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FBBA3A0BDA691ACF9DDFD0EDC945F0326A0C9997" xr6:coauthVersionLast="47" xr6:coauthVersionMax="47" xr10:uidLastSave="{FA9CABD1-F154-4116-83A9-BF75D79BBB9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F127" i="3" s="1"/>
  <c r="M5" i="1"/>
  <c r="M4" i="1"/>
  <c r="M3" i="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E88" i="3"/>
  <c r="D88" i="3"/>
  <c r="C88" i="3"/>
  <c r="F88" i="3" s="1"/>
  <c r="E87" i="3"/>
  <c r="F87" i="3" s="1"/>
  <c r="D87" i="3"/>
  <c r="C87" i="3"/>
  <c r="E86" i="3"/>
  <c r="D86" i="3"/>
  <c r="C86" i="3"/>
  <c r="W138" i="3" s="1"/>
  <c r="E85" i="3"/>
  <c r="F85" i="3" s="1"/>
  <c r="D85" i="3"/>
  <c r="C85" i="3"/>
  <c r="U138" i="3" s="1"/>
  <c r="F84" i="3"/>
  <c r="T168" i="3" s="1"/>
  <c r="E84" i="3"/>
  <c r="D84" i="3"/>
  <c r="C84" i="3"/>
  <c r="S138" i="3" s="1"/>
  <c r="E69" i="3"/>
  <c r="D69" i="3"/>
  <c r="C69" i="3"/>
  <c r="F69" i="3" s="1"/>
  <c r="E68" i="3"/>
  <c r="D68" i="3"/>
  <c r="C68" i="3"/>
  <c r="F68" i="3" s="1"/>
  <c r="E67" i="3"/>
  <c r="D67" i="3"/>
  <c r="C67" i="3"/>
  <c r="F67" i="3" s="1"/>
  <c r="E49" i="3"/>
  <c r="D49" i="3"/>
  <c r="F49" i="3" s="1"/>
  <c r="C49" i="3"/>
  <c r="E48" i="3"/>
  <c r="D48" i="3"/>
  <c r="F48" i="3" s="1"/>
  <c r="C48" i="3"/>
  <c r="E47" i="3"/>
  <c r="D47" i="3"/>
  <c r="C47" i="3"/>
  <c r="F47" i="3" s="1"/>
  <c r="E46" i="3"/>
  <c r="D46" i="3"/>
  <c r="C46" i="3"/>
  <c r="F46" i="3" s="1"/>
  <c r="E45" i="3"/>
  <c r="F45" i="3" s="1"/>
  <c r="D45" i="3"/>
  <c r="C45" i="3"/>
  <c r="E44" i="3"/>
  <c r="D44" i="3"/>
  <c r="C44" i="3"/>
  <c r="F44" i="3" s="1"/>
  <c r="E30" i="3"/>
  <c r="D30" i="3"/>
  <c r="C30" i="3"/>
  <c r="F30" i="3" s="1"/>
  <c r="E29" i="3"/>
  <c r="D29" i="3"/>
  <c r="C29" i="3"/>
  <c r="F29" i="3" s="1"/>
  <c r="E16" i="3"/>
  <c r="F16" i="3" s="1"/>
  <c r="D16" i="3"/>
  <c r="C16" i="3"/>
  <c r="Q138" i="3" s="1"/>
  <c r="C9" i="3"/>
  <c r="D9" i="3" s="1"/>
  <c r="D8" i="3"/>
  <c r="C8" i="3"/>
  <c r="E115" i="3" l="1"/>
  <c r="D115" i="3"/>
  <c r="C115" i="3"/>
  <c r="V168" i="3"/>
  <c r="V163" i="3"/>
  <c r="V158" i="3"/>
  <c r="V153" i="3"/>
  <c r="V148" i="3"/>
  <c r="V143" i="3"/>
  <c r="V167" i="3"/>
  <c r="V162" i="3"/>
  <c r="V157" i="3"/>
  <c r="V152" i="3"/>
  <c r="V147" i="3"/>
  <c r="V142" i="3"/>
  <c r="E93" i="3"/>
  <c r="C93" i="3"/>
  <c r="D93" i="3"/>
  <c r="V166" i="3"/>
  <c r="V161" i="3"/>
  <c r="V156" i="3"/>
  <c r="V151" i="3"/>
  <c r="V146" i="3"/>
  <c r="V141" i="3"/>
  <c r="V170" i="3"/>
  <c r="V165" i="3"/>
  <c r="V160" i="3"/>
  <c r="V155" i="3"/>
  <c r="V150" i="3"/>
  <c r="V145" i="3"/>
  <c r="V140" i="3"/>
  <c r="V169" i="3"/>
  <c r="V164" i="3"/>
  <c r="V159" i="3"/>
  <c r="V154" i="3"/>
  <c r="V149" i="3"/>
  <c r="V144" i="3"/>
  <c r="E34" i="3"/>
  <c r="D34" i="3"/>
  <c r="C34" i="3"/>
  <c r="E35" i="3"/>
  <c r="D35" i="3"/>
  <c r="C35" i="3"/>
  <c r="E58" i="3"/>
  <c r="D58" i="3"/>
  <c r="C58" i="3"/>
  <c r="E73" i="3"/>
  <c r="D73" i="3"/>
  <c r="C73" i="3"/>
  <c r="C95" i="3"/>
  <c r="E95" i="3"/>
  <c r="D95" i="3"/>
  <c r="E53" i="3"/>
  <c r="D53" i="3"/>
  <c r="C53" i="3"/>
  <c r="E96" i="3"/>
  <c r="D96" i="3"/>
  <c r="C96" i="3"/>
  <c r="E74" i="3"/>
  <c r="D74" i="3"/>
  <c r="C74" i="3"/>
  <c r="E57" i="3"/>
  <c r="D57" i="3"/>
  <c r="C57" i="3"/>
  <c r="G127" i="3"/>
  <c r="E112" i="3"/>
  <c r="D112" i="3"/>
  <c r="C112" i="3"/>
  <c r="E54" i="3"/>
  <c r="C54" i="3"/>
  <c r="D54" i="3"/>
  <c r="E114" i="3"/>
  <c r="D114" i="3"/>
  <c r="C114" i="3"/>
  <c r="E55" i="3"/>
  <c r="C55" i="3"/>
  <c r="D55" i="3"/>
  <c r="E113" i="3"/>
  <c r="D113" i="3"/>
  <c r="C113" i="3"/>
  <c r="C56" i="3"/>
  <c r="E56" i="3"/>
  <c r="D56"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75" i="3"/>
  <c r="D75" i="3"/>
  <c r="C75" i="3"/>
  <c r="F86" i="3"/>
  <c r="T144" i="3"/>
  <c r="T149" i="3"/>
  <c r="T154" i="3"/>
  <c r="T159" i="3"/>
  <c r="T164" i="3"/>
  <c r="T169" i="3"/>
  <c r="C7" i="3"/>
  <c r="D7" i="3" s="1"/>
  <c r="T140" i="3"/>
  <c r="T145" i="3"/>
  <c r="T150" i="3"/>
  <c r="T155" i="3"/>
  <c r="T160" i="3"/>
  <c r="T165" i="3"/>
  <c r="T170" i="3"/>
  <c r="C92" i="3"/>
  <c r="T141" i="3"/>
  <c r="T146" i="3"/>
  <c r="T151" i="3"/>
  <c r="T156" i="3"/>
  <c r="T161" i="3"/>
  <c r="T166" i="3"/>
  <c r="D92" i="3"/>
  <c r="E92" i="3"/>
  <c r="T142" i="3"/>
  <c r="T147" i="3"/>
  <c r="T152" i="3"/>
  <c r="T157" i="3"/>
  <c r="T162" i="3"/>
  <c r="T167" i="3"/>
  <c r="T143" i="3"/>
  <c r="T148" i="3"/>
  <c r="T153" i="3"/>
  <c r="T158" i="3"/>
  <c r="T163" i="3"/>
  <c r="X168" i="3" l="1"/>
  <c r="X163" i="3"/>
  <c r="X158" i="3"/>
  <c r="X153" i="3"/>
  <c r="X148" i="3"/>
  <c r="X143" i="3"/>
  <c r="E94" i="3"/>
  <c r="X167" i="3"/>
  <c r="X162" i="3"/>
  <c r="X157" i="3"/>
  <c r="X152" i="3"/>
  <c r="X147" i="3"/>
  <c r="X142" i="3"/>
  <c r="C94" i="3"/>
  <c r="X166" i="3"/>
  <c r="X161" i="3"/>
  <c r="X156" i="3"/>
  <c r="X151" i="3"/>
  <c r="X146" i="3"/>
  <c r="X141" i="3"/>
  <c r="X170" i="3"/>
  <c r="X165" i="3"/>
  <c r="X160" i="3"/>
  <c r="X155" i="3"/>
  <c r="X150" i="3"/>
  <c r="X145" i="3"/>
  <c r="X140" i="3"/>
  <c r="D94" i="3"/>
  <c r="X169" i="3"/>
  <c r="X164" i="3"/>
  <c r="X159" i="3"/>
  <c r="X154" i="3"/>
  <c r="X149" i="3"/>
  <c r="X1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0" authorId="0" shapeId="0" xr:uid="{00000000-0006-0000-0400-000001000000}">
      <text>
        <r>
          <rPr>
            <sz val="11"/>
            <rFont val="Calibri"/>
          </rPr>
          <t>The Cisco router must be running an IOS release that is currently supported by Cisco Systems.</t>
        </r>
      </text>
    </comment>
    <comment ref="J19" authorId="0" shapeId="0" xr:uid="{00000000-0006-0000-0400-000002000000}">
      <text>
        <r>
          <rPr>
            <sz val="11"/>
            <rFont val="Calibri"/>
          </rPr>
          <t>The Cisco router must be configured to enforce approved authorizations for controlling the flow of management information within the device based on control policies.</t>
        </r>
      </text>
    </comment>
    <comment ref="K19" authorId="0" shapeId="0" xr:uid="{00000000-0006-0000-0400-000004000000}">
      <text>
        <r>
          <rPr>
            <sz val="11"/>
            <rFont val="Calibri"/>
          </rPr>
          <t>The Cisco router must be configured to enforce approved authorizations for controlling the flow of information within the network based on organization-defined information flow control policies.</t>
        </r>
      </text>
    </comment>
    <comment ref="L19" authorId="0" shapeId="0" xr:uid="{00000000-0006-0000-0400-000003000000}">
      <text>
        <r>
          <rPr>
            <sz val="11"/>
            <rFont val="Calibri"/>
          </rPr>
          <t>The Cisco perimeter router must be configured to enforce approved authorizations for controlling the flow of information between interconnected networks in accordance with applicable policy.</t>
        </r>
      </text>
    </comment>
    <comment ref="J26" authorId="0" shapeId="0" xr:uid="{00000000-0006-0000-0400-000005000000}">
      <text>
        <r>
          <rPr>
            <sz val="11"/>
            <rFont val="Calibri"/>
          </rPr>
          <t>The Cisco router must be configured to authenticate SNMP messages using a FIPS-validated Keyed-Hash Message Authentication Code (HMAC).</t>
        </r>
      </text>
    </comment>
    <comment ref="K26" authorId="0" shapeId="0" xr:uid="{00000000-0006-0000-0400-000007000000}">
      <text>
        <r>
          <rPr>
            <sz val="11"/>
            <rFont val="Calibri"/>
          </rPr>
          <t>The Cisco router must be configured to encrypt SNMP messages using a FIPS 140-2 approved algorithm.</t>
        </r>
      </text>
    </comment>
    <comment ref="L26" authorId="0" shapeId="0" xr:uid="{00000000-0006-0000-0400-000008000000}">
      <text>
        <r>
          <rPr>
            <sz val="11"/>
            <rFont val="Calibri"/>
          </rPr>
          <t>The Cisco router must be configured to use FIPS-validated Keyed-Hash Message Authentication Code (HMAC) to protect the integrity of remote maintenance sessions.</t>
        </r>
      </text>
    </comment>
    <comment ref="M26" authorId="0" shapeId="0" xr:uid="{00000000-0006-0000-0400-000006000000}">
      <text>
        <r>
          <rPr>
            <sz val="11"/>
            <rFont val="Calibri"/>
          </rPr>
          <t>The Cisco router must be configured to implement cryptographic mechanisms to protect the confidentiality of remote maintenance sessions.</t>
        </r>
      </text>
    </comment>
    <comment ref="J32" authorId="0" shapeId="0" xr:uid="{00000000-0006-0000-0400-000009000000}">
      <text>
        <r>
          <rPr>
            <sz val="11"/>
            <rFont val="Calibri"/>
          </rPr>
          <t>The Cisco router must be configured to display the Standard Mandatory DoD Notice and Consent Banner before granting access to the device.</t>
        </r>
      </text>
    </comment>
    <comment ref="J34" authorId="0" shapeId="0" xr:uid="{00000000-0006-0000-0400-00000A000000}">
      <text>
        <r>
          <rPr>
            <sz val="11"/>
            <rFont val="Calibri"/>
          </rPr>
          <t>The Cisco router must be configured to limit the number of concurrent management sessions to an organization-defined number.</t>
        </r>
      </text>
    </comment>
    <comment ref="K34" authorId="0" shapeId="0" xr:uid="{00000000-0006-0000-0400-00000B000000}">
      <text>
        <r>
          <rPr>
            <sz val="11"/>
            <rFont val="Calibri"/>
          </rPr>
          <t>The Cisco router must be configured to terminate all network connections associated with device management after five minutes of inactivity.</t>
        </r>
      </text>
    </comment>
    <comment ref="J35" authorId="0" shapeId="0" xr:uid="{00000000-0006-0000-0400-00000C000000}">
      <text>
        <r>
          <rPr>
            <sz val="11"/>
            <rFont val="Calibri"/>
          </rPr>
          <t>The Cisco perimeter router must be configured to deny network traffic by default and allow network traffic by exception.</t>
        </r>
      </text>
    </comment>
    <comment ref="K35" authorId="0" shapeId="0" xr:uid="{00000000-0006-0000-0400-000012000000}">
      <text>
        <r>
          <rPr>
            <sz val="11"/>
            <rFont val="Calibri"/>
          </rPr>
          <t>The Cisco perimeter router must be configured to only allow incoming communications from authorized sources to be routed to authorized destinations.</t>
        </r>
      </text>
    </comment>
    <comment ref="L35" authorId="0" shapeId="0" xr:uid="{00000000-0006-0000-0400-000013000000}">
      <text>
        <r>
          <rPr>
            <sz val="11"/>
            <rFont val="Calibri"/>
          </rPr>
          <t>The Cisco perimeter router must be configured to block inbound packets with source Bogon IP address prefixes.</t>
        </r>
      </text>
    </comment>
    <comment ref="M35" authorId="0" shapeId="0" xr:uid="{00000000-0006-0000-0400-000014000000}">
      <text>
        <r>
          <rPr>
            <sz val="11"/>
            <rFont val="Calibri"/>
          </rPr>
          <t>The Cisco perimeter router must be configured to protect an enclave connected to an alternate gateway by using an inbound filter that only permits packets with destination addresses within the sites address space.</t>
        </r>
      </text>
    </comment>
    <comment ref="N35" authorId="0" shapeId="0" xr:uid="{00000000-0006-0000-0400-00000D000000}">
      <text>
        <r>
          <rPr>
            <sz val="11"/>
            <rFont val="Calibri"/>
          </rPr>
          <t>The Cisco perimeter router must be configured to not be a Border Gateway Protocol (BGP) peer to an alternate gateway service provider.</t>
        </r>
      </text>
    </comment>
    <comment ref="O35" authorId="0" shapeId="0" xr:uid="{00000000-0006-0000-0400-00000E000000}">
      <text>
        <r>
          <rPr>
            <sz val="11"/>
            <rFont val="Calibri"/>
          </rPr>
          <t>The Cisco perimeter router must be configured to not redistribute static routes to an alternate gateway service provider into BGP or an IGP peering with the NIPRNet or to other autonomous systems.</t>
        </r>
      </text>
    </comment>
    <comment ref="P35" authorId="0" shapeId="0" xr:uid="{00000000-0006-0000-0400-00000F000000}">
      <text>
        <r>
          <rPr>
            <sz val="11"/>
            <rFont val="Calibri"/>
          </rPr>
          <t>The Cisco perimeter router must be configured to filter traffic destined to the enclave in accordance with the guidelines contained in DoD Instruction 8551.1.</t>
        </r>
      </text>
    </comment>
    <comment ref="Q35" authorId="0" shapeId="0" xr:uid="{00000000-0006-0000-0400-000010000000}">
      <text>
        <r>
          <rPr>
            <sz val="11"/>
            <rFont val="Calibri"/>
          </rPr>
          <t>The Cisco perimeter router must be configured to filter ingress traffic at the external interface on an inbound direction.</t>
        </r>
      </text>
    </comment>
    <comment ref="R35" authorId="0" shapeId="0" xr:uid="{00000000-0006-0000-0400-000011000000}">
      <text>
        <r>
          <rPr>
            <sz val="11"/>
            <rFont val="Calibri"/>
          </rPr>
          <t>The Cisco perimeter router must be configured to filter egress traffic at the internal interface on an inbound direction.</t>
        </r>
      </text>
    </comment>
    <comment ref="J38" authorId="0" shapeId="0" xr:uid="{00000000-0006-0000-0400-000015000000}">
      <text>
        <r>
          <rPr>
            <sz val="11"/>
            <rFont val="Calibri"/>
          </rPr>
          <t>The Cisco router must be configured with only one local account to be used as the account of last resort in the event the authentication server is unavailable.</t>
        </r>
      </text>
    </comment>
    <comment ref="J39" authorId="0" shapeId="0" xr:uid="{00000000-0006-0000-0400-000016000000}">
      <text>
        <r>
          <rPr>
            <sz val="11"/>
            <rFont val="Calibri"/>
          </rPr>
          <t>The Cisco router must be configured to be configured to prohibit the use of all unnecessary and nonsecure functions and services.</t>
        </r>
      </text>
    </comment>
    <comment ref="K39" authorId="0" shapeId="0" xr:uid="{00000000-0006-0000-0400-000017000000}">
      <text>
        <r>
          <rPr>
            <sz val="11"/>
            <rFont val="Calibri"/>
          </rPr>
          <t>The Cisco router must be configured to have all inactive interfaces disabled.</t>
        </r>
      </text>
    </comment>
    <comment ref="L39" authorId="0" shapeId="0" xr:uid="{00000000-0006-0000-0400-000018000000}">
      <text>
        <r>
          <rPr>
            <sz val="11"/>
            <rFont val="Calibri"/>
          </rPr>
          <t>The Cisco router must be configured to have all non-essential capabilities disabled.</t>
        </r>
      </text>
    </comment>
    <comment ref="M39" authorId="0" shapeId="0" xr:uid="{00000000-0006-0000-0400-000019000000}">
      <text>
        <r>
          <rPr>
            <sz val="11"/>
            <rFont val="Calibri"/>
          </rPr>
          <t>The Cisco perimeter router must be configured to have Link Layer Discovery Protocol (LLDP) disabled on all external interfaces.</t>
        </r>
      </text>
    </comment>
    <comment ref="N39" authorId="0" shapeId="0" xr:uid="{00000000-0006-0000-0400-00001A000000}">
      <text>
        <r>
          <rPr>
            <sz val="11"/>
            <rFont val="Calibri"/>
          </rPr>
          <t>The Cisco perimeter router must be configured to have Cisco Discovery Protocol (CDP) disabled on all external interfaces.</t>
        </r>
      </text>
    </comment>
    <comment ref="J41" authorId="0" shapeId="0" xr:uid="{00000000-0006-0000-0400-00001B000000}">
      <text>
        <r>
          <rPr>
            <sz val="11"/>
            <rFont val="Calibri"/>
          </rPr>
          <t>The Cisco router must be configured to enforce the limit of three consecutive invalid logon attempts after which time lock out the user account from accessing the device for 15 minutes.</t>
        </r>
      </text>
    </comment>
    <comment ref="J48" authorId="0" shapeId="0" xr:uid="{00000000-0006-0000-0400-00001C000000}">
      <text>
        <r>
          <rPr>
            <sz val="11"/>
            <rFont val="Calibri"/>
          </rPr>
          <t>The Cisco router must be configured with only one local account to be used as the account of last resort in the event the authentication server is unavailable.</t>
        </r>
      </text>
    </comment>
    <comment ref="J54" authorId="0" shapeId="0" xr:uid="{00000000-0006-0000-0400-00001D000000}">
      <text>
        <r>
          <rPr>
            <sz val="11"/>
            <rFont val="Calibri"/>
          </rPr>
          <t>The Cisco router must be configured to implement replay-resistant authentication mechanisms for network access to privileged accounts.</t>
        </r>
      </text>
    </comment>
    <comment ref="J56" authorId="0" shapeId="0" xr:uid="{00000000-0006-0000-0400-00001E000000}">
      <text>
        <r>
          <rPr>
            <sz val="11"/>
            <rFont val="Calibri"/>
          </rPr>
          <t>The Cisco router must be configured to implement replay-resistant authentication mechanisms for network access to privileged accounts.</t>
        </r>
      </text>
    </comment>
    <comment ref="J63" authorId="0" shapeId="0" xr:uid="{00000000-0006-0000-0400-00001F000000}">
      <text>
        <r>
          <rPr>
            <sz val="11"/>
            <rFont val="Calibri"/>
          </rPr>
          <t>The Cisco router must be running an IOS release that is currently supported by Cisco Systems.</t>
        </r>
      </text>
    </comment>
    <comment ref="J70" authorId="0" shapeId="0" xr:uid="{00000000-0006-0000-0400-000020000000}">
      <text>
        <r>
          <rPr>
            <sz val="11"/>
            <rFont val="Calibri"/>
          </rPr>
          <t>The Cisco router must produce audit records containing information to establish when (date and time) the events occurred.</t>
        </r>
      </text>
    </comment>
    <comment ref="K70" authorId="0" shapeId="0" xr:uid="{00000000-0006-0000-0400-000021000000}">
      <text>
        <r>
          <rPr>
            <sz val="11"/>
            <rFont val="Calibri"/>
          </rPr>
          <t>The Cisco router must produce audit records containing information to establish where the events occurred.</t>
        </r>
      </text>
    </comment>
    <comment ref="L70" authorId="0" shapeId="0" xr:uid="{00000000-0006-0000-0400-000022000000}">
      <text>
        <r>
          <rPr>
            <sz val="11"/>
            <rFont val="Calibri"/>
          </rPr>
          <t>The Cisco router must be configured to allocate audit record storage capacity in accordance with organization-defined audit record storage requirements.</t>
        </r>
      </text>
    </comment>
    <comment ref="M70" authorId="0" shapeId="0" xr:uid="{00000000-0006-0000-0400-000023000000}">
      <text>
        <r>
          <rPr>
            <sz val="11"/>
            <rFont val="Calibri"/>
          </rPr>
          <t>The Cisco router must record time stamps for audit records that meet a granularity of one second for a minimum degree of precision.</t>
        </r>
      </text>
    </comment>
    <comment ref="N70" authorId="0" shapeId="0" xr:uid="{00000000-0006-0000-0400-000024000000}">
      <text>
        <r>
          <rPr>
            <sz val="11"/>
            <rFont val="Calibri"/>
          </rPr>
          <t>The Cisco router must be configured to record time stamps for log records that can be mapped to Coordinated Universal Time (UTC) or Greenwich Mean Time (GMT).</t>
        </r>
      </text>
    </comment>
    <comment ref="O70" authorId="0" shapeId="0" xr:uid="{00000000-0006-0000-0400-000025000000}">
      <text>
        <r>
          <rPr>
            <sz val="11"/>
            <rFont val="Calibri"/>
          </rPr>
          <t>The Cisco router must be configured to send log data to at least two syslog servers for the purpose of forwarding alerts to the administrators and the information system security officer (ISSO).</t>
        </r>
      </text>
    </comment>
    <comment ref="P70" authorId="0" shapeId="0" xr:uid="{00000000-0006-0000-0400-000026000000}">
      <text>
        <r>
          <rPr>
            <sz val="11"/>
            <rFont val="Calibri"/>
          </rPr>
          <t>The Cisco router must be configured to produce audit records containing information to establish where the events occurred.</t>
        </r>
      </text>
    </comment>
    <comment ref="Q70" authorId="0" shapeId="0" xr:uid="{00000000-0006-0000-0400-000027000000}">
      <text>
        <r>
          <rPr>
            <sz val="11"/>
            <rFont val="Calibri"/>
          </rPr>
          <t>The Cisco router must be configured to produce audit records containing information to establish the source of the events.</t>
        </r>
      </text>
    </comment>
    <comment ref="J72" authorId="0" shapeId="0" xr:uid="{00000000-0006-0000-0400-000028000000}">
      <text>
        <r>
          <rPr>
            <sz val="11"/>
            <rFont val="Calibri"/>
          </rPr>
          <t>The Cisco router must produce audit records containing information to establish when (date and time) the events occurred.</t>
        </r>
      </text>
    </comment>
    <comment ref="K72" authorId="0" shapeId="0" xr:uid="{00000000-0006-0000-0400-000029000000}">
      <text>
        <r>
          <rPr>
            <sz val="11"/>
            <rFont val="Calibri"/>
          </rPr>
          <t>The Cisco router must be configured to synchronize its clock with the primary and secondary time sources using redundant authoritative time sources.</t>
        </r>
      </text>
    </comment>
    <comment ref="L72" authorId="0" shapeId="0" xr:uid="{00000000-0006-0000-0400-00002A000000}">
      <text>
        <r>
          <rPr>
            <sz val="11"/>
            <rFont val="Calibri"/>
          </rPr>
          <t>The Cisco router must record time stamps for audit records that meet a granularity of one second for a minimum degree of precision.</t>
        </r>
      </text>
    </comment>
    <comment ref="M72" authorId="0" shapeId="0" xr:uid="{00000000-0006-0000-0400-00002B000000}">
      <text>
        <r>
          <rPr>
            <sz val="11"/>
            <rFont val="Calibri"/>
          </rPr>
          <t>The Cisco router must be configured to record time stamps for log records that can be mapped to Coordinated Universal Time (UTC) or Greenwich Mean Time (GMT).</t>
        </r>
      </text>
    </comment>
    <comment ref="N72" authorId="0" shapeId="0" xr:uid="{00000000-0006-0000-0400-00002C000000}">
      <text>
        <r>
          <rPr>
            <sz val="11"/>
            <rFont val="Calibri"/>
          </rPr>
          <t>The Cisco router must be configured to authenticate Network Time Protocol (NTP) sources using authentication with FIPS-compliant algorithms.</t>
        </r>
      </text>
    </comment>
    <comment ref="J73" authorId="0" shapeId="0" xr:uid="{00000000-0006-0000-0400-00002D000000}">
      <text>
        <r>
          <rPr>
            <sz val="11"/>
            <rFont val="Calibri"/>
          </rPr>
          <t>The Cisco router must be configured to generate audit records when successful/unsuccessful attempts to logon with access privileges occur.</t>
        </r>
      </text>
    </comment>
    <comment ref="K73" authorId="0" shapeId="0" xr:uid="{00000000-0006-0000-0400-00002E000000}">
      <text>
        <r>
          <rPr>
            <sz val="11"/>
            <rFont val="Calibri"/>
          </rPr>
          <t>The Cisco router must produce audit records containing information to establish where the events occurred.</t>
        </r>
      </text>
    </comment>
    <comment ref="L73" authorId="0" shapeId="0" xr:uid="{00000000-0006-0000-0400-00002F000000}">
      <text>
        <r>
          <rPr>
            <sz val="11"/>
            <rFont val="Calibri"/>
          </rPr>
          <t>The Cisco router must be configured to allocate audit record storage capacity in accordance with organization-defined audit record storage requirements.</t>
        </r>
      </text>
    </comment>
    <comment ref="M73" authorId="0" shapeId="0" xr:uid="{00000000-0006-0000-0400-000030000000}">
      <text>
        <r>
          <rPr>
            <sz val="11"/>
            <rFont val="Calibri"/>
          </rPr>
          <t>The Cisco router must be configured to produce audit records containing information to establish where the events occurred.</t>
        </r>
      </text>
    </comment>
    <comment ref="N73" authorId="0" shapeId="0" xr:uid="{00000000-0006-0000-0400-000031000000}">
      <text>
        <r>
          <rPr>
            <sz val="11"/>
            <rFont val="Calibri"/>
          </rPr>
          <t>The Cisco router must be configured to produce audit records containing information to establish the source of the events.</t>
        </r>
      </text>
    </comment>
    <comment ref="J76" authorId="0" shapeId="0" xr:uid="{00000000-0006-0000-0400-000032000000}">
      <text>
        <r>
          <rPr>
            <sz val="11"/>
            <rFont val="Calibri"/>
          </rPr>
          <t>The Cisco router must be configured to generate audit records when successful/unsuccessful attempts to logon with access privileges occur.</t>
        </r>
      </text>
    </comment>
    <comment ref="J77" authorId="0" shapeId="0" xr:uid="{00000000-0006-0000-0400-000033000000}">
      <text>
        <r>
          <rPr>
            <sz val="11"/>
            <rFont val="Calibri"/>
          </rPr>
          <t>The Cisco router must be configured to off-load log records onto a different system than the system being audited.</t>
        </r>
      </text>
    </comment>
    <comment ref="K77" authorId="0" shapeId="0" xr:uid="{00000000-0006-0000-0400-000034000000}">
      <text>
        <r>
          <rPr>
            <sz val="11"/>
            <rFont val="Calibri"/>
          </rPr>
          <t>The Cisco router must be configured to send log data to at least two syslog servers for the purpose of forwarding alerts to the administrators and the information system security officer (ISSO).</t>
        </r>
      </text>
    </comment>
    <comment ref="J79" authorId="0" shapeId="0" xr:uid="{00000000-0006-0000-0400-000035000000}">
      <text>
        <r>
          <rPr>
            <sz val="11"/>
            <rFont val="Calibri"/>
          </rPr>
          <t>The Cisco router must be configured to generate an alert for all audit failure events.</t>
        </r>
      </text>
    </comment>
    <comment ref="J86" authorId="0" shapeId="0" xr:uid="{00000000-0006-0000-0400-000036000000}">
      <text>
        <r>
          <rPr>
            <sz val="11"/>
            <rFont val="Calibri"/>
          </rPr>
          <t>The Cisco PE router must be configured with Unicast Reverse Path Forwarding (uRPF) loose mode enabled on all CE-facing interfaces.</t>
        </r>
      </text>
    </comment>
    <comment ref="K86" authorId="0" shapeId="0" xr:uid="{00000000-0006-0000-0400-000037000000}">
      <text>
        <r>
          <rPr>
            <sz val="11"/>
            <rFont val="Calibri"/>
          </rPr>
          <t>The Cisco perimeter router must be configured to restrict it from accepting outbound IP packets that contain an illegitimate address in the source address field via egress filter or by enabling Unicast Reverse Path Forwarding (uRPF).</t>
        </r>
      </text>
    </comment>
    <comment ref="J99" authorId="0" shapeId="0" xr:uid="{00000000-0006-0000-0400-000038000000}">
      <text>
        <r>
          <rPr>
            <sz val="11"/>
            <rFont val="Calibri"/>
          </rPr>
          <t>The Cisco router must be configured to back up the configuration when changes occur.</t>
        </r>
      </text>
    </comment>
    <comment ref="J100" authorId="0" shapeId="0" xr:uid="{00000000-0006-0000-0400-000039000000}">
      <text>
        <r>
          <rPr>
            <sz val="11"/>
            <rFont val="Calibri"/>
          </rPr>
          <t>The Cisco router must be configured to back up the configuration when changes occur.</t>
        </r>
      </text>
    </comment>
    <comment ref="J104" authorId="0" shapeId="0" xr:uid="{00000000-0006-0000-0400-00003A000000}">
      <text>
        <r>
          <rPr>
            <sz val="11"/>
            <rFont val="Calibri"/>
          </rPr>
          <t>The Cisco router must be running an IOS release that is currently supported by Cisco Systems.</t>
        </r>
      </text>
    </comment>
    <comment ref="J105" authorId="0" shapeId="0" xr:uid="{00000000-0006-0000-0400-00003B000000}">
      <text>
        <r>
          <rPr>
            <sz val="11"/>
            <rFont val="Calibri"/>
          </rPr>
          <t>The Cisco router must be configured to enforce approved authorizations for controlling the flow of management information within the device based on control policies.</t>
        </r>
      </text>
    </comment>
    <comment ref="K105" authorId="0" shapeId="0" xr:uid="{00000000-0006-0000-0400-00005B000000}">
      <text>
        <r>
          <rPr>
            <sz val="11"/>
            <rFont val="Calibri"/>
          </rPr>
          <t>The Cisco router must be configured to enforce approved authorizations for controlling the flow of information within the network based on organization-defined information flow control policies.</t>
        </r>
      </text>
    </comment>
    <comment ref="L105" authorId="0" shapeId="0" xr:uid="{00000000-0006-0000-0400-00005C000000}">
      <text>
        <r>
          <rPr>
            <sz val="11"/>
            <rFont val="Calibri"/>
          </rPr>
          <t>The Cisco router must be configured to have all inactive interfaces disabled.</t>
        </r>
      </text>
    </comment>
    <comment ref="M105" authorId="0" shapeId="0" xr:uid="{00000000-0006-0000-0400-00005D000000}">
      <text>
        <r>
          <rPr>
            <sz val="11"/>
            <rFont val="Calibri"/>
          </rPr>
          <t>The Cisco router must be configured to restrict traffic destined to itself.</t>
        </r>
      </text>
    </comment>
    <comment ref="N105" authorId="0" shapeId="0" xr:uid="{00000000-0006-0000-0400-00005E000000}">
      <text>
        <r>
          <rPr>
            <sz val="11"/>
            <rFont val="Calibri"/>
          </rPr>
          <t>The Cisco router must be configured to drop all fragmented Internet Control Message Protocol (ICMP) packets destined to itself.</t>
        </r>
      </text>
    </comment>
    <comment ref="O105" authorId="0" shapeId="0" xr:uid="{00000000-0006-0000-0400-00005F000000}">
      <text>
        <r>
          <rPr>
            <sz val="11"/>
            <rFont val="Calibri"/>
          </rPr>
          <t>The Cisco router must be configured to have IP directed broadcast disabled on all interfaces.</t>
        </r>
      </text>
    </comment>
    <comment ref="P105" authorId="0" shapeId="0" xr:uid="{00000000-0006-0000-0400-000060000000}">
      <text>
        <r>
          <rPr>
            <sz val="11"/>
            <rFont val="Calibri"/>
          </rPr>
          <t>The Cisco router must be configured to have Internet Control Message Protocol (ICMP) unreachable messages disabled on all external interfaces.</t>
        </r>
      </text>
    </comment>
    <comment ref="Q105" authorId="0" shapeId="0" xr:uid="{00000000-0006-0000-0400-000061000000}">
      <text>
        <r>
          <rPr>
            <sz val="11"/>
            <rFont val="Calibri"/>
          </rPr>
          <t>The Cisco router must be configured to have Internet Control Message Protocol (ICMP) mask reply messages disabled on all external interfaces.</t>
        </r>
      </text>
    </comment>
    <comment ref="R105" authorId="0" shapeId="0" xr:uid="{00000000-0006-0000-0400-000062000000}">
      <text>
        <r>
          <rPr>
            <sz val="11"/>
            <rFont val="Calibri"/>
          </rPr>
          <t>The Cisco router must be configured to have Internet Control Message Protocol (ICMP) redirect messages disabled on all external interfaces.</t>
        </r>
      </text>
    </comment>
    <comment ref="S105" authorId="0" shapeId="0" xr:uid="{00000000-0006-0000-0400-00003C000000}">
      <text>
        <r>
          <rPr>
            <sz val="11"/>
            <rFont val="Calibri"/>
          </rPr>
          <t>The Cisco perimeter router must be configured to enforce approved authorizations for controlling the flow of information between interconnected networks in accordance with applicable policy.</t>
        </r>
      </text>
    </comment>
    <comment ref="T105" authorId="0" shapeId="0" xr:uid="{00000000-0006-0000-0400-00003D000000}">
      <text>
        <r>
          <rPr>
            <sz val="11"/>
            <rFont val="Calibri"/>
          </rPr>
          <t>The Cisco perimeter router must be configured to have Proxy ARP disabled on all external interfaces.</t>
        </r>
      </text>
    </comment>
    <comment ref="U105" authorId="0" shapeId="0" xr:uid="{00000000-0006-0000-0400-00003E000000}">
      <text>
        <r>
          <rPr>
            <sz val="11"/>
            <rFont val="Calibri"/>
          </rPr>
          <t>The Cisco BGP router must be configured to reject inbound route advertisements for any Bogon prefixes.</t>
        </r>
      </text>
    </comment>
    <comment ref="V105" authorId="0" shapeId="0" xr:uid="{00000000-0006-0000-0400-00003F000000}">
      <text>
        <r>
          <rPr>
            <sz val="11"/>
            <rFont val="Calibri"/>
          </rPr>
          <t>The Cisco BGP router must be configured to reject inbound route advertisements for any prefixes belonging to the local autonomous system (AS).</t>
        </r>
      </text>
    </comment>
    <comment ref="W105" authorId="0" shapeId="0" xr:uid="{00000000-0006-0000-0400-000040000000}">
      <text>
        <r>
          <rPr>
            <sz val="11"/>
            <rFont val="Calibri"/>
          </rPr>
          <t>The Cisco BGP router must be configured to reject inbound route advertisements from a customer edge (CE) router for prefixes that are not allocated to that customer.</t>
        </r>
      </text>
    </comment>
    <comment ref="X105" authorId="0" shapeId="0" xr:uid="{00000000-0006-0000-0400-000041000000}">
      <text>
        <r>
          <rPr>
            <sz val="11"/>
            <rFont val="Calibri"/>
          </rPr>
          <t>The Cisco BGP router must be configured to reject outbound route advertisements for any prefixes that do not belong to any customers or the local autonomous system (AS).</t>
        </r>
      </text>
    </comment>
    <comment ref="Y105" authorId="0" shapeId="0" xr:uid="{00000000-0006-0000-0400-000042000000}">
      <text>
        <r>
          <rPr>
            <sz val="11"/>
            <rFont val="Calibri"/>
          </rPr>
          <t>The Cisco BGP router must be configured to reject outbound route advertisements for any prefixes belonging to the IP core.</t>
        </r>
      </text>
    </comment>
    <comment ref="Z105" authorId="0" shapeId="0" xr:uid="{00000000-0006-0000-0400-000043000000}">
      <text>
        <r>
          <rPr>
            <sz val="11"/>
            <rFont val="Calibri"/>
          </rPr>
          <t>The Cisco BGP router must be configured to reject route advertisements from BGP peers that do not list their autonomous system (AS) number as the first AS in the AS_PATH attribute.</t>
        </r>
      </text>
    </comment>
    <comment ref="AA105" authorId="0" shapeId="0" xr:uid="{00000000-0006-0000-0400-000044000000}">
      <text>
        <r>
          <rPr>
            <sz val="11"/>
            <rFont val="Calibri"/>
          </rPr>
          <t>The Cisco BGP router must be configured to reject route advertisements from CE routers with an originating AS in the AS_PATH attribute that does not belong to that customer.</t>
        </r>
      </text>
    </comment>
    <comment ref="AB105" authorId="0" shapeId="0" xr:uid="{00000000-0006-0000-0400-000045000000}">
      <text>
        <r>
          <rPr>
            <sz val="11"/>
            <rFont val="Calibri"/>
          </rPr>
          <t>The Cisco BGP router must be configured to limit the prefix size on any inbound route advertisement to /24 or the least significant prefixes issued to the customer.</t>
        </r>
      </text>
    </comment>
    <comment ref="AC105" authorId="0" shapeId="0" xr:uid="{00000000-0006-0000-0400-000046000000}">
      <text>
        <r>
          <rPr>
            <sz val="11"/>
            <rFont val="Calibri"/>
          </rPr>
          <t>The Cisco BGP router must be configured to use its loopback address as the source address for iBGP peering sessions.</t>
        </r>
      </text>
    </comment>
    <comment ref="AD105" authorId="0" shapeId="0" xr:uid="{00000000-0006-0000-0400-000047000000}">
      <text>
        <r>
          <rPr>
            <sz val="11"/>
            <rFont val="Calibri"/>
          </rPr>
          <t>The Cisco MPLS router must be configured to use its loopback address as the source address for LDP peering sessions.</t>
        </r>
      </text>
    </comment>
    <comment ref="AE105" authorId="0" shapeId="0" xr:uid="{00000000-0006-0000-0400-000048000000}">
      <text>
        <r>
          <rPr>
            <sz val="11"/>
            <rFont val="Calibri"/>
          </rPr>
          <t>The Cisco MPLS router must be configured to synchronize IGP and LDP to minimize packet loss when an IGP adjacency is established prior to LDP peers completing label exchange.</t>
        </r>
      </text>
    </comment>
    <comment ref="AF105" authorId="0" shapeId="0" xr:uid="{00000000-0006-0000-0400-000049000000}">
      <text>
        <r>
          <rPr>
            <sz val="11"/>
            <rFont val="Calibri"/>
          </rPr>
          <t>The MPLS router with RSVP-TE enabled must be configured with message pacing to adjust maximum burst and maximum number of RSVP messages to an output queue based on the link speed and input queue size of adjacent core routers.</t>
        </r>
      </text>
    </comment>
    <comment ref="AG105" authorId="0" shapeId="0" xr:uid="{00000000-0006-0000-0400-00004A000000}">
      <text>
        <r>
          <rPr>
            <sz val="11"/>
            <rFont val="Calibri"/>
          </rPr>
          <t>The Cisco MPLS router must be configured to have TTL Propagation disabled.</t>
        </r>
      </text>
    </comment>
    <comment ref="AH105" authorId="0" shapeId="0" xr:uid="{00000000-0006-0000-0400-00004B000000}">
      <text>
        <r>
          <rPr>
            <sz val="11"/>
            <rFont val="Calibri"/>
          </rPr>
          <t>The Cisco PE router must be configured to have each Virtual Routing and Forwarding (VRF) instance bound to the appropriate physical or logical interfaces to maintain traffic separation between all MPLS L3VPNs.</t>
        </r>
      </text>
    </comment>
    <comment ref="AI105" authorId="0" shapeId="0" xr:uid="{00000000-0006-0000-0400-00004C000000}">
      <text>
        <r>
          <rPr>
            <sz val="11"/>
            <rFont val="Calibri"/>
          </rPr>
          <t>The Cisco PE router must be configured to have each Virtual Routing and Forwarding (VRF) instance with the appropriate Route Target (RT).</t>
        </r>
      </text>
    </comment>
    <comment ref="AJ105" authorId="0" shapeId="0" xr:uid="{00000000-0006-0000-0400-00004D000000}">
      <text>
        <r>
          <rPr>
            <sz val="11"/>
            <rFont val="Calibri"/>
          </rPr>
          <t>The Cisco PE router must be configured to have each VRF with the appropriate Route Distinguisher (RD).</t>
        </r>
      </text>
    </comment>
    <comment ref="AK105" authorId="0" shapeId="0" xr:uid="{00000000-0006-0000-0400-00004E000000}">
      <text>
        <r>
          <rPr>
            <sz val="11"/>
            <rFont val="Calibri"/>
          </rPr>
          <t>The Cisco PE router providing MPLS Virtual Private Wire Service (VPWS) must be configured to have the appropriate pseudowire ID for each attachment circuit.</t>
        </r>
      </text>
    </comment>
    <comment ref="AL105" authorId="0" shapeId="0" xr:uid="{00000000-0006-0000-0400-00004F000000}">
      <text>
        <r>
          <rPr>
            <sz val="11"/>
            <rFont val="Calibri"/>
          </rPr>
          <t>The Cisco PE router providing Virtual Private LAN Services (VPLS) must be configured to have all attachment circuits defined to the virtual forwarding instance (VFI) with the globally unique VPN ID assigned for each customer VLAN.</t>
        </r>
      </text>
    </comment>
    <comment ref="AM105" authorId="0" shapeId="0" xr:uid="{00000000-0006-0000-0400-000050000000}">
      <text>
        <r>
          <rPr>
            <sz val="11"/>
            <rFont val="Calibri"/>
          </rPr>
          <t>The Cisco PE router must be configured to enforce the split-horizon rule for all pseudowires within a Virtual Private LAN Services (VPLS) bridge domain.</t>
        </r>
      </text>
    </comment>
    <comment ref="AN105" authorId="0" shapeId="0" xr:uid="{00000000-0006-0000-0400-000051000000}">
      <text>
        <r>
          <rPr>
            <sz val="11"/>
            <rFont val="Calibri"/>
          </rPr>
          <t>The Cisco PE router providing Virtual Private LAN Services (VPLS) must be configured to have traffic storm control thresholds on CE-facing interfaces.</t>
        </r>
      </text>
    </comment>
    <comment ref="AO105" authorId="0" shapeId="0" xr:uid="{00000000-0006-0000-0400-000052000000}">
      <text>
        <r>
          <rPr>
            <sz val="11"/>
            <rFont val="Calibri"/>
          </rPr>
          <t>The Cisco PE router must be configured to implement Internet Group Management Protocol (IGMP) or Multicast Listener Discovery (MLD) snooping for each Virtual Private LAN Services (VPLS) bridge domain.</t>
        </r>
      </text>
    </comment>
    <comment ref="AP105" authorId="0" shapeId="0" xr:uid="{00000000-0006-0000-0400-000053000000}">
      <text>
        <r>
          <rPr>
            <sz val="11"/>
            <rFont val="Calibri"/>
          </rPr>
          <t>The Cisco PE router must be configured to limit the number of MAC addresses it can learn for each Virtual Private LAN Services (VPLS) bridge domain.</t>
        </r>
      </text>
    </comment>
    <comment ref="AQ105" authorId="0" shapeId="0" xr:uid="{00000000-0006-0000-0400-000054000000}">
      <text>
        <r>
          <rPr>
            <sz val="11"/>
            <rFont val="Calibri"/>
          </rPr>
          <t>The Cisco PE router must be configured to block any traffic that is destined to IP core infrastructure.</t>
        </r>
      </text>
    </comment>
    <comment ref="AR105" authorId="0" shapeId="0" xr:uid="{00000000-0006-0000-0400-000055000000}">
      <text>
        <r>
          <rPr>
            <sz val="11"/>
            <rFont val="Calibri"/>
          </rPr>
          <t>The Cisco PE router must be configured to enforce a Quality-of-Service (QoS) policy to provide preferred treatment for mission-critical applications.</t>
        </r>
      </text>
    </comment>
    <comment ref="AS105" authorId="0" shapeId="0" xr:uid="{00000000-0006-0000-0400-000056000000}">
      <text>
        <r>
          <rPr>
            <sz val="11"/>
            <rFont val="Calibri"/>
          </rPr>
          <t>The Cisco P router must be configured to enforce a Quality-of-Service (QoS) policy to provide preferred treatment for mission-critical applications.</t>
        </r>
      </text>
    </comment>
    <comment ref="AT105" authorId="0" shapeId="0" xr:uid="{00000000-0006-0000-0400-000057000000}">
      <text>
        <r>
          <rPr>
            <sz val="11"/>
            <rFont val="Calibri"/>
          </rPr>
          <t>The Cisco multicast router must be configured to disable Protocol Independent Multicast (PIM) on all interfaces that are not required to support multicast routing.</t>
        </r>
      </text>
    </comment>
    <comment ref="AU105" authorId="0" shapeId="0" xr:uid="{00000000-0006-0000-0400-000058000000}">
      <text>
        <r>
          <rPr>
            <sz val="11"/>
            <rFont val="Calibri"/>
          </rPr>
          <t>The Cisco multicast router must be configured to bind a Protocol Independent Multicast (PIM) neighbor filter to interfaces that have PIM enabled.</t>
        </r>
      </text>
    </comment>
    <comment ref="AV105" authorId="0" shapeId="0" xr:uid="{00000000-0006-0000-0400-000059000000}">
      <text>
        <r>
          <rPr>
            <sz val="11"/>
            <rFont val="Calibri"/>
          </rPr>
          <t>The Cisco multicast edge router must be configured to establish boundaries for administratively scoped multicast traffic.</t>
        </r>
      </text>
    </comment>
    <comment ref="AW105" authorId="0" shapeId="0" xr:uid="{00000000-0006-0000-0400-00005A000000}">
      <text>
        <r>
          <rPr>
            <sz val="11"/>
            <rFont val="Calibri"/>
          </rPr>
          <t>The Cisco multicast Rendezvous Point (RP) router must be configured to filter Protocol Independent Multicast (PIM) Join messages received from the Designated Router (DR) for any undesirable multicast groups.</t>
        </r>
      </text>
    </comment>
    <comment ref="J106" authorId="0" shapeId="0" xr:uid="{00000000-0006-0000-0400-000063000000}">
      <text>
        <r>
          <rPr>
            <sz val="11"/>
            <rFont val="Calibri"/>
          </rPr>
          <t>The Cisco perimeter router must be configured to block all outbound management traffic.</t>
        </r>
      </text>
    </comment>
    <comment ref="K106" authorId="0" shapeId="0" xr:uid="{00000000-0006-0000-0400-000064000000}">
      <text>
        <r>
          <rPr>
            <sz val="11"/>
            <rFont val="Calibri"/>
          </rPr>
          <t>The Cisco out-of-band management (OOBM) gateway router must be configured to transport management traffic to the Network Operations Center (NOC) via dedicated circuit, MPLS/VPN service, or IPsec tunnel.</t>
        </r>
      </text>
    </comment>
    <comment ref="L106" authorId="0" shapeId="0" xr:uid="{00000000-0006-0000-0400-000065000000}">
      <text>
        <r>
          <rPr>
            <sz val="11"/>
            <rFont val="Calibri"/>
          </rPr>
          <t>The Cisco out-of-band management (OOBM) gateway router must be configured to forward only authorized management traffic to the Network Operations Center (NOC).</t>
        </r>
      </text>
    </comment>
    <comment ref="M106" authorId="0" shapeId="0" xr:uid="{00000000-0006-0000-0400-000066000000}">
      <text>
        <r>
          <rPr>
            <sz val="11"/>
            <rFont val="Calibri"/>
          </rPr>
          <t>The Cisco out-of-band management (OOBM) gateway router must be configured to have separate IGP instances for the managed network and management network.</t>
        </r>
      </text>
    </comment>
    <comment ref="N106" authorId="0" shapeId="0" xr:uid="{00000000-0006-0000-0400-000067000000}">
      <text>
        <r>
          <rPr>
            <sz val="11"/>
            <rFont val="Calibri"/>
          </rPr>
          <t>The Cisco out-of-band management (OOBM) gateway router must be configured to not redistribute routes between the management network routing domain and the managed network routing domain.</t>
        </r>
      </text>
    </comment>
    <comment ref="O106" authorId="0" shapeId="0" xr:uid="{00000000-0006-0000-0400-000068000000}">
      <text>
        <r>
          <rPr>
            <sz val="11"/>
            <rFont val="Calibri"/>
          </rPr>
          <t>The Cisco out-of-band management (OOBM) gateway router must be configured to block any traffic destined to itself that is not sourced from the OOBM network or the Network Operations Center (NOC).</t>
        </r>
      </text>
    </comment>
    <comment ref="P106" authorId="0" shapeId="0" xr:uid="{00000000-0006-0000-0400-000069000000}">
      <text>
        <r>
          <rPr>
            <sz val="11"/>
            <rFont val="Calibri"/>
          </rPr>
          <t>The Cisco router must be configured to only permit management traffic that ingresses and egresses the out-of-band management (OOBM) interface.</t>
        </r>
      </text>
    </comment>
    <comment ref="Q106" authorId="0" shapeId="0" xr:uid="{00000000-0006-0000-0400-00006A000000}">
      <text>
        <r>
          <rPr>
            <sz val="11"/>
            <rFont val="Calibri"/>
          </rPr>
          <t>The Cisco router providing connectivity to the Network Operations Center (NOC) must be configured to forward all in-band management traffic via an IPsec tunnel.</t>
        </r>
      </text>
    </comment>
    <comment ref="J108" authorId="0" shapeId="0" xr:uid="{00000000-0006-0000-0400-00006B000000}">
      <text>
        <r>
          <rPr>
            <sz val="11"/>
            <rFont val="Calibri"/>
          </rPr>
          <t>The Cisco router must be configured to use at least two authentication servers for the purpose of authenticating users prior to granting administrative access.</t>
        </r>
      </text>
    </comment>
    <comment ref="J109" authorId="0" shapeId="0" xr:uid="{00000000-0006-0000-0400-00006C000000}">
      <text>
        <r>
          <rPr>
            <sz val="11"/>
            <rFont val="Calibri"/>
          </rPr>
          <t>The Cisco router must be configured to authenticate SNMP messages using a FIPS-validated Keyed-Hash Message Authentication Code (HMAC).</t>
        </r>
      </text>
    </comment>
    <comment ref="K109" authorId="0" shapeId="0" xr:uid="{00000000-0006-0000-0400-00006D000000}">
      <text>
        <r>
          <rPr>
            <sz val="11"/>
            <rFont val="Calibri"/>
          </rPr>
          <t>The Cisco router must be configured to encrypt SNMP messages using a FIPS 140-2 approved algorithm.</t>
        </r>
      </text>
    </comment>
    <comment ref="L109" authorId="0" shapeId="0" xr:uid="{00000000-0006-0000-0400-00006E000000}">
      <text>
        <r>
          <rPr>
            <sz val="11"/>
            <rFont val="Calibri"/>
          </rPr>
          <t>The Cisco router must be configured to use FIPS-validated Keyed-Hash Message Authentication Code (HMAC) to protect the integrity of remote maintenance sessions.</t>
        </r>
      </text>
    </comment>
    <comment ref="M109" authorId="0" shapeId="0" xr:uid="{00000000-0006-0000-0400-00006F000000}">
      <text>
        <r>
          <rPr>
            <sz val="11"/>
            <rFont val="Calibri"/>
          </rPr>
          <t>The Cisco router must be configured to implement cryptographic mechanisms to protect the confidentiality of remote maintenance sessions.</t>
        </r>
      </text>
    </comment>
    <comment ref="N109" authorId="0" shapeId="0" xr:uid="{00000000-0006-0000-0400-000070000000}">
      <text>
        <r>
          <rPr>
            <sz val="11"/>
            <rFont val="Calibri"/>
          </rPr>
          <t>The Cisco router must be configured to obtain its public key certificates from an appropriate certificate policy through an approved service provider.</t>
        </r>
      </text>
    </comment>
    <comment ref="O109" authorId="0" shapeId="0" xr:uid="{00000000-0006-0000-0400-000071000000}">
      <text>
        <r>
          <rPr>
            <sz val="11"/>
            <rFont val="Calibri"/>
          </rPr>
          <t>The Cisco router must be configured to enable routing protocol authentication using FIPS 198-1 algorithms with keys not exceeding 180 days of lifetime.</t>
        </r>
      </text>
    </comment>
    <comment ref="P109" authorId="0" shapeId="0" xr:uid="{00000000-0006-0000-0400-000072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Q109" authorId="0" shapeId="0" xr:uid="{00000000-0006-0000-0400-000073000000}">
      <text>
        <r>
          <rPr>
            <sz val="11"/>
            <rFont val="Calibri"/>
          </rPr>
          <t>The Cisco BGP router must be configured to use a unique key for each autonomous system (AS) that it peers with.</t>
        </r>
      </text>
    </comment>
    <comment ref="J111" authorId="0" shapeId="0" xr:uid="{00000000-0006-0000-0400-000074000000}">
      <text>
        <r>
          <rPr>
            <sz val="11"/>
            <rFont val="Calibri"/>
          </rPr>
          <t>The Cisco perimeter router must be configured to block all outbound management traffic.</t>
        </r>
      </text>
    </comment>
    <comment ref="K111" authorId="0" shapeId="0" xr:uid="{00000000-0006-0000-0400-000075000000}">
      <text>
        <r>
          <rPr>
            <sz val="11"/>
            <rFont val="Calibri"/>
          </rPr>
          <t>The Cisco out-of-band management (OOBM) gateway router must be configured to transport management traffic to the Network Operations Center (NOC) via dedicated circuit, MPLS/VPN service, or IPsec tunnel.</t>
        </r>
      </text>
    </comment>
    <comment ref="L111" authorId="0" shapeId="0" xr:uid="{00000000-0006-0000-0400-000076000000}">
      <text>
        <r>
          <rPr>
            <sz val="11"/>
            <rFont val="Calibri"/>
          </rPr>
          <t>The Cisco out-of-band management (OOBM) gateway router must be configured to forward only authorized management traffic to the Network Operations Center (NOC).</t>
        </r>
      </text>
    </comment>
    <comment ref="M111" authorId="0" shapeId="0" xr:uid="{00000000-0006-0000-0400-000077000000}">
      <text>
        <r>
          <rPr>
            <sz val="11"/>
            <rFont val="Calibri"/>
          </rPr>
          <t>The Cisco out-of-band management (OOBM) gateway router must be configured to have separate IGP instances for the managed network and management network.</t>
        </r>
      </text>
    </comment>
    <comment ref="N111" authorId="0" shapeId="0" xr:uid="{00000000-0006-0000-0400-000078000000}">
      <text>
        <r>
          <rPr>
            <sz val="11"/>
            <rFont val="Calibri"/>
          </rPr>
          <t>The Cisco out-of-band management (OOBM) gateway router must be configured to not redistribute routes between the management network routing domain and the managed network routing domain.</t>
        </r>
      </text>
    </comment>
    <comment ref="O111" authorId="0" shapeId="0" xr:uid="{00000000-0006-0000-0400-000079000000}">
      <text>
        <r>
          <rPr>
            <sz val="11"/>
            <rFont val="Calibri"/>
          </rPr>
          <t>The Cisco out-of-band management (OOBM) gateway router must be configured to block any traffic destined to itself that is not sourced from the OOBM network or the Network Operations Center (NOC).</t>
        </r>
      </text>
    </comment>
    <comment ref="P111" authorId="0" shapeId="0" xr:uid="{00000000-0006-0000-0400-00007A000000}">
      <text>
        <r>
          <rPr>
            <sz val="11"/>
            <rFont val="Calibri"/>
          </rPr>
          <t>The Cisco router must be configured to only permit management traffic that ingresses and egresses the out-of-band management (OOBM) interface.</t>
        </r>
      </text>
    </comment>
    <comment ref="Q111" authorId="0" shapeId="0" xr:uid="{00000000-0006-0000-0400-00007B000000}">
      <text>
        <r>
          <rPr>
            <sz val="11"/>
            <rFont val="Calibri"/>
          </rPr>
          <t>The Cisco router providing connectivity to the Network Operations Center (NOC) must be configured to forward all in-band management traffic via an IPsec tunnel.</t>
        </r>
      </text>
    </comment>
    <comment ref="J116" authorId="0" shapeId="0" xr:uid="{00000000-0006-0000-0400-00007C000000}">
      <text>
        <r>
          <rPr>
            <sz val="11"/>
            <rFont val="Calibri"/>
          </rPr>
          <t>The Cisco perimeter router must be configured to deny network traffic by default and allow network traffic by exception.</t>
        </r>
      </text>
    </comment>
    <comment ref="K116" authorId="0" shapeId="0" xr:uid="{00000000-0006-0000-0400-00007D000000}">
      <text>
        <r>
          <rPr>
            <sz val="11"/>
            <rFont val="Calibri"/>
          </rPr>
          <t>The Cisco perimeter router must be configured to only allow incoming communications from authorized sources to be routed to authorized destinations.</t>
        </r>
      </text>
    </comment>
    <comment ref="L116" authorId="0" shapeId="0" xr:uid="{00000000-0006-0000-0400-00007E000000}">
      <text>
        <r>
          <rPr>
            <sz val="11"/>
            <rFont val="Calibri"/>
          </rPr>
          <t>The Cisco perimeter router must be configured to block inbound packets with source Bogon IP address prefixes.</t>
        </r>
      </text>
    </comment>
    <comment ref="M116" authorId="0" shapeId="0" xr:uid="{00000000-0006-0000-0400-00007F000000}">
      <text>
        <r>
          <rPr>
            <sz val="11"/>
            <rFont val="Calibri"/>
          </rPr>
          <t>The Cisco perimeter router must be configured to protect an enclave connected to an alternate gateway by using an inbound filter that only permits packets with destination addresses within the sites address space.</t>
        </r>
      </text>
    </comment>
    <comment ref="N116" authorId="0" shapeId="0" xr:uid="{00000000-0006-0000-0400-000080000000}">
      <text>
        <r>
          <rPr>
            <sz val="11"/>
            <rFont val="Calibri"/>
          </rPr>
          <t>The Cisco perimeter router must be configured to not be a Border Gateway Protocol (BGP) peer to an alternate gateway service provider.</t>
        </r>
      </text>
    </comment>
    <comment ref="O116" authorId="0" shapeId="0" xr:uid="{00000000-0006-0000-0400-000081000000}">
      <text>
        <r>
          <rPr>
            <sz val="11"/>
            <rFont val="Calibri"/>
          </rPr>
          <t>The Cisco perimeter router must be configured to not redistribute static routes to an alternate gateway service provider into BGP or an IGP peering with the NIPRNet or to other autonomous systems.</t>
        </r>
      </text>
    </comment>
    <comment ref="P116" authorId="0" shapeId="0" xr:uid="{00000000-0006-0000-0400-000082000000}">
      <text>
        <r>
          <rPr>
            <sz val="11"/>
            <rFont val="Calibri"/>
          </rPr>
          <t>The Cisco perimeter router must be configured to filter traffic destined to the enclave in accordance with the guidelines contained in DoD Instruction 8551.1.</t>
        </r>
      </text>
    </comment>
    <comment ref="Q116" authorId="0" shapeId="0" xr:uid="{00000000-0006-0000-0400-000083000000}">
      <text>
        <r>
          <rPr>
            <sz val="11"/>
            <rFont val="Calibri"/>
          </rPr>
          <t>The Cisco perimeter router must be configured to filter ingress traffic at the external interface on an inbound direction.</t>
        </r>
      </text>
    </comment>
    <comment ref="R116" authorId="0" shapeId="0" xr:uid="{00000000-0006-0000-0400-000084000000}">
      <text>
        <r>
          <rPr>
            <sz val="11"/>
            <rFont val="Calibri"/>
          </rPr>
          <t>The Cisco perimeter router must be configured to filter egress traffic at the internal interface on an inbound direction.</t>
        </r>
      </text>
    </comment>
    <comment ref="J120" authorId="0" shapeId="0" xr:uid="{00000000-0006-0000-0400-000085000000}">
      <text>
        <r>
          <rPr>
            <sz val="11"/>
            <rFont val="Calibri"/>
          </rPr>
          <t>The Cisco BGP router must be configured to use the maximum prefixes feature to protect against route table flooding and prefix de-aggregation attacks.</t>
        </r>
      </text>
    </comment>
    <comment ref="K120" authorId="0" shapeId="0" xr:uid="{00000000-0006-0000-0400-000086000000}">
      <text>
        <r>
          <rPr>
            <sz val="11"/>
            <rFont val="Calibri"/>
          </rPr>
          <t>The Cisco PE router must be configured to enforce a Quality-of-Service (QoS) policy to limit the effects of packet flooding denial-of-service (DoS) attacks.</t>
        </r>
      </text>
    </comment>
    <comment ref="L120" authorId="0" shapeId="0" xr:uid="{00000000-0006-0000-0400-000087000000}">
      <text>
        <r>
          <rPr>
            <sz val="11"/>
            <rFont val="Calibri"/>
          </rPr>
          <t>The Cisco multicast Rendezvous Point (RP) must be configured to rate limit the number of Protocol Independent Multicast (PIM) Register messages.</t>
        </r>
      </text>
    </comment>
    <comment ref="J122" authorId="0" shapeId="0" xr:uid="{00000000-0006-0000-0400-000088000000}">
      <text>
        <r>
          <rPr>
            <sz val="11"/>
            <rFont val="Calibri"/>
          </rPr>
          <t>The Cisco perimeter router must be configured to deny network traffic by default and allow network traffic by exception.</t>
        </r>
      </text>
    </comment>
    <comment ref="K122" authorId="0" shapeId="0" xr:uid="{00000000-0006-0000-0400-000089000000}">
      <text>
        <r>
          <rPr>
            <sz val="11"/>
            <rFont val="Calibri"/>
          </rPr>
          <t>The Cisco perimeter router must be configured to block inbound packets with source Bogon IP address prefixes.</t>
        </r>
      </text>
    </comment>
    <comment ref="L122" authorId="0" shapeId="0" xr:uid="{00000000-0006-0000-0400-00008A000000}">
      <text>
        <r>
          <rPr>
            <sz val="11"/>
            <rFont val="Calibri"/>
          </rPr>
          <t>The Cisco perimeter router must be configured to filter traffic destined to the enclave in accordance with the guidelines contained in DoD Instruction 8551.1.</t>
        </r>
      </text>
    </comment>
    <comment ref="M122" authorId="0" shapeId="0" xr:uid="{00000000-0006-0000-0400-00008B000000}">
      <text>
        <r>
          <rPr>
            <sz val="11"/>
            <rFont val="Calibri"/>
          </rPr>
          <t>The Cisco perimeter router must be configured to filter ingress traffic at the external interface on an inbound direction.</t>
        </r>
      </text>
    </comment>
    <comment ref="N122" authorId="0" shapeId="0" xr:uid="{00000000-0006-0000-0400-00008C000000}">
      <text>
        <r>
          <rPr>
            <sz val="11"/>
            <rFont val="Calibri"/>
          </rPr>
          <t>The Cisco perimeter router must be configured to filter egress traffic at the internal interface on an inbound direction.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Cisco router must be configured to enforce the limit of three consecutive invalid logon attempts after which time lock out the user account from accessing the device for 15 minutes.</t>
        </r>
      </text>
    </comment>
    <comment ref="I2" authorId="0" shapeId="0" xr:uid="{00000000-0006-0000-0500-000002000000}">
      <text>
        <r>
          <rPr>
            <sz val="11"/>
            <rFont val="Calibri"/>
          </rPr>
          <t>The Cisco router must be configured to terminate all network connections associated with device management after five minutes of inactivity.</t>
        </r>
      </text>
    </comment>
    <comment ref="H7" authorId="0" shapeId="0" xr:uid="{00000000-0006-0000-0500-000003000000}">
      <text>
        <r>
          <rPr>
            <sz val="11"/>
            <rFont val="Calibri"/>
          </rPr>
          <t>The Cisco router must be configured to generate audit records when successful/unsuccessful attempts to logon with access privileges occur.</t>
        </r>
      </text>
    </comment>
    <comment ref="I7" authorId="0" shapeId="0" xr:uid="{00000000-0006-0000-0500-00000C000000}">
      <text>
        <r>
          <rPr>
            <sz val="11"/>
            <rFont val="Calibri"/>
          </rPr>
          <t>The Cisco router must produce audit records containing information to establish when (date and time) the events occurred.</t>
        </r>
      </text>
    </comment>
    <comment ref="J7" authorId="0" shapeId="0" xr:uid="{00000000-0006-0000-0500-000004000000}">
      <text>
        <r>
          <rPr>
            <sz val="11"/>
            <rFont val="Calibri"/>
          </rPr>
          <t>The Cisco router must produce audit records containing information to establish where the events occurred.</t>
        </r>
      </text>
    </comment>
    <comment ref="K7" authorId="0" shapeId="0" xr:uid="{00000000-0006-0000-0500-000005000000}">
      <text>
        <r>
          <rPr>
            <sz val="11"/>
            <rFont val="Calibri"/>
          </rPr>
          <t>The Cisco router must be configured to allocate audit record storage capacity in accordance with organization-defined audit record storage requirements.</t>
        </r>
      </text>
    </comment>
    <comment ref="L7" authorId="0" shapeId="0" xr:uid="{00000000-0006-0000-0500-000006000000}">
      <text>
        <r>
          <rPr>
            <sz val="11"/>
            <rFont val="Calibri"/>
          </rPr>
          <t>The Cisco router must record time stamps for audit records that meet a granularity of one second for a minimum degree of precision.</t>
        </r>
      </text>
    </comment>
    <comment ref="M7" authorId="0" shapeId="0" xr:uid="{00000000-0006-0000-0500-000007000000}">
      <text>
        <r>
          <rPr>
            <sz val="11"/>
            <rFont val="Calibri"/>
          </rPr>
          <t>The Cisco router must be configured to record time stamps for log records that can be mapped to Coordinated Universal Time (UTC) or Greenwich Mean Time (GMT).</t>
        </r>
      </text>
    </comment>
    <comment ref="N7" authorId="0" shapeId="0" xr:uid="{00000000-0006-0000-0500-000008000000}">
      <text>
        <r>
          <rPr>
            <sz val="11"/>
            <rFont val="Calibri"/>
          </rPr>
          <t>The Cisco router must be configured to off-load log records onto a different system than the system being audited.</t>
        </r>
      </text>
    </comment>
    <comment ref="O7" authorId="0" shapeId="0" xr:uid="{00000000-0006-0000-0500-000009000000}">
      <text>
        <r>
          <rPr>
            <sz val="11"/>
            <rFont val="Calibri"/>
          </rPr>
          <t>The Cisco router must be configured to send log data to at least two syslog servers for the purpose of forwarding alerts to the administrators and the information system security officer (ISSO).</t>
        </r>
      </text>
    </comment>
    <comment ref="P7" authorId="0" shapeId="0" xr:uid="{00000000-0006-0000-0500-00000A000000}">
      <text>
        <r>
          <rPr>
            <sz val="11"/>
            <rFont val="Calibri"/>
          </rPr>
          <t>The Cisco router must be configured to produce audit records containing information to establish where the events occurred.</t>
        </r>
      </text>
    </comment>
    <comment ref="Q7" authorId="0" shapeId="0" xr:uid="{00000000-0006-0000-0500-00000B000000}">
      <text>
        <r>
          <rPr>
            <sz val="11"/>
            <rFont val="Calibri"/>
          </rPr>
          <t>The Cisco router must be configured to produce audit records containing information to establish the source of the events.</t>
        </r>
      </text>
    </comment>
    <comment ref="H12" authorId="0" shapeId="0" xr:uid="{00000000-0006-0000-0500-00000D000000}">
      <text>
        <r>
          <rPr>
            <sz val="11"/>
            <rFont val="Calibri"/>
          </rPr>
          <t>The Cisco router must be configured to back up the configuration when changes occur.</t>
        </r>
      </text>
    </comment>
    <comment ref="H14" authorId="0" shapeId="0" xr:uid="{00000000-0006-0000-0500-00000E000000}">
      <text>
        <r>
          <rPr>
            <sz val="11"/>
            <rFont val="Calibri"/>
          </rPr>
          <t>The Cisco router must be configured to be configured to prohibit the use of all unnecessary and nonsecure functions and services.</t>
        </r>
      </text>
    </comment>
    <comment ref="I14" authorId="0" shapeId="0" xr:uid="{00000000-0006-0000-0500-00000F000000}">
      <text>
        <r>
          <rPr>
            <sz val="11"/>
            <rFont val="Calibri"/>
          </rPr>
          <t>The Cisco router must be configured to have all inactive interfaces disabled.</t>
        </r>
      </text>
    </comment>
    <comment ref="J14" authorId="0" shapeId="0" xr:uid="{00000000-0006-0000-0500-000010000000}">
      <text>
        <r>
          <rPr>
            <sz val="11"/>
            <rFont val="Calibri"/>
          </rPr>
          <t>The Cisco router must be configured to have all non-essential capabilities disabled.</t>
        </r>
      </text>
    </comment>
    <comment ref="K14" authorId="0" shapeId="0" xr:uid="{00000000-0006-0000-0500-000011000000}">
      <text>
        <r>
          <rPr>
            <sz val="11"/>
            <rFont val="Calibri"/>
          </rPr>
          <t>The Cisco perimeter router must be configured to have Link Layer Discovery Protocol (LLDP) disabled on all external interfaces.</t>
        </r>
      </text>
    </comment>
    <comment ref="L14" authorId="0" shapeId="0" xr:uid="{00000000-0006-0000-0500-000012000000}">
      <text>
        <r>
          <rPr>
            <sz val="11"/>
            <rFont val="Calibri"/>
          </rPr>
          <t>The Cisco perimeter router must be configured to have Cisco Discovery Protocol (CDP) disabled on all external interfaces.</t>
        </r>
      </text>
    </comment>
    <comment ref="H16" authorId="0" shapeId="0" xr:uid="{00000000-0006-0000-0500-000013000000}">
      <text>
        <r>
          <rPr>
            <sz val="11"/>
            <rFont val="Calibri"/>
          </rPr>
          <t>The Cisco router must be configured to authenticate SNMP messages using a FIPS-validated Keyed-Hash Message Authentication Code (HMAC).</t>
        </r>
      </text>
    </comment>
    <comment ref="I16" authorId="0" shapeId="0" xr:uid="{00000000-0006-0000-0500-000014000000}">
      <text>
        <r>
          <rPr>
            <sz val="11"/>
            <rFont val="Calibri"/>
          </rPr>
          <t>The Cisco router must be configured to encrypt SNMP messages using a FIPS 140-2 approved algorithm.</t>
        </r>
      </text>
    </comment>
    <comment ref="J16" authorId="0" shapeId="0" xr:uid="{00000000-0006-0000-0500-000015000000}">
      <text>
        <r>
          <rPr>
            <sz val="11"/>
            <rFont val="Calibri"/>
          </rPr>
          <t>The Cisco router must be configured to use FIPS-validated Keyed-Hash Message Authentication Code (HMAC) to protect the integrity of remote maintenance sessions.</t>
        </r>
      </text>
    </comment>
    <comment ref="K16" authorId="0" shapeId="0" xr:uid="{00000000-0006-0000-0500-000016000000}">
      <text>
        <r>
          <rPr>
            <sz val="11"/>
            <rFont val="Calibri"/>
          </rPr>
          <t>The Cisco router must be configured to implement cryptographic mechanisms to protect the confidentiality of remote maintenance sessions.</t>
        </r>
      </text>
    </comment>
    <comment ref="L16" authorId="0" shapeId="0" xr:uid="{00000000-0006-0000-0500-000017000000}">
      <text>
        <r>
          <rPr>
            <sz val="11"/>
            <rFont val="Calibri"/>
          </rPr>
          <t>The Cisco router must be configured to obtain its public key certificates from an appropriate certificate policy through an approved service provider.</t>
        </r>
      </text>
    </comment>
    <comment ref="H20" authorId="0" shapeId="0" xr:uid="{00000000-0006-0000-0500-000018000000}">
      <text>
        <r>
          <rPr>
            <sz val="11"/>
            <rFont val="Calibri"/>
          </rPr>
          <t>The Cisco router must be configured to enforce approved authorizations for controlling the flow of management information within the device based on control policies.</t>
        </r>
      </text>
    </comment>
    <comment ref="I20" authorId="0" shapeId="0" xr:uid="{00000000-0006-0000-0500-000037000000}">
      <text>
        <r>
          <rPr>
            <sz val="11"/>
            <rFont val="Calibri"/>
          </rPr>
          <t>The Cisco router must be configured to enforce approved authorizations for controlling the flow of information within the network based on organization-defined information flow control policies.</t>
        </r>
      </text>
    </comment>
    <comment ref="J20" authorId="0" shapeId="0" xr:uid="{00000000-0006-0000-0500-000038000000}">
      <text>
        <r>
          <rPr>
            <sz val="11"/>
            <rFont val="Calibri"/>
          </rPr>
          <t>The Cisco router must be configured to restrict traffic destined to itself.</t>
        </r>
      </text>
    </comment>
    <comment ref="K20" authorId="0" shapeId="0" xr:uid="{00000000-0006-0000-0500-000039000000}">
      <text>
        <r>
          <rPr>
            <sz val="11"/>
            <rFont val="Calibri"/>
          </rPr>
          <t>The Cisco router must be configured to drop all fragmented Internet Control Message Protocol (ICMP) packets destined to itself.</t>
        </r>
      </text>
    </comment>
    <comment ref="L20" authorId="0" shapeId="0" xr:uid="{00000000-0006-0000-0500-00003A000000}">
      <text>
        <r>
          <rPr>
            <sz val="11"/>
            <rFont val="Calibri"/>
          </rPr>
          <t>The Cisco router must be configured to have IP directed broadcast disabled on all interfaces.</t>
        </r>
      </text>
    </comment>
    <comment ref="M20" authorId="0" shapeId="0" xr:uid="{00000000-0006-0000-0500-00003B000000}">
      <text>
        <r>
          <rPr>
            <sz val="11"/>
            <rFont val="Calibri"/>
          </rPr>
          <t>The Cisco router must be configured to have Internet Control Message Protocol (ICMP) unreachable messages disabled on all external interfaces.</t>
        </r>
      </text>
    </comment>
    <comment ref="N20" authorId="0" shapeId="0" xr:uid="{00000000-0006-0000-0500-00003C000000}">
      <text>
        <r>
          <rPr>
            <sz val="11"/>
            <rFont val="Calibri"/>
          </rPr>
          <t>The Cisco router must be configured to have Internet Control Message Protocol (ICMP) mask reply messages disabled on all external interfaces.</t>
        </r>
      </text>
    </comment>
    <comment ref="O20" authorId="0" shapeId="0" xr:uid="{00000000-0006-0000-0500-00003D000000}">
      <text>
        <r>
          <rPr>
            <sz val="11"/>
            <rFont val="Calibri"/>
          </rPr>
          <t>The Cisco router must be configured to have Internet Control Message Protocol (ICMP) redirect messages disabled on all external interfaces.</t>
        </r>
      </text>
    </comment>
    <comment ref="P20" authorId="0" shapeId="0" xr:uid="{00000000-0006-0000-0500-00003E000000}">
      <text>
        <r>
          <rPr>
            <sz val="11"/>
            <rFont val="Calibri"/>
          </rPr>
          <t>The Cisco perimeter router must be configured to deny network traffic by default and allow network traffic by exception.</t>
        </r>
      </text>
    </comment>
    <comment ref="Q20" authorId="0" shapeId="0" xr:uid="{00000000-0006-0000-0500-00003F000000}">
      <text>
        <r>
          <rPr>
            <sz val="11"/>
            <rFont val="Calibri"/>
          </rPr>
          <t>The Cisco perimeter router must be configured to enforce approved authorizations for controlling the flow of information between interconnected networks in accordance with applicable policy.</t>
        </r>
      </text>
    </comment>
    <comment ref="R20" authorId="0" shapeId="0" xr:uid="{00000000-0006-0000-0500-000019000000}">
      <text>
        <r>
          <rPr>
            <sz val="11"/>
            <rFont val="Calibri"/>
          </rPr>
          <t>The Cisco perimeter router must be configured to only allow incoming communications from authorized sources to be routed to authorized destinations.</t>
        </r>
      </text>
    </comment>
    <comment ref="S20" authorId="0" shapeId="0" xr:uid="{00000000-0006-0000-0500-00001A000000}">
      <text>
        <r>
          <rPr>
            <sz val="11"/>
            <rFont val="Calibri"/>
          </rPr>
          <t>The Cisco perimeter router must be configured to block inbound packets with source Bogon IP address prefixes.</t>
        </r>
      </text>
    </comment>
    <comment ref="T20" authorId="0" shapeId="0" xr:uid="{00000000-0006-0000-0500-00001B000000}">
      <text>
        <r>
          <rPr>
            <sz val="11"/>
            <rFont val="Calibri"/>
          </rPr>
          <t>The Cisco perimeter router must be configured to protect an enclave connected to an alternate gateway by using an inbound filter that only permits packets with destination addresses within the sites address space.</t>
        </r>
      </text>
    </comment>
    <comment ref="U20" authorId="0" shapeId="0" xr:uid="{00000000-0006-0000-0500-00001C000000}">
      <text>
        <r>
          <rPr>
            <sz val="11"/>
            <rFont val="Calibri"/>
          </rPr>
          <t>The Cisco perimeter router must be configured to not be a Border Gateway Protocol (BGP) peer to an alternate gateway service provider.</t>
        </r>
      </text>
    </comment>
    <comment ref="V20" authorId="0" shapeId="0" xr:uid="{00000000-0006-0000-0500-00001D000000}">
      <text>
        <r>
          <rPr>
            <sz val="11"/>
            <rFont val="Calibri"/>
          </rPr>
          <t>The Cisco perimeter router must be configured to not redistribute static routes to an alternate gateway service provider into BGP or an IGP peering with the NIPRNet or to other autonomous systems.</t>
        </r>
      </text>
    </comment>
    <comment ref="W20" authorId="0" shapeId="0" xr:uid="{00000000-0006-0000-0500-00001E000000}">
      <text>
        <r>
          <rPr>
            <sz val="11"/>
            <rFont val="Calibri"/>
          </rPr>
          <t>The Cisco perimeter router must be configured to filter traffic destined to the enclave in accordance with the guidelines contained in DoD Instruction 8551.1.</t>
        </r>
      </text>
    </comment>
    <comment ref="X20" authorId="0" shapeId="0" xr:uid="{00000000-0006-0000-0500-00001F000000}">
      <text>
        <r>
          <rPr>
            <sz val="11"/>
            <rFont val="Calibri"/>
          </rPr>
          <t>The Cisco perimeter router must be configured to filter ingress traffic at the external interface on an inbound direction.</t>
        </r>
      </text>
    </comment>
    <comment ref="Y20" authorId="0" shapeId="0" xr:uid="{00000000-0006-0000-0500-000020000000}">
      <text>
        <r>
          <rPr>
            <sz val="11"/>
            <rFont val="Calibri"/>
          </rPr>
          <t>The Cisco perimeter router must be configured to filter egress traffic at the internal interface on an inbound direction.</t>
        </r>
      </text>
    </comment>
    <comment ref="Z20" authorId="0" shapeId="0" xr:uid="{00000000-0006-0000-0500-000021000000}">
      <text>
        <r>
          <rPr>
            <sz val="11"/>
            <rFont val="Calibri"/>
          </rPr>
          <t>The Cisco BGP router must be configured to reject inbound route advertisements for any Bogon prefixes.</t>
        </r>
      </text>
    </comment>
    <comment ref="AA20" authorId="0" shapeId="0" xr:uid="{00000000-0006-0000-0500-000022000000}">
      <text>
        <r>
          <rPr>
            <sz val="11"/>
            <rFont val="Calibri"/>
          </rPr>
          <t>The Cisco BGP router must be configured to reject inbound route advertisements for any prefixes belonging to the local autonomous system (AS).</t>
        </r>
      </text>
    </comment>
    <comment ref="AB20" authorId="0" shapeId="0" xr:uid="{00000000-0006-0000-0500-000023000000}">
      <text>
        <r>
          <rPr>
            <sz val="11"/>
            <rFont val="Calibri"/>
          </rPr>
          <t>The Cisco BGP router must be configured to reject inbound route advertisements from a customer edge (CE) router for prefixes that are not allocated to that customer.</t>
        </r>
      </text>
    </comment>
    <comment ref="AC20" authorId="0" shapeId="0" xr:uid="{00000000-0006-0000-0500-000024000000}">
      <text>
        <r>
          <rPr>
            <sz val="11"/>
            <rFont val="Calibri"/>
          </rPr>
          <t>The Cisco BGP router must be configured to reject outbound route advertisements for any prefixes that do not belong to any customers or the local autonomous system (AS).</t>
        </r>
      </text>
    </comment>
    <comment ref="AD20" authorId="0" shapeId="0" xr:uid="{00000000-0006-0000-0500-000025000000}">
      <text>
        <r>
          <rPr>
            <sz val="11"/>
            <rFont val="Calibri"/>
          </rPr>
          <t>The Cisco BGP router must be configured to reject outbound route advertisements for any prefixes belonging to the IP core.</t>
        </r>
      </text>
    </comment>
    <comment ref="AE20" authorId="0" shapeId="0" xr:uid="{00000000-0006-0000-0500-000026000000}">
      <text>
        <r>
          <rPr>
            <sz val="11"/>
            <rFont val="Calibri"/>
          </rPr>
          <t>The Cisco BGP router must be configured to reject route advertisements from BGP peers that do not list their autonomous system (AS) number as the first AS in the AS_PATH attribute.</t>
        </r>
      </text>
    </comment>
    <comment ref="AF20" authorId="0" shapeId="0" xr:uid="{00000000-0006-0000-0500-000027000000}">
      <text>
        <r>
          <rPr>
            <sz val="11"/>
            <rFont val="Calibri"/>
          </rPr>
          <t>The Cisco BGP router must be configured to reject route advertisements from CE routers with an originating AS in the AS_PATH attribute that does not belong to that customer.</t>
        </r>
      </text>
    </comment>
    <comment ref="AG20" authorId="0" shapeId="0" xr:uid="{00000000-0006-0000-0500-000028000000}">
      <text>
        <r>
          <rPr>
            <sz val="11"/>
            <rFont val="Calibri"/>
          </rPr>
          <t>The Cisco BGP router must be configured to use the maximum prefixes feature to protect against route table flooding and prefix de-aggregation attacks.</t>
        </r>
      </text>
    </comment>
    <comment ref="AH20" authorId="0" shapeId="0" xr:uid="{00000000-0006-0000-0500-000029000000}">
      <text>
        <r>
          <rPr>
            <sz val="11"/>
            <rFont val="Calibri"/>
          </rPr>
          <t>The Cisco BGP router must be configured to limit the prefix size on any inbound route advertisement to /24 or the least significant prefixes issued to the customer.</t>
        </r>
      </text>
    </comment>
    <comment ref="AI20" authorId="0" shapeId="0" xr:uid="{00000000-0006-0000-0500-00002A000000}">
      <text>
        <r>
          <rPr>
            <sz val="11"/>
            <rFont val="Calibri"/>
          </rPr>
          <t>The Cisco BGP router must be configured to use its loopback address as the source address for iBGP peering sessions.</t>
        </r>
      </text>
    </comment>
    <comment ref="AJ20" authorId="0" shapeId="0" xr:uid="{00000000-0006-0000-0500-00002B000000}">
      <text>
        <r>
          <rPr>
            <sz val="11"/>
            <rFont val="Calibri"/>
          </rPr>
          <t>The Cisco PE router providing Virtual Private LAN Services (VPLS) must be configured to have traffic storm control thresholds on CE-facing interfaces.</t>
        </r>
      </text>
    </comment>
    <comment ref="AK20" authorId="0" shapeId="0" xr:uid="{00000000-0006-0000-0500-00002C000000}">
      <text>
        <r>
          <rPr>
            <sz val="11"/>
            <rFont val="Calibri"/>
          </rPr>
          <t>The Cisco P router must be configured to enforce a Quality-of-Service (QoS) policy to provide preferred treatment for mission-critical applications.</t>
        </r>
      </text>
    </comment>
    <comment ref="AL20" authorId="0" shapeId="0" xr:uid="{00000000-0006-0000-0500-00002D000000}">
      <text>
        <r>
          <rPr>
            <sz val="11"/>
            <rFont val="Calibri"/>
          </rPr>
          <t>The Cisco PE router must be configured to enforce a Quality-of-Service (QoS) policy to limit the effects of packet flooding denial-of-service (DoS) attacks.</t>
        </r>
      </text>
    </comment>
    <comment ref="AM20" authorId="0" shapeId="0" xr:uid="{00000000-0006-0000-0500-00002E000000}">
      <text>
        <r>
          <rPr>
            <sz val="11"/>
            <rFont val="Calibri"/>
          </rPr>
          <t>The Cisco multicast router must be configured to disable Protocol Independent Multicast (PIM) on all interfaces that are not required to support multicast routing.</t>
        </r>
      </text>
    </comment>
    <comment ref="AN20" authorId="0" shapeId="0" xr:uid="{00000000-0006-0000-0500-00002F000000}">
      <text>
        <r>
          <rPr>
            <sz val="11"/>
            <rFont val="Calibri"/>
          </rPr>
          <t>The Cisco multicast router must be configured to bind a Protocol Independent Multicast (PIM) neighbor filter to interfaces that have PIM enabled.</t>
        </r>
      </text>
    </comment>
    <comment ref="AO20" authorId="0" shapeId="0" xr:uid="{00000000-0006-0000-0500-000030000000}">
      <text>
        <r>
          <rPr>
            <sz val="11"/>
            <rFont val="Calibri"/>
          </rPr>
          <t>The Cisco multicast edge router must be configured to establish boundaries for administratively scoped multicast traffic.</t>
        </r>
      </text>
    </comment>
    <comment ref="AP20" authorId="0" shapeId="0" xr:uid="{00000000-0006-0000-0500-000031000000}">
      <text>
        <r>
          <rPr>
            <sz val="11"/>
            <rFont val="Calibri"/>
          </rPr>
          <t>The Cisco multicast Rendezvous Point (RP) router must be configured to filter Protocol Independent Multicast (PIM) Join messages received from the Designated Router (DR) for any undesirable multicast groups.</t>
        </r>
      </text>
    </comment>
    <comment ref="AQ20" authorId="0" shapeId="0" xr:uid="{00000000-0006-0000-0500-000032000000}">
      <text>
        <r>
          <rPr>
            <sz val="11"/>
            <rFont val="Calibri"/>
          </rPr>
          <t>The Cisco multicast Rendezvous Point (RP) router must be configured to filter Protocol Independent Multicast (PIM) Register messages received from the Designated Router (DR) for any undesirable multicast groups and sources.</t>
        </r>
      </text>
    </comment>
    <comment ref="AR20" authorId="0" shapeId="0" xr:uid="{00000000-0006-0000-0500-000033000000}">
      <text>
        <r>
          <rPr>
            <sz val="11"/>
            <rFont val="Calibri"/>
          </rPr>
          <t>The Cisco multicast Rendezvous Point (RP) router must be configured to filter Protocol Independent Multicast (PIM) Join messages received from the Designated Router (DR) for any undesirable multicast groups.</t>
        </r>
      </text>
    </comment>
    <comment ref="AS20" authorId="0" shapeId="0" xr:uid="{00000000-0006-0000-0500-000034000000}">
      <text>
        <r>
          <rPr>
            <sz val="11"/>
            <rFont val="Calibri"/>
          </rPr>
          <t>The Cisco multicast Rendezvous Point (RP) must be configured to rate limit the number of Protocol Independent Multicast (PIM) Register messages.</t>
        </r>
      </text>
    </comment>
    <comment ref="AT20" authorId="0" shapeId="0" xr:uid="{00000000-0006-0000-0500-000035000000}">
      <text>
        <r>
          <rPr>
            <sz val="11"/>
            <rFont val="Calibri"/>
          </rPr>
          <t>The Cisco multicast Designated Router (DR) must be configured to set the shortest-path tree (SPT) threshold to infinity to minimalize source-group (S, G) state within the multicast topology where Any Source Multicast (ASM) is deployed.</t>
        </r>
      </text>
    </comment>
    <comment ref="AU20" authorId="0" shapeId="0" xr:uid="{00000000-0006-0000-0500-000036000000}">
      <text>
        <r>
          <rPr>
            <sz val="11"/>
            <rFont val="Calibri"/>
          </rPr>
          <t>The Cisco Multicast Source Discovery Protocol (MSDP) router must be configured to only accept MSDP packets from known MSDP peers.</t>
        </r>
      </text>
    </comment>
    <comment ref="H21" authorId="0" shapeId="0" xr:uid="{00000000-0006-0000-0500-000040000000}">
      <text>
        <r>
          <rPr>
            <sz val="11"/>
            <rFont val="Calibri"/>
          </rPr>
          <t>The Cisco router must be configured to limit the number of concurrent management sessions to an organization-defined number.</t>
        </r>
      </text>
    </comment>
    <comment ref="H24" authorId="0" shapeId="0" xr:uid="{00000000-0006-0000-0500-000041000000}">
      <text>
        <r>
          <rPr>
            <sz val="11"/>
            <rFont val="Calibri"/>
          </rPr>
          <t>The Cisco router must be configured to implement replay-resistant authentication mechanisms for network access to privileged accounts.</t>
        </r>
      </text>
    </comment>
    <comment ref="I24" authorId="0" shapeId="0" xr:uid="{00000000-0006-0000-0500-000042000000}">
      <text>
        <r>
          <rPr>
            <sz val="11"/>
            <rFont val="Calibri"/>
          </rPr>
          <t>The Cisco router must be configured to use at least two authentication servers for the purpose of authenticating users prior to granting administrative access.</t>
        </r>
      </text>
    </comment>
    <comment ref="H25" authorId="0" shapeId="0" xr:uid="{00000000-0006-0000-0500-000043000000}">
      <text>
        <r>
          <rPr>
            <sz val="11"/>
            <rFont val="Calibri"/>
          </rPr>
          <t>The Cisco router must be configured to enable routing protocol authentication using FIPS 198-1 algorithms with keys not exceeding 180 days of lifetime.</t>
        </r>
      </text>
    </comment>
    <comment ref="I25" authorId="0" shapeId="0" xr:uid="{00000000-0006-0000-0500-000044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J25" authorId="0" shapeId="0" xr:uid="{00000000-0006-0000-0500-000045000000}">
      <text>
        <r>
          <rPr>
            <sz val="11"/>
            <rFont val="Calibri"/>
          </rPr>
          <t>The Cisco PE router must be configured with Unicast Reverse Path Forwarding (uRPF) loose mode enabled on all CE-facing interfaces.</t>
        </r>
      </text>
    </comment>
    <comment ref="K25" authorId="0" shapeId="0" xr:uid="{00000000-0006-0000-0500-000046000000}">
      <text>
        <r>
          <rPr>
            <sz val="11"/>
            <rFont val="Calibri"/>
          </rPr>
          <t>The Cisco perimeter router must be configured to restrict it from accepting outbound IP packets that contain an illegitimate address in the source address field via egress filter or by enabling Unicast Reverse Path Forwarding (uRPF).</t>
        </r>
      </text>
    </comment>
    <comment ref="L25" authorId="0" shapeId="0" xr:uid="{00000000-0006-0000-0500-000047000000}">
      <text>
        <r>
          <rPr>
            <sz val="11"/>
            <rFont val="Calibri"/>
          </rPr>
          <t>The Cisco BGP router must be configured to use a unique key for each autonomous system (AS) that it peers with.</t>
        </r>
      </text>
    </comment>
    <comment ref="H26" authorId="0" shapeId="0" xr:uid="{00000000-0006-0000-0500-000048000000}">
      <text>
        <r>
          <rPr>
            <sz val="11"/>
            <rFont val="Calibri"/>
          </rPr>
          <t>The Cisco router must be configured to drop all fragmented Internet Control Message Protocol (ICMP) packets destined to itself.</t>
        </r>
      </text>
    </comment>
    <comment ref="I26" authorId="0" shapeId="0" xr:uid="{00000000-0006-0000-0500-000049000000}">
      <text>
        <r>
          <rPr>
            <sz val="11"/>
            <rFont val="Calibri"/>
          </rPr>
          <t>The Cisco router must be configured to have IP directed broadcast disabled on all interfaces.</t>
        </r>
      </text>
    </comment>
    <comment ref="J26" authorId="0" shapeId="0" xr:uid="{00000000-0006-0000-0500-00004A000000}">
      <text>
        <r>
          <rPr>
            <sz val="11"/>
            <rFont val="Calibri"/>
          </rPr>
          <t>The Cisco router must be configured to have Internet Control Message Protocol (ICMP) unreachable messages disabled on all external interfaces.</t>
        </r>
      </text>
    </comment>
    <comment ref="K26" authorId="0" shapeId="0" xr:uid="{00000000-0006-0000-0500-00004B000000}">
      <text>
        <r>
          <rPr>
            <sz val="11"/>
            <rFont val="Calibri"/>
          </rPr>
          <t>The Cisco router must be configured to have Internet Control Message Protocol (ICMP) mask reply messages disabled on all external interfaces.</t>
        </r>
      </text>
    </comment>
    <comment ref="L26" authorId="0" shapeId="0" xr:uid="{00000000-0006-0000-0500-00004C000000}">
      <text>
        <r>
          <rPr>
            <sz val="11"/>
            <rFont val="Calibri"/>
          </rPr>
          <t>The Cisco router must be configured to have Internet Control Message Protocol (ICMP) redirect messages disabled on all external interfaces.</t>
        </r>
      </text>
    </comment>
    <comment ref="M26" authorId="0" shapeId="0" xr:uid="{00000000-0006-0000-0500-00004D000000}">
      <text>
        <r>
          <rPr>
            <sz val="11"/>
            <rFont val="Calibri"/>
          </rPr>
          <t>The Cisco perimeter router must be configured to have Proxy ARP disabled on all external interfaces.</t>
        </r>
      </text>
    </comment>
    <comment ref="N26" authorId="0" shapeId="0" xr:uid="{00000000-0006-0000-0500-00004E000000}">
      <text>
        <r>
          <rPr>
            <sz val="11"/>
            <rFont val="Calibri"/>
          </rPr>
          <t>The Cisco perimeter router must be configured to block all outbound management traffic.</t>
        </r>
      </text>
    </comment>
    <comment ref="O26" authorId="0" shapeId="0" xr:uid="{00000000-0006-0000-0500-00004F000000}">
      <text>
        <r>
          <rPr>
            <sz val="11"/>
            <rFont val="Calibri"/>
          </rPr>
          <t>The Cisco out-of-band management (OOBM) gateway router must be configured to transport management traffic to the Network Operations Center (NOC) via dedicated circuit, MPLS/VPN service, or IPsec tunnel.</t>
        </r>
      </text>
    </comment>
    <comment ref="P26" authorId="0" shapeId="0" xr:uid="{00000000-0006-0000-0500-000050000000}">
      <text>
        <r>
          <rPr>
            <sz val="11"/>
            <rFont val="Calibri"/>
          </rPr>
          <t>The Cisco out-of-band management (OOBM) gateway router must be configured to forward only authorized management traffic to the Network Operations Center (NOC).</t>
        </r>
      </text>
    </comment>
    <comment ref="Q26" authorId="0" shapeId="0" xr:uid="{00000000-0006-0000-0500-000051000000}">
      <text>
        <r>
          <rPr>
            <sz val="11"/>
            <rFont val="Calibri"/>
          </rPr>
          <t>The Cisco out-of-band management (OOBM) gateway router must be configured to have separate IGP instances for the managed network and management network.</t>
        </r>
      </text>
    </comment>
    <comment ref="R26" authorId="0" shapeId="0" xr:uid="{00000000-0006-0000-0500-000052000000}">
      <text>
        <r>
          <rPr>
            <sz val="11"/>
            <rFont val="Calibri"/>
          </rPr>
          <t>The Cisco out-of-band management (OOBM) gateway router must be configured to not redistribute routes between the management network routing domain and the managed network routing domain.</t>
        </r>
      </text>
    </comment>
    <comment ref="S26" authorId="0" shapeId="0" xr:uid="{00000000-0006-0000-0500-000053000000}">
      <text>
        <r>
          <rPr>
            <sz val="11"/>
            <rFont val="Calibri"/>
          </rPr>
          <t>The Cisco out-of-band management (OOBM) gateway router must be configured to block any traffic destined to itself that is not sourced from the OOBM network or the Network Operations Center (NOC).</t>
        </r>
      </text>
    </comment>
    <comment ref="T26" authorId="0" shapeId="0" xr:uid="{00000000-0006-0000-0500-000054000000}">
      <text>
        <r>
          <rPr>
            <sz val="11"/>
            <rFont val="Calibri"/>
          </rPr>
          <t>The Cisco router must be configured to only permit management traffic that ingresses and egresses the out-of-band management (OOBM) interface.</t>
        </r>
      </text>
    </comment>
    <comment ref="U26" authorId="0" shapeId="0" xr:uid="{00000000-0006-0000-0500-000055000000}">
      <text>
        <r>
          <rPr>
            <sz val="11"/>
            <rFont val="Calibri"/>
          </rPr>
          <t>The Cisco router providing connectivity to the Network Operations Center (NOC) must be configured to forward all in-band management traffic via an IPsec tunnel.</t>
        </r>
      </text>
    </comment>
    <comment ref="V26" authorId="0" shapeId="0" xr:uid="{00000000-0006-0000-0500-000056000000}">
      <text>
        <r>
          <rPr>
            <sz val="11"/>
            <rFont val="Calibri"/>
          </rPr>
          <t>The Cisco MPLS router must be configured to use its loopback address as the source address for LDP peering sessions.</t>
        </r>
      </text>
    </comment>
    <comment ref="W26" authorId="0" shapeId="0" xr:uid="{00000000-0006-0000-0500-000057000000}">
      <text>
        <r>
          <rPr>
            <sz val="11"/>
            <rFont val="Calibri"/>
          </rPr>
          <t>The Cisco MPLS router must be configured to synchronize IGP and LDP to minimize packet loss when an IGP adjacency is established prior to LDP peers completing label exchange.</t>
        </r>
      </text>
    </comment>
    <comment ref="X26" authorId="0" shapeId="0" xr:uid="{00000000-0006-0000-0500-000058000000}">
      <text>
        <r>
          <rPr>
            <sz val="11"/>
            <rFont val="Calibri"/>
          </rPr>
          <t>The MPLS router with RSVP-TE enabled must be configured with message pacing to adjust maximum burst and maximum number of RSVP messages to an output queue based on the link speed and input queue size of adjacent core routers.</t>
        </r>
      </text>
    </comment>
    <comment ref="Y26" authorId="0" shapeId="0" xr:uid="{00000000-0006-0000-0500-000059000000}">
      <text>
        <r>
          <rPr>
            <sz val="11"/>
            <rFont val="Calibri"/>
          </rPr>
          <t>The Cisco MPLS router must be configured to have TTL Propagation disabled.</t>
        </r>
      </text>
    </comment>
    <comment ref="Z26" authorId="0" shapeId="0" xr:uid="{00000000-0006-0000-0500-00005A000000}">
      <text>
        <r>
          <rPr>
            <sz val="11"/>
            <rFont val="Calibri"/>
          </rPr>
          <t>The Cisco PE router must be configured to have each Virtual Routing and Forwarding (VRF) instance bound to the appropriate physical or logical interfaces to maintain traffic separation between all MPLS L3VPNs.</t>
        </r>
      </text>
    </comment>
    <comment ref="AA26" authorId="0" shapeId="0" xr:uid="{00000000-0006-0000-0500-00005B000000}">
      <text>
        <r>
          <rPr>
            <sz val="11"/>
            <rFont val="Calibri"/>
          </rPr>
          <t>The Cisco PE router must be configured to have each Virtual Routing and Forwarding (VRF) instance with the appropriate Route Target (RT).</t>
        </r>
      </text>
    </comment>
    <comment ref="AB26" authorId="0" shapeId="0" xr:uid="{00000000-0006-0000-0500-00005C000000}">
      <text>
        <r>
          <rPr>
            <sz val="11"/>
            <rFont val="Calibri"/>
          </rPr>
          <t>The Cisco PE router must be configured to have each VRF with the appropriate Route Distinguisher (RD).</t>
        </r>
      </text>
    </comment>
    <comment ref="AC26" authorId="0" shapeId="0" xr:uid="{00000000-0006-0000-0500-00005D000000}">
      <text>
        <r>
          <rPr>
            <sz val="11"/>
            <rFont val="Calibri"/>
          </rPr>
          <t>The Cisco PE router providing MPLS Virtual Private Wire Service (VPWS) must be configured to have the appropriate pseudowire ID for each attachment circuit.</t>
        </r>
      </text>
    </comment>
    <comment ref="AD26" authorId="0" shapeId="0" xr:uid="{00000000-0006-0000-0500-00005E000000}">
      <text>
        <r>
          <rPr>
            <sz val="11"/>
            <rFont val="Calibri"/>
          </rPr>
          <t>The Cisco PE router providing Virtual Private LAN Services (VPLS) must be configured to have all attachment circuits defined to the virtual forwarding instance (VFI) with the globally unique VPN ID assigned for each customer VLAN.</t>
        </r>
      </text>
    </comment>
    <comment ref="AE26" authorId="0" shapeId="0" xr:uid="{00000000-0006-0000-0500-00005F000000}">
      <text>
        <r>
          <rPr>
            <sz val="11"/>
            <rFont val="Calibri"/>
          </rPr>
          <t>The Cisco PE router must be configured to enforce the split-horizon rule for all pseudowires within a Virtual Private LAN Services (VPLS) bridge domain.</t>
        </r>
      </text>
    </comment>
    <comment ref="AF26" authorId="0" shapeId="0" xr:uid="{00000000-0006-0000-0500-000060000000}">
      <text>
        <r>
          <rPr>
            <sz val="11"/>
            <rFont val="Calibri"/>
          </rPr>
          <t>The Cisco PE router must be configured to implement Internet Group Management Protocol (IGMP) or Multicast Listener Discovery (MLD) snooping for each Virtual Private LAN Services (VPLS) bridge domain.</t>
        </r>
      </text>
    </comment>
    <comment ref="AG26" authorId="0" shapeId="0" xr:uid="{00000000-0006-0000-0500-000061000000}">
      <text>
        <r>
          <rPr>
            <sz val="11"/>
            <rFont val="Calibri"/>
          </rPr>
          <t>The Cisco PE router must be configured to limit the number of MAC addresses it can learn for each Virtual Private LAN Services (VPLS) bridge domain.</t>
        </r>
      </text>
    </comment>
    <comment ref="AH26" authorId="0" shapeId="0" xr:uid="{00000000-0006-0000-0500-000062000000}">
      <text>
        <r>
          <rPr>
            <sz val="11"/>
            <rFont val="Calibri"/>
          </rPr>
          <t>The Cisco PE router must be configured to block any traffic that is destined to IP core infrastructure.</t>
        </r>
      </text>
    </comment>
    <comment ref="AI26" authorId="0" shapeId="0" xr:uid="{00000000-0006-0000-0500-000063000000}">
      <text>
        <r>
          <rPr>
            <sz val="11"/>
            <rFont val="Calibri"/>
          </rPr>
          <t>The Cisco PE router must be configured to enforce a Quality-of-Service (QoS) policy to provide preferred treatment for mission-critical applications.</t>
        </r>
      </text>
    </comment>
    <comment ref="AJ26" authorId="0" shapeId="0" xr:uid="{00000000-0006-0000-0500-000064000000}">
      <text>
        <r>
          <rPr>
            <sz val="11"/>
            <rFont val="Calibri"/>
          </rPr>
          <t>The Cisco multicast router must be configured to disable Protocol Independent Multicast (PIM) on all interfaces that are not required to support multicast routing.</t>
        </r>
      </text>
    </comment>
    <comment ref="AK26" authorId="0" shapeId="0" xr:uid="{00000000-0006-0000-0500-000065000000}">
      <text>
        <r>
          <rPr>
            <sz val="11"/>
            <rFont val="Calibri"/>
          </rPr>
          <t>The Cisco multicast router must be configured to bind a Protocol Independent Multicast (PIM) neighbor filter to interfaces that have PIM enabled.</t>
        </r>
      </text>
    </comment>
    <comment ref="AL26" authorId="0" shapeId="0" xr:uid="{00000000-0006-0000-0500-000066000000}">
      <text>
        <r>
          <rPr>
            <sz val="11"/>
            <rFont val="Calibri"/>
          </rPr>
          <t>The Cisco multicast edge router must be configured to establish boundaries for administratively scoped multicast traffic.</t>
        </r>
      </text>
    </comment>
    <comment ref="AM26" authorId="0" shapeId="0" xr:uid="{00000000-0006-0000-0500-000067000000}">
      <text>
        <r>
          <rPr>
            <sz val="11"/>
            <rFont val="Calibri"/>
          </rPr>
          <t>The Cisco multicast Rendezvous Point (RP) router must be configured to filter Protocol Independent Multicast (PIM) Join messages received from the Designated Router (DR) for any undesirable multicast groups.</t>
        </r>
      </text>
    </comment>
    <comment ref="AN26" authorId="0" shapeId="0" xr:uid="{00000000-0006-0000-0500-000068000000}">
      <text>
        <r>
          <rPr>
            <sz val="11"/>
            <rFont val="Calibri"/>
          </rPr>
          <t>The Cisco multicast Rendezvous Point (RP) router must be configured to filter Protocol Independent Multicast (PIM) Register messages received from the Designated Router (DR) for any undesirable multicast groups and sources.</t>
        </r>
      </text>
    </comment>
    <comment ref="AO26" authorId="0" shapeId="0" xr:uid="{00000000-0006-0000-0500-000069000000}">
      <text>
        <r>
          <rPr>
            <sz val="11"/>
            <rFont val="Calibri"/>
          </rPr>
          <t>The Cisco multicast Rendezvous Point (RP) router must be configured to filter Protocol Independent Multicast (PIM) Join messages received from the Designated Router (DR) for any undesirable multicast groups.</t>
        </r>
      </text>
    </comment>
    <comment ref="AP26" authorId="0" shapeId="0" xr:uid="{00000000-0006-0000-0500-00006A000000}">
      <text>
        <r>
          <rPr>
            <sz val="11"/>
            <rFont val="Calibri"/>
          </rPr>
          <t>The Cisco multicast Designated Router (DR) must be configured to filter the Internet Group Management Protocol (IGMP) and Multicast Listener Discovery (MLD) Report messages to allow hosts to join only multicast groups that have been approved by the organization.</t>
        </r>
      </text>
    </comment>
    <comment ref="AQ26" authorId="0" shapeId="0" xr:uid="{00000000-0006-0000-0500-00006B000000}">
      <text>
        <r>
          <rPr>
            <sz val="11"/>
            <rFont val="Calibri"/>
          </rPr>
          <t>The Cisco multicast Designated Router (DR) must be configured to filter the Internet Group Management Protocol (IGMP) and Multicast Listener Discovery (MLD) Report messages to allow hosts to join a multicast group only from sources that have been approved by the organization.</t>
        </r>
      </text>
    </comment>
    <comment ref="AR26" authorId="0" shapeId="0" xr:uid="{00000000-0006-0000-0500-00006C000000}">
      <text>
        <r>
          <rPr>
            <sz val="11"/>
            <rFont val="Calibri"/>
          </rPr>
          <t>The Cisco multicast Designated Router (DR) must be configured to limit the number of mroute states resulting from Internet Group Management Protocol (IGMP) and Multicast Listener Discovery (MLD) Host Membership Reports.</t>
        </r>
      </text>
    </comment>
    <comment ref="AS26" authorId="0" shapeId="0" xr:uid="{00000000-0006-0000-0500-00006D000000}">
      <text>
        <r>
          <rPr>
            <sz val="11"/>
            <rFont val="Calibri"/>
          </rPr>
          <t>The Cisco multicast Designated Router (DR) must be configured to set the shortest-path tree (SPT) threshold to infinity to minimalize source-group (S, G) state within the multicast topology where Any Source Multicast (ASM) is deployed.</t>
        </r>
      </text>
    </comment>
    <comment ref="AT26" authorId="0" shapeId="0" xr:uid="{00000000-0006-0000-0500-00006E000000}">
      <text>
        <r>
          <rPr>
            <sz val="11"/>
            <rFont val="Calibri"/>
          </rPr>
          <t>The Cisco Multicast Source Discovery Protocol (MSDP) router must be configured to only accept MSDP packets from known MSDP peers.</t>
        </r>
      </text>
    </comment>
    <comment ref="AU26" authorId="0" shapeId="0" xr:uid="{00000000-0006-0000-0500-00006F000000}">
      <text>
        <r>
          <rPr>
            <sz val="11"/>
            <rFont val="Calibri"/>
          </rPr>
          <t>The Cisco Multicast Source Discovery Protocol (MSDP) router must be configured to authenticate all received MSDP packets.</t>
        </r>
      </text>
    </comment>
    <comment ref="H31" authorId="0" shapeId="0" xr:uid="{00000000-0006-0000-0500-000070000000}">
      <text>
        <r>
          <rPr>
            <sz val="11"/>
            <rFont val="Calibri"/>
          </rPr>
          <t>The Cisco router must be configured to generate audit records when successful/unsuccessful attempts to logon with access privileges occur.</t>
        </r>
      </text>
    </comment>
    <comment ref="I31" authorId="0" shapeId="0" xr:uid="{00000000-0006-0000-0500-000071000000}">
      <text>
        <r>
          <rPr>
            <sz val="11"/>
            <rFont val="Calibri"/>
          </rPr>
          <t>The Cisco router must be configured with only one local account to be used as the account of last resort in the event the authentication server is unavailable.</t>
        </r>
      </text>
    </comment>
    <comment ref="H41" authorId="0" shapeId="0" xr:uid="{00000000-0006-0000-0500-000072000000}">
      <text>
        <r>
          <rPr>
            <sz val="11"/>
            <rFont val="Calibri"/>
          </rPr>
          <t>The Cisco router must be running an IOS release that is currently supported by Cisco Systems.</t>
        </r>
      </text>
    </comment>
    <comment ref="H43" authorId="0" shapeId="0" xr:uid="{00000000-0006-0000-0500-000073000000}">
      <text>
        <r>
          <rPr>
            <sz val="11"/>
            <rFont val="Calibri"/>
          </rPr>
          <t>The Cisco router must be configured to enforce approved authorizations for controlling the flow of management information within the device based on control policies.</t>
        </r>
      </text>
    </comment>
    <comment ref="I43" authorId="0" shapeId="0" xr:uid="{00000000-0006-0000-0500-000074000000}">
      <text>
        <r>
          <rPr>
            <sz val="11"/>
            <rFont val="Calibri"/>
          </rPr>
          <t>The Cisco router must be configured to enforce approved authorizations for controlling the flow of information within the network based on organization-defined information flow control policies.</t>
        </r>
      </text>
    </comment>
    <comment ref="J43" authorId="0" shapeId="0" xr:uid="{00000000-0006-0000-0500-000075000000}">
      <text>
        <r>
          <rPr>
            <sz val="11"/>
            <rFont val="Calibri"/>
          </rPr>
          <t>The Cisco perimeter router must be configured to enforce approved authorizations for controlling the flow of information between interconnected networks in accordance with applicable policy.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Cisco router must be configured to enforce approved authorizations for controlling the flow of management information within the device based on control policies.</t>
        </r>
      </text>
    </comment>
    <comment ref="K3" authorId="0" shapeId="0" xr:uid="{00000000-0006-0000-0600-000003000000}">
      <text>
        <r>
          <rPr>
            <sz val="11"/>
            <rFont val="Calibri"/>
          </rPr>
          <t>The Cisco router must be configured to enforce approved authorizations for controlling the flow of information within the network based on organization-defined information flow control policies.</t>
        </r>
      </text>
    </comment>
    <comment ref="L3" authorId="0" shapeId="0" xr:uid="{00000000-0006-0000-0600-000002000000}">
      <text>
        <r>
          <rPr>
            <sz val="11"/>
            <rFont val="Calibri"/>
          </rPr>
          <t>The Cisco perimeter router must be configured to enforce approved authorizations for controlling the flow of information between interconnected networks in accordance with applicable policy.</t>
        </r>
      </text>
    </comment>
    <comment ref="J5" authorId="0" shapeId="0" xr:uid="{00000000-0006-0000-0600-000004000000}">
      <text>
        <r>
          <rPr>
            <sz val="11"/>
            <rFont val="Calibri"/>
          </rPr>
          <t>The Cisco router must be configured to enforce approved authorizations for controlling the flow of management information within the device based on control policies.</t>
        </r>
      </text>
    </comment>
    <comment ref="K5" authorId="0" shapeId="0" xr:uid="{00000000-0006-0000-0600-00000A000000}">
      <text>
        <r>
          <rPr>
            <sz val="11"/>
            <rFont val="Calibri"/>
          </rPr>
          <t>The Cisco router must be configured to enforce approved authorizations for controlling the flow of information within the network based on organization-defined information flow control policies.</t>
        </r>
      </text>
    </comment>
    <comment ref="L5" authorId="0" shapeId="0" xr:uid="{00000000-0006-0000-0600-00000B000000}">
      <text>
        <r>
          <rPr>
            <sz val="11"/>
            <rFont val="Calibri"/>
          </rPr>
          <t>The Cisco perimeter router must be configured to deny network traffic by default and allow network traffic by exception.</t>
        </r>
      </text>
    </comment>
    <comment ref="M5" authorId="0" shapeId="0" xr:uid="{00000000-0006-0000-0600-000005000000}">
      <text>
        <r>
          <rPr>
            <sz val="11"/>
            <rFont val="Calibri"/>
          </rPr>
          <t>The Cisco perimeter router must be configured to enforce approved authorizations for controlling the flow of information between interconnected networks in accordance with applicable policy.</t>
        </r>
      </text>
    </comment>
    <comment ref="N5" authorId="0" shapeId="0" xr:uid="{00000000-0006-0000-0600-000006000000}">
      <text>
        <r>
          <rPr>
            <sz val="11"/>
            <rFont val="Calibri"/>
          </rPr>
          <t>The Cisco perimeter router must be configured to block inbound packets with source Bogon IP address prefixes.</t>
        </r>
      </text>
    </comment>
    <comment ref="O5" authorId="0" shapeId="0" xr:uid="{00000000-0006-0000-0600-000007000000}">
      <text>
        <r>
          <rPr>
            <sz val="11"/>
            <rFont val="Calibri"/>
          </rPr>
          <t>The Cisco perimeter router must be configured to filter traffic destined to the enclave in accordance with the guidelines contained in DoD Instruction 8551.1.</t>
        </r>
      </text>
    </comment>
    <comment ref="P5" authorId="0" shapeId="0" xr:uid="{00000000-0006-0000-0600-000008000000}">
      <text>
        <r>
          <rPr>
            <sz val="11"/>
            <rFont val="Calibri"/>
          </rPr>
          <t>The Cisco perimeter router must be configured to filter ingress traffic at the external interface on an inbound direction.</t>
        </r>
      </text>
    </comment>
    <comment ref="Q5" authorId="0" shapeId="0" xr:uid="{00000000-0006-0000-0600-000009000000}">
      <text>
        <r>
          <rPr>
            <sz val="11"/>
            <rFont val="Calibri"/>
          </rPr>
          <t>The Cisco perimeter router must be configured to filter egress traffic at the internal interface on an inbound direction.</t>
        </r>
      </text>
    </comment>
    <comment ref="J7" authorId="0" shapeId="0" xr:uid="{00000000-0006-0000-0600-00000C000000}">
      <text>
        <r>
          <rPr>
            <sz val="11"/>
            <rFont val="Calibri"/>
          </rPr>
          <t>The Cisco router must be configured with only one local account to be used as the account of last resort in the event the authentication server is unavailable.</t>
        </r>
      </text>
    </comment>
    <comment ref="J12" authorId="0" shapeId="0" xr:uid="{00000000-0006-0000-0600-00000D000000}">
      <text>
        <r>
          <rPr>
            <sz val="11"/>
            <rFont val="Calibri"/>
          </rPr>
          <t>The Cisco router must be configured to limit the number of concurrent management sessions to an organization-defined number.</t>
        </r>
      </text>
    </comment>
    <comment ref="J13" authorId="0" shapeId="0" xr:uid="{00000000-0006-0000-0600-00000E000000}">
      <text>
        <r>
          <rPr>
            <sz val="11"/>
            <rFont val="Calibri"/>
          </rPr>
          <t>The Cisco router must be configured to terminate all network connections associated with device management after five minutes of inactivity.</t>
        </r>
      </text>
    </comment>
    <comment ref="J23" authorId="0" shapeId="0" xr:uid="{00000000-0006-0000-0600-00000F000000}">
      <text>
        <r>
          <rPr>
            <sz val="11"/>
            <rFont val="Calibri"/>
          </rPr>
          <t>The Cisco router must be configured to generate audit records when successful/unsuccessful attempts to logon with access privileges occur.</t>
        </r>
      </text>
    </comment>
    <comment ref="K23" authorId="0" shapeId="0" xr:uid="{00000000-0006-0000-0600-000012000000}">
      <text>
        <r>
          <rPr>
            <sz val="11"/>
            <rFont val="Calibri"/>
          </rPr>
          <t>The Cisco router must produce audit records containing information to establish when (date and time) the events occurred.</t>
        </r>
      </text>
    </comment>
    <comment ref="L23" authorId="0" shapeId="0" xr:uid="{00000000-0006-0000-0600-000013000000}">
      <text>
        <r>
          <rPr>
            <sz val="11"/>
            <rFont val="Calibri"/>
          </rPr>
          <t>The Cisco router must produce audit records containing information to establish where the events occurred.</t>
        </r>
      </text>
    </comment>
    <comment ref="M23" authorId="0" shapeId="0" xr:uid="{00000000-0006-0000-0600-000014000000}">
      <text>
        <r>
          <rPr>
            <sz val="11"/>
            <rFont val="Calibri"/>
          </rPr>
          <t>The Cisco router must be configured to allocate audit record storage capacity in accordance with organization-defined audit record storage requirements.</t>
        </r>
      </text>
    </comment>
    <comment ref="N23" authorId="0" shapeId="0" xr:uid="{00000000-0006-0000-0600-000015000000}">
      <text>
        <r>
          <rPr>
            <sz val="11"/>
            <rFont val="Calibri"/>
          </rPr>
          <t>The Cisco router must record time stamps for audit records that meet a granularity of one second for a minimum degree of precision.</t>
        </r>
      </text>
    </comment>
    <comment ref="O23" authorId="0" shapeId="0" xr:uid="{00000000-0006-0000-0600-000016000000}">
      <text>
        <r>
          <rPr>
            <sz val="11"/>
            <rFont val="Calibri"/>
          </rPr>
          <t>The Cisco router must be configured to record time stamps for log records that can be mapped to Coordinated Universal Time (UTC) or Greenwich Mean Time (GMT).</t>
        </r>
      </text>
    </comment>
    <comment ref="P23" authorId="0" shapeId="0" xr:uid="{00000000-0006-0000-0600-000017000000}">
      <text>
        <r>
          <rPr>
            <sz val="11"/>
            <rFont val="Calibri"/>
          </rPr>
          <t>The Cisco router must be configured to off-load log records onto a different system than the system being audited.</t>
        </r>
      </text>
    </comment>
    <comment ref="Q23" authorId="0" shapeId="0" xr:uid="{00000000-0006-0000-0600-000018000000}">
      <text>
        <r>
          <rPr>
            <sz val="11"/>
            <rFont val="Calibri"/>
          </rPr>
          <t>The Cisco router must be configured to send log data to at least two syslog servers for the purpose of forwarding alerts to the administrators and the information system security officer (ISSO).</t>
        </r>
      </text>
    </comment>
    <comment ref="R23" authorId="0" shapeId="0" xr:uid="{00000000-0006-0000-0600-000010000000}">
      <text>
        <r>
          <rPr>
            <sz val="11"/>
            <rFont val="Calibri"/>
          </rPr>
          <t>The Cisco router must be configured to produce audit records containing information to establish where the events occurred.</t>
        </r>
      </text>
    </comment>
    <comment ref="S23" authorId="0" shapeId="0" xr:uid="{00000000-0006-0000-0600-000011000000}">
      <text>
        <r>
          <rPr>
            <sz val="11"/>
            <rFont val="Calibri"/>
          </rPr>
          <t>The Cisco router must be configured to produce audit records containing information to establish the source of the events.</t>
        </r>
      </text>
    </comment>
    <comment ref="J24" authorId="0" shapeId="0" xr:uid="{00000000-0006-0000-0600-000019000000}">
      <text>
        <r>
          <rPr>
            <sz val="11"/>
            <rFont val="Calibri"/>
          </rPr>
          <t>The Cisco router must be configured to generate audit records when successful/unsuccessful attempts to logon with access privileges occur.</t>
        </r>
      </text>
    </comment>
    <comment ref="K24" authorId="0" shapeId="0" xr:uid="{00000000-0006-0000-0600-00001A000000}">
      <text>
        <r>
          <rPr>
            <sz val="11"/>
            <rFont val="Calibri"/>
          </rPr>
          <t>The Cisco router must be configured to allocate audit record storage capacity in accordance with organization-defined audit record storage requirements.</t>
        </r>
      </text>
    </comment>
    <comment ref="L24" authorId="0" shapeId="0" xr:uid="{00000000-0006-0000-0600-00001B000000}">
      <text>
        <r>
          <rPr>
            <sz val="11"/>
            <rFont val="Calibri"/>
          </rPr>
          <t>The Cisco router must be configured to produce audit records containing information to establish the source of the events.</t>
        </r>
      </text>
    </comment>
    <comment ref="J26" authorId="0" shapeId="0" xr:uid="{00000000-0006-0000-0600-00001C000000}">
      <text>
        <r>
          <rPr>
            <sz val="11"/>
            <rFont val="Calibri"/>
          </rPr>
          <t>The Cisco router must be configured to generate an alert for all audit failure events.</t>
        </r>
      </text>
    </comment>
    <comment ref="K26" authorId="0" shapeId="0" xr:uid="{00000000-0006-0000-0600-00001D000000}">
      <text>
        <r>
          <rPr>
            <sz val="11"/>
            <rFont val="Calibri"/>
          </rPr>
          <t>The Cisco router must be configured to off-load log records onto a different system than the system being audited.</t>
        </r>
      </text>
    </comment>
    <comment ref="L26" authorId="0" shapeId="0" xr:uid="{00000000-0006-0000-0600-00001E000000}">
      <text>
        <r>
          <rPr>
            <sz val="11"/>
            <rFont val="Calibri"/>
          </rPr>
          <t>The Cisco router must be configured to send log data to at least two syslog servers for the purpose of forwarding alerts to the administrators and the information system security officer (ISSO).</t>
        </r>
      </text>
    </comment>
    <comment ref="J29" authorId="0" shapeId="0" xr:uid="{00000000-0006-0000-0600-00001F000000}">
      <text>
        <r>
          <rPr>
            <sz val="11"/>
            <rFont val="Calibri"/>
          </rPr>
          <t>The Cisco router must produce audit records containing information to establish when (date and time) the events occurred.</t>
        </r>
      </text>
    </comment>
    <comment ref="K29" authorId="0" shapeId="0" xr:uid="{00000000-0006-0000-0600-000020000000}">
      <text>
        <r>
          <rPr>
            <sz val="11"/>
            <rFont val="Calibri"/>
          </rPr>
          <t>The Cisco router must be configured to synchronize its clock with the primary and secondary time sources using redundant authoritative time sources.</t>
        </r>
      </text>
    </comment>
    <comment ref="L29" authorId="0" shapeId="0" xr:uid="{00000000-0006-0000-0600-000021000000}">
      <text>
        <r>
          <rPr>
            <sz val="11"/>
            <rFont val="Calibri"/>
          </rPr>
          <t>The Cisco router must record time stamps for audit records that meet a granularity of one second for a minimum degree of precision.</t>
        </r>
      </text>
    </comment>
    <comment ref="M29" authorId="0" shapeId="0" xr:uid="{00000000-0006-0000-0600-000022000000}">
      <text>
        <r>
          <rPr>
            <sz val="11"/>
            <rFont val="Calibri"/>
          </rPr>
          <t>The Cisco router must be configured to record time stamps for log records that can be mapped to Coordinated Universal Time (UTC) or Greenwich Mean Time (GMT).</t>
        </r>
      </text>
    </comment>
    <comment ref="N29" authorId="0" shapeId="0" xr:uid="{00000000-0006-0000-0600-000023000000}">
      <text>
        <r>
          <rPr>
            <sz val="11"/>
            <rFont val="Calibri"/>
          </rPr>
          <t>The Cisco router must be configured to authenticate Network Time Protocol (NTP) sources using authentication with FIPS-compliant algorithms.</t>
        </r>
      </text>
    </comment>
    <comment ref="J37" authorId="0" shapeId="0" xr:uid="{00000000-0006-0000-0600-000024000000}">
      <text>
        <r>
          <rPr>
            <sz val="11"/>
            <rFont val="Calibri"/>
          </rPr>
          <t>The Cisco router must be configured to be configured to prohibit the use of all unnecessary and nonsecure functions and services.</t>
        </r>
      </text>
    </comment>
    <comment ref="K37" authorId="0" shapeId="0" xr:uid="{00000000-0006-0000-0600-000025000000}">
      <text>
        <r>
          <rPr>
            <sz val="11"/>
            <rFont val="Calibri"/>
          </rPr>
          <t>The Cisco router must be configured to have all inactive interfaces disabled.</t>
        </r>
      </text>
    </comment>
    <comment ref="L37" authorId="0" shapeId="0" xr:uid="{00000000-0006-0000-0600-000026000000}">
      <text>
        <r>
          <rPr>
            <sz val="11"/>
            <rFont val="Calibri"/>
          </rPr>
          <t>The Cisco router must be configured to have all non-essential capabilities disabled.</t>
        </r>
      </text>
    </comment>
    <comment ref="M37" authorId="0" shapeId="0" xr:uid="{00000000-0006-0000-0600-000027000000}">
      <text>
        <r>
          <rPr>
            <sz val="11"/>
            <rFont val="Calibri"/>
          </rPr>
          <t>The Cisco perimeter router must be configured to have Link Layer Discovery Protocol (LLDP) disabled on all external interfaces.</t>
        </r>
      </text>
    </comment>
    <comment ref="N37" authorId="0" shapeId="0" xr:uid="{00000000-0006-0000-0600-000028000000}">
      <text>
        <r>
          <rPr>
            <sz val="11"/>
            <rFont val="Calibri"/>
          </rPr>
          <t>The Cisco perimeter router must be configured to have Cisco Discovery Protocol (CDP) disabled on all external interfaces.</t>
        </r>
      </text>
    </comment>
    <comment ref="J38" authorId="0" shapeId="0" xr:uid="{00000000-0006-0000-0600-000029000000}">
      <text>
        <r>
          <rPr>
            <sz val="11"/>
            <rFont val="Calibri"/>
          </rPr>
          <t>The Cisco router must be configured to be configured to prohibit the use of all unnecessary and nonsecure functions and services.</t>
        </r>
      </text>
    </comment>
    <comment ref="K38" authorId="0" shapeId="0" xr:uid="{00000000-0006-0000-0600-00002A000000}">
      <text>
        <r>
          <rPr>
            <sz val="11"/>
            <rFont val="Calibri"/>
          </rPr>
          <t>The Cisco router must be configured to have all non-essential capabilities disabled.</t>
        </r>
      </text>
    </comment>
    <comment ref="J43" authorId="0" shapeId="0" xr:uid="{00000000-0006-0000-0600-00002B000000}">
      <text>
        <r>
          <rPr>
            <sz val="11"/>
            <rFont val="Calibri"/>
          </rPr>
          <t>The Cisco router must be configured with only one local account to be used as the account of last resort in the event the authentication server is unavailable.</t>
        </r>
      </text>
    </comment>
    <comment ref="K43" authorId="0" shapeId="0" xr:uid="{00000000-0006-0000-0600-00002C000000}">
      <text>
        <r>
          <rPr>
            <sz val="11"/>
            <rFont val="Calibri"/>
          </rPr>
          <t>The Cisco router must be configured to use at least two authentication servers for the purpose of authenticating users prior to granting administrative access.</t>
        </r>
      </text>
    </comment>
    <comment ref="J44" authorId="0" shapeId="0" xr:uid="{00000000-0006-0000-0600-00002D000000}">
      <text>
        <r>
          <rPr>
            <sz val="11"/>
            <rFont val="Calibri"/>
          </rPr>
          <t>The Cisco router must be configured to use at least two authentication servers for the purpose of authenticating users prior to granting administrative access.</t>
        </r>
      </text>
    </comment>
    <comment ref="J45" authorId="0" shapeId="0" xr:uid="{00000000-0006-0000-0600-00002E000000}">
      <text>
        <r>
          <rPr>
            <sz val="11"/>
            <rFont val="Calibri"/>
          </rPr>
          <t>The Cisco router must be configured to implement replay-resistant authentication mechanisms for network access to privileged accounts.</t>
        </r>
      </text>
    </comment>
    <comment ref="J46" authorId="0" shapeId="0" xr:uid="{00000000-0006-0000-0600-00002F000000}">
      <text>
        <r>
          <rPr>
            <sz val="11"/>
            <rFont val="Calibri"/>
          </rPr>
          <t>The Cisco router must be configured to implement replay-resistant authentication mechanisms for network access to privileged accounts.</t>
        </r>
      </text>
    </comment>
    <comment ref="J47" authorId="0" shapeId="0" xr:uid="{00000000-0006-0000-0600-000030000000}">
      <text>
        <r>
          <rPr>
            <sz val="11"/>
            <rFont val="Calibri"/>
          </rPr>
          <t>The Cisco router must be configured to enforce the limit of three consecutive invalid logon attempts after which time lock out the user account from accessing the device for 15 minutes.</t>
        </r>
      </text>
    </comment>
    <comment ref="J68" authorId="0" shapeId="0" xr:uid="{00000000-0006-0000-0600-000031000000}">
      <text>
        <r>
          <rPr>
            <sz val="11"/>
            <rFont val="Calibri"/>
          </rPr>
          <t>The Cisco router must be configured to back up the configuration when changes occur.</t>
        </r>
      </text>
    </comment>
    <comment ref="J70" authorId="0" shapeId="0" xr:uid="{00000000-0006-0000-0600-000032000000}">
      <text>
        <r>
          <rPr>
            <sz val="11"/>
            <rFont val="Calibri"/>
          </rPr>
          <t>The Cisco router must be configured to display the Standard Mandatory DoD Notice and Consent Banner before granting access to the device.</t>
        </r>
      </text>
    </comment>
    <comment ref="J88" authorId="0" shapeId="0" xr:uid="{00000000-0006-0000-0600-000033000000}">
      <text>
        <r>
          <rPr>
            <sz val="11"/>
            <rFont val="Calibri"/>
          </rPr>
          <t>The Cisco router must be configured to restrict traffic destined to itself.</t>
        </r>
      </text>
    </comment>
    <comment ref="K88" authorId="0" shapeId="0" xr:uid="{00000000-0006-0000-0600-000052000000}">
      <text>
        <r>
          <rPr>
            <sz val="11"/>
            <rFont val="Calibri"/>
          </rPr>
          <t>The Cisco router must be configured to drop all fragmented Internet Control Message Protocol (ICMP) packets destined to itself.</t>
        </r>
      </text>
    </comment>
    <comment ref="L88" authorId="0" shapeId="0" xr:uid="{00000000-0006-0000-0600-000053000000}">
      <text>
        <r>
          <rPr>
            <sz val="11"/>
            <rFont val="Calibri"/>
          </rPr>
          <t>The Cisco router must be configured to have IP directed broadcast disabled on all interfaces.</t>
        </r>
      </text>
    </comment>
    <comment ref="M88" authorId="0" shapeId="0" xr:uid="{00000000-0006-0000-0600-000054000000}">
      <text>
        <r>
          <rPr>
            <sz val="11"/>
            <rFont val="Calibri"/>
          </rPr>
          <t>The Cisco router must be configured to have Internet Control Message Protocol (ICMP) unreachable messages disabled on all external interfaces.</t>
        </r>
      </text>
    </comment>
    <comment ref="N88" authorId="0" shapeId="0" xr:uid="{00000000-0006-0000-0600-000055000000}">
      <text>
        <r>
          <rPr>
            <sz val="11"/>
            <rFont val="Calibri"/>
          </rPr>
          <t>The Cisco router must be configured to have Internet Control Message Protocol (ICMP) mask reply messages disabled on all external interfaces.</t>
        </r>
      </text>
    </comment>
    <comment ref="O88" authorId="0" shapeId="0" xr:uid="{00000000-0006-0000-0600-000056000000}">
      <text>
        <r>
          <rPr>
            <sz val="11"/>
            <rFont val="Calibri"/>
          </rPr>
          <t>The Cisco router must be configured to have Internet Control Message Protocol (ICMP) redirect messages disabled on all external interfaces.</t>
        </r>
      </text>
    </comment>
    <comment ref="P88" authorId="0" shapeId="0" xr:uid="{00000000-0006-0000-0600-000057000000}">
      <text>
        <r>
          <rPr>
            <sz val="11"/>
            <rFont val="Calibri"/>
          </rPr>
          <t>The Cisco perimeter router must be configured to deny network traffic by default and allow network traffic by exception.</t>
        </r>
      </text>
    </comment>
    <comment ref="Q88" authorId="0" shapeId="0" xr:uid="{00000000-0006-0000-0600-000058000000}">
      <text>
        <r>
          <rPr>
            <sz val="11"/>
            <rFont val="Calibri"/>
          </rPr>
          <t>The Cisco perimeter router must be configured to only allow incoming communications from authorized sources to be routed to authorized destinations.</t>
        </r>
      </text>
    </comment>
    <comment ref="R88" authorId="0" shapeId="0" xr:uid="{00000000-0006-0000-0600-000059000000}">
      <text>
        <r>
          <rPr>
            <sz val="11"/>
            <rFont val="Calibri"/>
          </rPr>
          <t>The Cisco perimeter router must be configured to block inbound packets with source Bogon IP address prefixes.</t>
        </r>
      </text>
    </comment>
    <comment ref="S88" authorId="0" shapeId="0" xr:uid="{00000000-0006-0000-0600-00005A000000}">
      <text>
        <r>
          <rPr>
            <sz val="11"/>
            <rFont val="Calibri"/>
          </rPr>
          <t>The Cisco perimeter router must be configured to protect an enclave connected to an alternate gateway by using an inbound filter that only permits packets with destination addresses within the sites address space.</t>
        </r>
      </text>
    </comment>
    <comment ref="T88" authorId="0" shapeId="0" xr:uid="{00000000-0006-0000-0600-000034000000}">
      <text>
        <r>
          <rPr>
            <sz val="11"/>
            <rFont val="Calibri"/>
          </rPr>
          <t>The Cisco perimeter router must be configured to not be a Border Gateway Protocol (BGP) peer to an alternate gateway service provider.</t>
        </r>
      </text>
    </comment>
    <comment ref="U88" authorId="0" shapeId="0" xr:uid="{00000000-0006-0000-0600-000035000000}">
      <text>
        <r>
          <rPr>
            <sz val="11"/>
            <rFont val="Calibri"/>
          </rPr>
          <t>The Cisco perimeter router must be configured to not redistribute static routes to an alternate gateway service provider into BGP or an IGP peering with the NIPRNet or to other autonomous systems.</t>
        </r>
      </text>
    </comment>
    <comment ref="V88" authorId="0" shapeId="0" xr:uid="{00000000-0006-0000-0600-000036000000}">
      <text>
        <r>
          <rPr>
            <sz val="11"/>
            <rFont val="Calibri"/>
          </rPr>
          <t>The Cisco perimeter router must be configured to filter traffic destined to the enclave in accordance with the guidelines contained in DoD Instruction 8551.1.</t>
        </r>
      </text>
    </comment>
    <comment ref="W88" authorId="0" shapeId="0" xr:uid="{00000000-0006-0000-0600-000037000000}">
      <text>
        <r>
          <rPr>
            <sz val="11"/>
            <rFont val="Calibri"/>
          </rPr>
          <t>The Cisco perimeter router must be configured to filter ingress traffic at the external interface on an inbound direction.</t>
        </r>
      </text>
    </comment>
    <comment ref="X88" authorId="0" shapeId="0" xr:uid="{00000000-0006-0000-0600-000038000000}">
      <text>
        <r>
          <rPr>
            <sz val="11"/>
            <rFont val="Calibri"/>
          </rPr>
          <t>The Cisco perimeter router must be configured to filter egress traffic at the internal interface on an inbound direction.</t>
        </r>
      </text>
    </comment>
    <comment ref="Y88" authorId="0" shapeId="0" xr:uid="{00000000-0006-0000-0600-000039000000}">
      <text>
        <r>
          <rPr>
            <sz val="11"/>
            <rFont val="Calibri"/>
          </rPr>
          <t>The Cisco perimeter router must be configured to have Proxy ARP disabled on all external interfaces.</t>
        </r>
      </text>
    </comment>
    <comment ref="Z88" authorId="0" shapeId="0" xr:uid="{00000000-0006-0000-0600-00003A000000}">
      <text>
        <r>
          <rPr>
            <sz val="11"/>
            <rFont val="Calibri"/>
          </rPr>
          <t>The Cisco perimeter router must be configured to block all outbound management traffic.</t>
        </r>
      </text>
    </comment>
    <comment ref="AA88" authorId="0" shapeId="0" xr:uid="{00000000-0006-0000-0600-00003B000000}">
      <text>
        <r>
          <rPr>
            <sz val="11"/>
            <rFont val="Calibri"/>
          </rPr>
          <t>The Cisco out-of-band management (OOBM) gateway router must be configured to transport management traffic to the Network Operations Center (NOC) via dedicated circuit, MPLS/VPN service, or IPsec tunnel.</t>
        </r>
      </text>
    </comment>
    <comment ref="AB88" authorId="0" shapeId="0" xr:uid="{00000000-0006-0000-0600-00003C000000}">
      <text>
        <r>
          <rPr>
            <sz val="11"/>
            <rFont val="Calibri"/>
          </rPr>
          <t>The Cisco out-of-band management (OOBM) gateway router must be configured to forward only authorized management traffic to the Network Operations Center (NOC).</t>
        </r>
      </text>
    </comment>
    <comment ref="AC88" authorId="0" shapeId="0" xr:uid="{00000000-0006-0000-0600-00003D000000}">
      <text>
        <r>
          <rPr>
            <sz val="11"/>
            <rFont val="Calibri"/>
          </rPr>
          <t>The Cisco out-of-band management (OOBM) gateway router must be configured to have separate IGP instances for the managed network and management network.</t>
        </r>
      </text>
    </comment>
    <comment ref="AD88" authorId="0" shapeId="0" xr:uid="{00000000-0006-0000-0600-00003E000000}">
      <text>
        <r>
          <rPr>
            <sz val="11"/>
            <rFont val="Calibri"/>
          </rPr>
          <t>The Cisco out-of-band management (OOBM) gateway router must be configured to not redistribute routes between the management network routing domain and the managed network routing domain.</t>
        </r>
      </text>
    </comment>
    <comment ref="AE88" authorId="0" shapeId="0" xr:uid="{00000000-0006-0000-0600-00003F000000}">
      <text>
        <r>
          <rPr>
            <sz val="11"/>
            <rFont val="Calibri"/>
          </rPr>
          <t>The Cisco out-of-band management (OOBM) gateway router must be configured to block any traffic destined to itself that is not sourced from the OOBM network or the Network Operations Center (NOC).</t>
        </r>
      </text>
    </comment>
    <comment ref="AF88" authorId="0" shapeId="0" xr:uid="{00000000-0006-0000-0600-000040000000}">
      <text>
        <r>
          <rPr>
            <sz val="11"/>
            <rFont val="Calibri"/>
          </rPr>
          <t>The Cisco router must be configured to only permit management traffic that ingresses and egresses the out-of-band management (OOBM) interface.</t>
        </r>
      </text>
    </comment>
    <comment ref="AG88" authorId="0" shapeId="0" xr:uid="{00000000-0006-0000-0600-000041000000}">
      <text>
        <r>
          <rPr>
            <sz val="11"/>
            <rFont val="Calibri"/>
          </rPr>
          <t>The Cisco router providing connectivity to the Network Operations Center (NOC) must be configured to forward all in-band management traffic via an IPsec tunnel.</t>
        </r>
      </text>
    </comment>
    <comment ref="AH88" authorId="0" shapeId="0" xr:uid="{00000000-0006-0000-0600-000042000000}">
      <text>
        <r>
          <rPr>
            <sz val="11"/>
            <rFont val="Calibri"/>
          </rPr>
          <t>The Cisco BGP router must be configured to reject inbound route advertisements for any Bogon prefixes.</t>
        </r>
      </text>
    </comment>
    <comment ref="AI88" authorId="0" shapeId="0" xr:uid="{00000000-0006-0000-0600-000043000000}">
      <text>
        <r>
          <rPr>
            <sz val="11"/>
            <rFont val="Calibri"/>
          </rPr>
          <t>The Cisco BGP router must be configured to reject inbound route advertisements for any prefixes belonging to the local autonomous system (AS).</t>
        </r>
      </text>
    </comment>
    <comment ref="AJ88" authorId="0" shapeId="0" xr:uid="{00000000-0006-0000-0600-000044000000}">
      <text>
        <r>
          <rPr>
            <sz val="11"/>
            <rFont val="Calibri"/>
          </rPr>
          <t>The Cisco BGP router must be configured to reject inbound route advertisements from a customer edge (CE) router for prefixes that are not allocated to that customer.</t>
        </r>
      </text>
    </comment>
    <comment ref="AK88" authorId="0" shapeId="0" xr:uid="{00000000-0006-0000-0600-000045000000}">
      <text>
        <r>
          <rPr>
            <sz val="11"/>
            <rFont val="Calibri"/>
          </rPr>
          <t>The Cisco BGP router must be configured to reject outbound route advertisements for any prefixes that do not belong to any customers or the local autonomous system (AS).</t>
        </r>
      </text>
    </comment>
    <comment ref="AL88" authorId="0" shapeId="0" xr:uid="{00000000-0006-0000-0600-000046000000}">
      <text>
        <r>
          <rPr>
            <sz val="11"/>
            <rFont val="Calibri"/>
          </rPr>
          <t>The Cisco BGP router must be configured to reject outbound route advertisements for any prefixes belonging to the IP core.</t>
        </r>
      </text>
    </comment>
    <comment ref="AM88" authorId="0" shapeId="0" xr:uid="{00000000-0006-0000-0600-000047000000}">
      <text>
        <r>
          <rPr>
            <sz val="11"/>
            <rFont val="Calibri"/>
          </rPr>
          <t>The Cisco BGP router must be configured to reject route advertisements from BGP peers that do not list their autonomous system (AS) number as the first AS in the AS_PATH attribute.</t>
        </r>
      </text>
    </comment>
    <comment ref="AN88" authorId="0" shapeId="0" xr:uid="{00000000-0006-0000-0600-000048000000}">
      <text>
        <r>
          <rPr>
            <sz val="11"/>
            <rFont val="Calibri"/>
          </rPr>
          <t>The Cisco BGP router must be configured to reject route advertisements from CE routers with an originating AS in the AS_PATH attribute that does not belong to that customer.</t>
        </r>
      </text>
    </comment>
    <comment ref="AO88" authorId="0" shapeId="0" xr:uid="{00000000-0006-0000-0600-000049000000}">
      <text>
        <r>
          <rPr>
            <sz val="11"/>
            <rFont val="Calibri"/>
          </rPr>
          <t>The Cisco BGP router must be configured to limit the prefix size on any inbound route advertisement to /24 or the least significant prefixes issued to the customer.</t>
        </r>
      </text>
    </comment>
    <comment ref="AP88" authorId="0" shapeId="0" xr:uid="{00000000-0006-0000-0600-00004A000000}">
      <text>
        <r>
          <rPr>
            <sz val="11"/>
            <rFont val="Calibri"/>
          </rPr>
          <t>The Cisco BGP router must be configured to use its loopback address as the source address for iBGP peering sessions.</t>
        </r>
      </text>
    </comment>
    <comment ref="AQ88" authorId="0" shapeId="0" xr:uid="{00000000-0006-0000-0600-00004B000000}">
      <text>
        <r>
          <rPr>
            <sz val="11"/>
            <rFont val="Calibri"/>
          </rPr>
          <t>The Cisco MPLS router must be configured to use its loopback address as the source address for LDP peering sessions.</t>
        </r>
      </text>
    </comment>
    <comment ref="AR88" authorId="0" shapeId="0" xr:uid="{00000000-0006-0000-0600-00004C000000}">
      <text>
        <r>
          <rPr>
            <sz val="11"/>
            <rFont val="Calibri"/>
          </rPr>
          <t>The Cisco MPLS router must be configured to synchronize IGP and LDP to minimize packet loss when an IGP adjacency is established prior to LDP peers completing label exchange.</t>
        </r>
      </text>
    </comment>
    <comment ref="AS88" authorId="0" shapeId="0" xr:uid="{00000000-0006-0000-0600-00004D000000}">
      <text>
        <r>
          <rPr>
            <sz val="11"/>
            <rFont val="Calibri"/>
          </rPr>
          <t>The MPLS router with RSVP-TE enabled must be configured with message pacing to adjust maximum burst and maximum number of RSVP messages to an output queue based on the link speed and input queue size of adjacent core routers.</t>
        </r>
      </text>
    </comment>
    <comment ref="AT88" authorId="0" shapeId="0" xr:uid="{00000000-0006-0000-0600-00004E000000}">
      <text>
        <r>
          <rPr>
            <sz val="11"/>
            <rFont val="Calibri"/>
          </rPr>
          <t>The Cisco MPLS router must be configured to have TTL Propagation disabled.</t>
        </r>
      </text>
    </comment>
    <comment ref="AU88" authorId="0" shapeId="0" xr:uid="{00000000-0006-0000-0600-00004F000000}">
      <text>
        <r>
          <rPr>
            <sz val="11"/>
            <rFont val="Calibri"/>
          </rPr>
          <t>The Cisco PE router must be configured to have each Virtual Routing and Forwarding (VRF) instance bound to the appropriate physical or logical interfaces to maintain traffic separation between all MPLS L3VPNs.</t>
        </r>
      </text>
    </comment>
    <comment ref="AV88" authorId="0" shapeId="0" xr:uid="{00000000-0006-0000-0600-000050000000}">
      <text>
        <r>
          <rPr>
            <sz val="11"/>
            <rFont val="Calibri"/>
          </rPr>
          <t>The Cisco PE router must be configured to have each Virtual Routing and Forwarding (VRF) instance with the appropriate Route Target (RT).</t>
        </r>
      </text>
    </comment>
    <comment ref="AW88" authorId="0" shapeId="0" xr:uid="{00000000-0006-0000-0600-000051000000}">
      <text>
        <r>
          <rPr>
            <sz val="11"/>
            <rFont val="Calibri"/>
          </rPr>
          <t>The Cisco PE router must be configured to have each VRF with the appropriate Route Distinguisher (RD).</t>
        </r>
      </text>
    </comment>
    <comment ref="J89" authorId="0" shapeId="0" xr:uid="{00000000-0006-0000-0600-00005B000000}">
      <text>
        <r>
          <rPr>
            <sz val="11"/>
            <rFont val="Calibri"/>
          </rPr>
          <t>The Cisco PE router providing Virtual Private LAN Services (VPLS) must be configured to have all attachment circuits defined to the virtual forwarding instance (VFI) with the globally unique VPN ID assigned for each customer VLAN.</t>
        </r>
      </text>
    </comment>
    <comment ref="J91" authorId="0" shapeId="0" xr:uid="{00000000-0006-0000-0600-00005C000000}">
      <text>
        <r>
          <rPr>
            <sz val="11"/>
            <rFont val="Calibri"/>
          </rPr>
          <t>The Cisco router must be configured to authenticate SNMP messages using a FIPS-validated Keyed-Hash Message Authentication Code (HMAC).</t>
        </r>
      </text>
    </comment>
    <comment ref="K91" authorId="0" shapeId="0" xr:uid="{00000000-0006-0000-0600-00005D000000}">
      <text>
        <r>
          <rPr>
            <sz val="11"/>
            <rFont val="Calibri"/>
          </rPr>
          <t>The Cisco router must be configured to encrypt SNMP messages using a FIPS 140-2 approved algorithm.</t>
        </r>
      </text>
    </comment>
    <comment ref="L91" authorId="0" shapeId="0" xr:uid="{00000000-0006-0000-0600-00005E000000}">
      <text>
        <r>
          <rPr>
            <sz val="11"/>
            <rFont val="Calibri"/>
          </rPr>
          <t>The Cisco router must be configured to use FIPS-validated Keyed-Hash Message Authentication Code (HMAC) to protect the integrity of remote maintenance sessions.</t>
        </r>
      </text>
    </comment>
    <comment ref="M91" authorId="0" shapeId="0" xr:uid="{00000000-0006-0000-0600-00005F000000}">
      <text>
        <r>
          <rPr>
            <sz val="11"/>
            <rFont val="Calibri"/>
          </rPr>
          <t>The Cisco router must be configured to implement cryptographic mechanisms to protect the confidentiality of remote maintenance sessions.</t>
        </r>
      </text>
    </comment>
    <comment ref="N91" authorId="0" shapeId="0" xr:uid="{00000000-0006-0000-0600-000060000000}">
      <text>
        <r>
          <rPr>
            <sz val="11"/>
            <rFont val="Calibri"/>
          </rPr>
          <t>The Cisco router must be configured to enable routing protocol authentication using FIPS 198-1 algorithms with keys not exceeding 180 days of lifetime.</t>
        </r>
      </text>
    </comment>
    <comment ref="O91" authorId="0" shapeId="0" xr:uid="{00000000-0006-0000-0600-000061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P91" authorId="0" shapeId="0" xr:uid="{00000000-0006-0000-0600-000062000000}">
      <text>
        <r>
          <rPr>
            <sz val="11"/>
            <rFont val="Calibri"/>
          </rPr>
          <t>The Cisco BGP router must be configured to use a unique key for each autonomous system (AS) that it peers with.</t>
        </r>
      </text>
    </comment>
    <comment ref="J93" authorId="0" shapeId="0" xr:uid="{00000000-0006-0000-0600-000063000000}">
      <text>
        <r>
          <rPr>
            <sz val="11"/>
            <rFont val="Calibri"/>
          </rPr>
          <t>The Cisco router must be configured to authenticate SNMP messages using a FIPS-validated Keyed-Hash Message Authentication Code (HMAC).</t>
        </r>
      </text>
    </comment>
    <comment ref="K93" authorId="0" shapeId="0" xr:uid="{00000000-0006-0000-0600-000064000000}">
      <text>
        <r>
          <rPr>
            <sz val="11"/>
            <rFont val="Calibri"/>
          </rPr>
          <t>The Cisco router must be configured to encrypt SNMP messages using a FIPS 140-2 approved algorithm.</t>
        </r>
      </text>
    </comment>
    <comment ref="L93" authorId="0" shapeId="0" xr:uid="{00000000-0006-0000-0600-000065000000}">
      <text>
        <r>
          <rPr>
            <sz val="11"/>
            <rFont val="Calibri"/>
          </rPr>
          <t>The Cisco router must be configured to use FIPS-validated Keyed-Hash Message Authentication Code (HMAC) to protect the integrity of remote maintenance sessions.</t>
        </r>
      </text>
    </comment>
    <comment ref="M93" authorId="0" shapeId="0" xr:uid="{00000000-0006-0000-0600-000066000000}">
      <text>
        <r>
          <rPr>
            <sz val="11"/>
            <rFont val="Calibri"/>
          </rPr>
          <t>The Cisco router must be configured to implement cryptographic mechanisms to protect the confidentiality of remote maintenance sessions.</t>
        </r>
      </text>
    </comment>
    <comment ref="N93" authorId="0" shapeId="0" xr:uid="{00000000-0006-0000-0600-000067000000}">
      <text>
        <r>
          <rPr>
            <sz val="11"/>
            <rFont val="Calibri"/>
          </rPr>
          <t>The Cisco router must be configured to obtain its public key certificates from an appropriate certificate policy through an approved service provider.</t>
        </r>
      </text>
    </comment>
    <comment ref="J94" authorId="0" shapeId="0" xr:uid="{00000000-0006-0000-0600-000068000000}">
      <text>
        <r>
          <rPr>
            <sz val="11"/>
            <rFont val="Calibri"/>
          </rPr>
          <t>The Cisco router must be configured to authenticate SNMP messages using a FIPS-validated Keyed-Hash Message Authentication Code (HMAC).</t>
        </r>
      </text>
    </comment>
    <comment ref="K94" authorId="0" shapeId="0" xr:uid="{00000000-0006-0000-0600-000069000000}">
      <text>
        <r>
          <rPr>
            <sz val="11"/>
            <rFont val="Calibri"/>
          </rPr>
          <t>The Cisco router must be configured to encrypt SNMP messages using a FIPS 140-2 approved algorithm.</t>
        </r>
      </text>
    </comment>
    <comment ref="L94" authorId="0" shapeId="0" xr:uid="{00000000-0006-0000-0600-00006A000000}">
      <text>
        <r>
          <rPr>
            <sz val="11"/>
            <rFont val="Calibri"/>
          </rPr>
          <t>The Cisco router must be configured to use FIPS-validated Keyed-Hash Message Authentication Code (HMAC) to protect the integrity of remote maintenance sessions.</t>
        </r>
      </text>
    </comment>
    <comment ref="M94" authorId="0" shapeId="0" xr:uid="{00000000-0006-0000-0600-00006B000000}">
      <text>
        <r>
          <rPr>
            <sz val="11"/>
            <rFont val="Calibri"/>
          </rPr>
          <t>The Cisco router must be configured to implement cryptographic mechanisms to protect the confidentiality of remote maintenance sessions.</t>
        </r>
      </text>
    </comment>
    <comment ref="J99" authorId="0" shapeId="0" xr:uid="{00000000-0006-0000-0600-00006C000000}">
      <text>
        <r>
          <rPr>
            <sz val="11"/>
            <rFont val="Calibri"/>
          </rPr>
          <t>The Cisco router must be running an IOS release that is currently supported by Cisco Systems.</t>
        </r>
      </text>
    </comment>
    <comment ref="J100" authorId="0" shapeId="0" xr:uid="{00000000-0006-0000-0600-00006D000000}">
      <text>
        <r>
          <rPr>
            <sz val="11"/>
            <rFont val="Calibri"/>
          </rPr>
          <t>The Cisco BGP router must be configured to use the maximum prefixes feature to protect against route table flooding and prefix de-aggregation attacks.</t>
        </r>
      </text>
    </comment>
    <comment ref="K100" authorId="0" shapeId="0" xr:uid="{00000000-0006-0000-0600-00006E000000}">
      <text>
        <r>
          <rPr>
            <sz val="11"/>
            <rFont val="Calibri"/>
          </rPr>
          <t>The Cisco PE router providing Virtual Private LAN Services (VPLS) must be configured to have traffic storm control thresholds on CE-facing interfaces.</t>
        </r>
      </text>
    </comment>
    <comment ref="L100" authorId="0" shapeId="0" xr:uid="{00000000-0006-0000-0600-00006F000000}">
      <text>
        <r>
          <rPr>
            <sz val="11"/>
            <rFont val="Calibri"/>
          </rPr>
          <t>The Cisco P router must be configured to enforce a Quality-of-Service (QoS) policy to provide preferred treatment for mission-critical applications.</t>
        </r>
      </text>
    </comment>
    <comment ref="M100" authorId="0" shapeId="0" xr:uid="{00000000-0006-0000-0600-000070000000}">
      <text>
        <r>
          <rPr>
            <sz val="11"/>
            <rFont val="Calibri"/>
          </rPr>
          <t>The Cisco PE router must be configured to enforce a Quality-of-Service (QoS) policy to limit the effects of packet flooding denial-of-service (DoS) attacks.</t>
        </r>
      </text>
    </comment>
    <comment ref="N100" authorId="0" shapeId="0" xr:uid="{00000000-0006-0000-0600-000071000000}">
      <text>
        <r>
          <rPr>
            <sz val="11"/>
            <rFont val="Calibri"/>
          </rPr>
          <t>The Cisco multicast Rendezvous Point (RP) must be configured to rate limit the number of Protocol Independent Multicast (PIM) Register messages.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Cisco router must be configured to enforce the limit of three consecutive invalid logon attempts after which time lock out the user account from accessing the device for 15 minutes.</t>
        </r>
      </text>
    </comment>
    <comment ref="I89" authorId="0" shapeId="0" xr:uid="{00000000-0006-0000-0700-000002000000}">
      <text>
        <r>
          <rPr>
            <sz val="11"/>
            <rFont val="Calibri"/>
          </rPr>
          <t>The Cisco router must be configured to terminate all network connections associated with device management after five minutes of inactivity.</t>
        </r>
      </text>
    </comment>
    <comment ref="H91" authorId="0" shapeId="0" xr:uid="{00000000-0006-0000-0700-000003000000}">
      <text>
        <r>
          <rPr>
            <sz val="11"/>
            <rFont val="Calibri"/>
          </rPr>
          <t>The Cisco router must be configured to display the Standard Mandatory DoD Notice and Consent Banner before granting access to the device.</t>
        </r>
      </text>
    </comment>
    <comment ref="I91" authorId="0" shapeId="0" xr:uid="{00000000-0006-0000-0700-00000D000000}">
      <text>
        <r>
          <rPr>
            <sz val="11"/>
            <rFont val="Calibri"/>
          </rPr>
          <t>The Cisco router must be configured to implement replay-resistant authentication mechanisms for network access to privileged accounts.</t>
        </r>
      </text>
    </comment>
    <comment ref="J91" authorId="0" shapeId="0" xr:uid="{00000000-0006-0000-0700-000004000000}">
      <text>
        <r>
          <rPr>
            <sz val="11"/>
            <rFont val="Calibri"/>
          </rPr>
          <t>The Cisco router must be configured to authenticate SNMP messages using a FIPS-validated Keyed-Hash Message Authentication Code (HMAC).</t>
        </r>
      </text>
    </comment>
    <comment ref="K91" authorId="0" shapeId="0" xr:uid="{00000000-0006-0000-0700-000005000000}">
      <text>
        <r>
          <rPr>
            <sz val="11"/>
            <rFont val="Calibri"/>
          </rPr>
          <t>The Cisco router must be configured to encrypt SNMP messages using a FIPS 140-2 approved algorithm.</t>
        </r>
      </text>
    </comment>
    <comment ref="L91" authorId="0" shapeId="0" xr:uid="{00000000-0006-0000-0700-000006000000}">
      <text>
        <r>
          <rPr>
            <sz val="11"/>
            <rFont val="Calibri"/>
          </rPr>
          <t>The Cisco router must be configured to use FIPS-validated Keyed-Hash Message Authentication Code (HMAC) to protect the integrity of remote maintenance sessions.</t>
        </r>
      </text>
    </comment>
    <comment ref="M91" authorId="0" shapeId="0" xr:uid="{00000000-0006-0000-0700-000007000000}">
      <text>
        <r>
          <rPr>
            <sz val="11"/>
            <rFont val="Calibri"/>
          </rPr>
          <t>The Cisco router must be configured to implement cryptographic mechanisms to protect the confidentiality of remote maintenance sessions.</t>
        </r>
      </text>
    </comment>
    <comment ref="N91" authorId="0" shapeId="0" xr:uid="{00000000-0006-0000-0700-000008000000}">
      <text>
        <r>
          <rPr>
            <sz val="11"/>
            <rFont val="Calibri"/>
          </rPr>
          <t>The Cisco router must be configured to use at least two authentication servers for the purpose of authenticating users prior to granting administrative access.</t>
        </r>
      </text>
    </comment>
    <comment ref="O91" authorId="0" shapeId="0" xr:uid="{00000000-0006-0000-0700-000009000000}">
      <text>
        <r>
          <rPr>
            <sz val="11"/>
            <rFont val="Calibri"/>
          </rPr>
          <t>The Cisco router must be configured to obtain its public key certificates from an appropriate certificate policy through an approved service provider.</t>
        </r>
      </text>
    </comment>
    <comment ref="P91" authorId="0" shapeId="0" xr:uid="{00000000-0006-0000-0700-00000A000000}">
      <text>
        <r>
          <rPr>
            <sz val="11"/>
            <rFont val="Calibri"/>
          </rPr>
          <t>The Cisco router must be configured to enable routing protocol authentication using FIPS 198-1 algorithms with keys not exceeding 180 days of lifetime.</t>
        </r>
      </text>
    </comment>
    <comment ref="Q91" authorId="0" shapeId="0" xr:uid="{00000000-0006-0000-0700-00000B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R91" authorId="0" shapeId="0" xr:uid="{00000000-0006-0000-0700-00000C000000}">
      <text>
        <r>
          <rPr>
            <sz val="11"/>
            <rFont val="Calibri"/>
          </rPr>
          <t>The Cisco BGP router must be configured to use a unique key for each autonomous system (AS) that it peers with.</t>
        </r>
      </text>
    </comment>
    <comment ref="H93" authorId="0" shapeId="0" xr:uid="{00000000-0006-0000-0700-00000E000000}">
      <text>
        <r>
          <rPr>
            <sz val="11"/>
            <rFont val="Calibri"/>
          </rPr>
          <t>The Cisco router must be configured to limit the number of concurrent management sessions to an organization-defined number.</t>
        </r>
      </text>
    </comment>
    <comment ref="I93" authorId="0" shapeId="0" xr:uid="{00000000-0006-0000-0700-00000F000000}">
      <text>
        <r>
          <rPr>
            <sz val="11"/>
            <rFont val="Calibri"/>
          </rPr>
          <t>The Cisco router must be configured to enforce approved authorizations for controlling the flow of management information within the device based on control policies.</t>
        </r>
      </text>
    </comment>
    <comment ref="J93" authorId="0" shapeId="0" xr:uid="{00000000-0006-0000-0700-000010000000}">
      <text>
        <r>
          <rPr>
            <sz val="11"/>
            <rFont val="Calibri"/>
          </rPr>
          <t>The Cisco router must be configured with only one local account to be used as the account of last resort in the event the authentication server is unavailable.</t>
        </r>
      </text>
    </comment>
    <comment ref="K93" authorId="0" shapeId="0" xr:uid="{00000000-0006-0000-0700-000011000000}">
      <text>
        <r>
          <rPr>
            <sz val="11"/>
            <rFont val="Calibri"/>
          </rPr>
          <t>The Cisco router must be configured to enforce approved authorizations for controlling the flow of information within the network based on organization-defined information flow control policies.</t>
        </r>
      </text>
    </comment>
    <comment ref="L93" authorId="0" shapeId="0" xr:uid="{00000000-0006-0000-0700-000012000000}">
      <text>
        <r>
          <rPr>
            <sz val="11"/>
            <rFont val="Calibri"/>
          </rPr>
          <t>The Cisco perimeter router must be configured to enforce approved authorizations for controlling the flow of information between interconnected networks in accordance with applicable policy.</t>
        </r>
      </text>
    </comment>
    <comment ref="H111" authorId="0" shapeId="0" xr:uid="{00000000-0006-0000-0700-000013000000}">
      <text>
        <r>
          <rPr>
            <sz val="11"/>
            <rFont val="Calibri"/>
          </rPr>
          <t>The Cisco router must be configured to authenticate SNMP messages using a FIPS-validated Keyed-Hash Message Authentication Code (HMAC).</t>
        </r>
      </text>
    </comment>
    <comment ref="I111" authorId="0" shapeId="0" xr:uid="{00000000-0006-0000-0700-000014000000}">
      <text>
        <r>
          <rPr>
            <sz val="11"/>
            <rFont val="Calibri"/>
          </rPr>
          <t>The Cisco router must be configured to encrypt SNMP messages using a FIPS 140-2 approved algorithm.</t>
        </r>
      </text>
    </comment>
    <comment ref="J111" authorId="0" shapeId="0" xr:uid="{00000000-0006-0000-0700-000015000000}">
      <text>
        <r>
          <rPr>
            <sz val="11"/>
            <rFont val="Calibri"/>
          </rPr>
          <t>The Cisco router must be configured to use FIPS-validated Keyed-Hash Message Authentication Code (HMAC) to protect the integrity of remote maintenance sessions.</t>
        </r>
      </text>
    </comment>
    <comment ref="K111" authorId="0" shapeId="0" xr:uid="{00000000-0006-0000-0700-000016000000}">
      <text>
        <r>
          <rPr>
            <sz val="11"/>
            <rFont val="Calibri"/>
          </rPr>
          <t>The Cisco router must be configured to implement cryptographic mechanisms to protect the confidentiality of remote maintenance sessions.</t>
        </r>
      </text>
    </comment>
    <comment ref="L111" authorId="0" shapeId="0" xr:uid="{00000000-0006-0000-0700-000017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119" authorId="0" shapeId="0" xr:uid="{00000000-0006-0000-0700-000018000000}">
      <text>
        <r>
          <rPr>
            <sz val="11"/>
            <rFont val="Calibri"/>
          </rPr>
          <t>The Cisco router must be configured to back up the configuration when changes occur.</t>
        </r>
      </text>
    </comment>
    <comment ref="H134" authorId="0" shapeId="0" xr:uid="{00000000-0006-0000-0700-000019000000}">
      <text>
        <r>
          <rPr>
            <sz val="11"/>
            <rFont val="Calibri"/>
          </rPr>
          <t>The Cisco router must be configured to enforce approved authorizations for controlling the flow of management information within the device based on control policies.</t>
        </r>
      </text>
    </comment>
    <comment ref="I134" authorId="0" shapeId="0" xr:uid="{00000000-0006-0000-0700-000037000000}">
      <text>
        <r>
          <rPr>
            <sz val="11"/>
            <rFont val="Calibri"/>
          </rPr>
          <t>The Cisco router must be configured to enforce approved authorizations for controlling the flow of information within the network based on organization-defined information flow control policies.</t>
        </r>
      </text>
    </comment>
    <comment ref="J134" authorId="0" shapeId="0" xr:uid="{00000000-0006-0000-0700-000038000000}">
      <text>
        <r>
          <rPr>
            <sz val="11"/>
            <rFont val="Calibri"/>
          </rPr>
          <t>The Cisco router must be configured to restrict traffic destined to itself.</t>
        </r>
      </text>
    </comment>
    <comment ref="K134" authorId="0" shapeId="0" xr:uid="{00000000-0006-0000-0700-000039000000}">
      <text>
        <r>
          <rPr>
            <sz val="11"/>
            <rFont val="Calibri"/>
          </rPr>
          <t>The Cisco router must be configured to drop all fragmented Internet Control Message Protocol (ICMP) packets destined to itself.</t>
        </r>
      </text>
    </comment>
    <comment ref="L134" authorId="0" shapeId="0" xr:uid="{00000000-0006-0000-0700-00003A000000}">
      <text>
        <r>
          <rPr>
            <sz val="11"/>
            <rFont val="Calibri"/>
          </rPr>
          <t>The Cisco router must be configured to have IP directed broadcast disabled on all interfaces.</t>
        </r>
      </text>
    </comment>
    <comment ref="M134" authorId="0" shapeId="0" xr:uid="{00000000-0006-0000-0700-00003B000000}">
      <text>
        <r>
          <rPr>
            <sz val="11"/>
            <rFont val="Calibri"/>
          </rPr>
          <t>The Cisco router must be configured to have Internet Control Message Protocol (ICMP) unreachable messages disabled on all external interfaces.</t>
        </r>
      </text>
    </comment>
    <comment ref="N134" authorId="0" shapeId="0" xr:uid="{00000000-0006-0000-0700-00003C000000}">
      <text>
        <r>
          <rPr>
            <sz val="11"/>
            <rFont val="Calibri"/>
          </rPr>
          <t>The Cisco router must be configured to have Internet Control Message Protocol (ICMP) mask reply messages disabled on all external interfaces.</t>
        </r>
      </text>
    </comment>
    <comment ref="O134" authorId="0" shapeId="0" xr:uid="{00000000-0006-0000-0700-00003D000000}">
      <text>
        <r>
          <rPr>
            <sz val="11"/>
            <rFont val="Calibri"/>
          </rPr>
          <t>The Cisco router must be configured to have Internet Control Message Protocol (ICMP) redirect messages disabled on all external interfaces.</t>
        </r>
      </text>
    </comment>
    <comment ref="P134" authorId="0" shapeId="0" xr:uid="{00000000-0006-0000-0700-00003E000000}">
      <text>
        <r>
          <rPr>
            <sz val="11"/>
            <rFont val="Calibri"/>
          </rPr>
          <t>The Cisco router must be configured to log all packets that have been dropped at interfaces via ACL.</t>
        </r>
      </text>
    </comment>
    <comment ref="Q134" authorId="0" shapeId="0" xr:uid="{00000000-0006-0000-0700-00003F000000}">
      <text>
        <r>
          <rPr>
            <sz val="11"/>
            <rFont val="Calibri"/>
          </rPr>
          <t>The Cisco perimeter router must be configured to deny network traffic by default and allow network traffic by exception.</t>
        </r>
      </text>
    </comment>
    <comment ref="R134" authorId="0" shapeId="0" xr:uid="{00000000-0006-0000-0700-000040000000}">
      <text>
        <r>
          <rPr>
            <sz val="11"/>
            <rFont val="Calibri"/>
          </rPr>
          <t>The Cisco perimeter router must be configured to enforce approved authorizations for controlling the flow of information between interconnected networks in accordance with applicable policy.</t>
        </r>
      </text>
    </comment>
    <comment ref="S134" authorId="0" shapeId="0" xr:uid="{00000000-0006-0000-0700-00001A000000}">
      <text>
        <r>
          <rPr>
            <sz val="11"/>
            <rFont val="Calibri"/>
          </rPr>
          <t>The Cisco perimeter router must be configured to only allow incoming communications from authorized sources to be routed to authorized destinations.</t>
        </r>
      </text>
    </comment>
    <comment ref="T134" authorId="0" shapeId="0" xr:uid="{00000000-0006-0000-0700-00001B000000}">
      <text>
        <r>
          <rPr>
            <sz val="11"/>
            <rFont val="Calibri"/>
          </rPr>
          <t>The Cisco perimeter router must be configured to block inbound packets with source Bogon IP address prefixes.</t>
        </r>
      </text>
    </comment>
    <comment ref="U134" authorId="0" shapeId="0" xr:uid="{00000000-0006-0000-0700-00001C000000}">
      <text>
        <r>
          <rPr>
            <sz val="11"/>
            <rFont val="Calibri"/>
          </rPr>
          <t>The Cisco perimeter router must be configured to protect an enclave connected to an alternate gateway by using an inbound filter that only permits packets with destination addresses within the sites address space.</t>
        </r>
      </text>
    </comment>
    <comment ref="V134" authorId="0" shapeId="0" xr:uid="{00000000-0006-0000-0700-00001D000000}">
      <text>
        <r>
          <rPr>
            <sz val="11"/>
            <rFont val="Calibri"/>
          </rPr>
          <t>The Cisco perimeter router must be configured to not be a Border Gateway Protocol (BGP) peer to an alternate gateway service provider.</t>
        </r>
      </text>
    </comment>
    <comment ref="W134" authorId="0" shapeId="0" xr:uid="{00000000-0006-0000-0700-00001E000000}">
      <text>
        <r>
          <rPr>
            <sz val="11"/>
            <rFont val="Calibri"/>
          </rPr>
          <t>The Cisco perimeter router must be configured to not redistribute static routes to an alternate gateway service provider into BGP or an IGP peering with the NIPRNet or to other autonomous systems.</t>
        </r>
      </text>
    </comment>
    <comment ref="X134" authorId="0" shapeId="0" xr:uid="{00000000-0006-0000-0700-00001F000000}">
      <text>
        <r>
          <rPr>
            <sz val="11"/>
            <rFont val="Calibri"/>
          </rPr>
          <t>The Cisco perimeter router must be configured to filter traffic destined to the enclave in accordance with the guidelines contained in DoD Instruction 8551.1.</t>
        </r>
      </text>
    </comment>
    <comment ref="Y134" authorId="0" shapeId="0" xr:uid="{00000000-0006-0000-0700-000020000000}">
      <text>
        <r>
          <rPr>
            <sz val="11"/>
            <rFont val="Calibri"/>
          </rPr>
          <t>The Cisco perimeter router must be configured to filter ingress traffic at the external interface on an inbound direction.</t>
        </r>
      </text>
    </comment>
    <comment ref="Z134" authorId="0" shapeId="0" xr:uid="{00000000-0006-0000-0700-000021000000}">
      <text>
        <r>
          <rPr>
            <sz val="11"/>
            <rFont val="Calibri"/>
          </rPr>
          <t>The Cisco perimeter router must be configured to filter egress traffic at the internal interface on an inbound direction.</t>
        </r>
      </text>
    </comment>
    <comment ref="AA134" authorId="0" shapeId="0" xr:uid="{00000000-0006-0000-0700-000022000000}">
      <text>
        <r>
          <rPr>
            <sz val="11"/>
            <rFont val="Calibri"/>
          </rPr>
          <t>The Cisco perimeter router must be configured to have Proxy ARP disabled on all external interfaces.</t>
        </r>
      </text>
    </comment>
    <comment ref="AB134" authorId="0" shapeId="0" xr:uid="{00000000-0006-0000-0700-000023000000}">
      <text>
        <r>
          <rPr>
            <sz val="11"/>
            <rFont val="Calibri"/>
          </rPr>
          <t>The Cisco perimeter router must be configured to block all outbound management traffic.</t>
        </r>
      </text>
    </comment>
    <comment ref="AC134" authorId="0" shapeId="0" xr:uid="{00000000-0006-0000-0700-000024000000}">
      <text>
        <r>
          <rPr>
            <sz val="11"/>
            <rFont val="Calibri"/>
          </rPr>
          <t>The Cisco out-of-band management (OOBM) gateway router must be configured to transport management traffic to the Network Operations Center (NOC) via dedicated circuit, MPLS/VPN service, or IPsec tunnel.</t>
        </r>
      </text>
    </comment>
    <comment ref="AD134" authorId="0" shapeId="0" xr:uid="{00000000-0006-0000-0700-000025000000}">
      <text>
        <r>
          <rPr>
            <sz val="11"/>
            <rFont val="Calibri"/>
          </rPr>
          <t>The Cisco out-of-band management (OOBM) gateway router must be configured to forward only authorized management traffic to the Network Operations Center (NOC).</t>
        </r>
      </text>
    </comment>
    <comment ref="AE134" authorId="0" shapeId="0" xr:uid="{00000000-0006-0000-0700-000026000000}">
      <text>
        <r>
          <rPr>
            <sz val="11"/>
            <rFont val="Calibri"/>
          </rPr>
          <t>The Cisco out-of-band management (OOBM) gateway router must be configured to have separate IGP instances for the managed network and management network.</t>
        </r>
      </text>
    </comment>
    <comment ref="AF134" authorId="0" shapeId="0" xr:uid="{00000000-0006-0000-0700-000027000000}">
      <text>
        <r>
          <rPr>
            <sz val="11"/>
            <rFont val="Calibri"/>
          </rPr>
          <t>The Cisco out-of-band management (OOBM) gateway router must be configured to not redistribute routes between the management network routing domain and the managed network routing domain.</t>
        </r>
      </text>
    </comment>
    <comment ref="AG134" authorId="0" shapeId="0" xr:uid="{00000000-0006-0000-0700-000028000000}">
      <text>
        <r>
          <rPr>
            <sz val="11"/>
            <rFont val="Calibri"/>
          </rPr>
          <t>The Cisco out-of-band management (OOBM) gateway router must be configured to block any traffic destined to itself that is not sourced from the OOBM network or the Network Operations Center (NOC).</t>
        </r>
      </text>
    </comment>
    <comment ref="AH134" authorId="0" shapeId="0" xr:uid="{00000000-0006-0000-0700-000029000000}">
      <text>
        <r>
          <rPr>
            <sz val="11"/>
            <rFont val="Calibri"/>
          </rPr>
          <t>The Cisco router must be configured to only permit management traffic that ingresses and egresses the out-of-band management (OOBM) interface.</t>
        </r>
      </text>
    </comment>
    <comment ref="AI134" authorId="0" shapeId="0" xr:uid="{00000000-0006-0000-0700-00002A000000}">
      <text>
        <r>
          <rPr>
            <sz val="11"/>
            <rFont val="Calibri"/>
          </rPr>
          <t>The Cisco router providing connectivity to the Network Operations Center (NOC) must be configured to forward all in-band management traffic via an IPsec tunnel.</t>
        </r>
      </text>
    </comment>
    <comment ref="AJ134" authorId="0" shapeId="0" xr:uid="{00000000-0006-0000-0700-00002B000000}">
      <text>
        <r>
          <rPr>
            <sz val="11"/>
            <rFont val="Calibri"/>
          </rPr>
          <t>The Cisco BGP router must be configured to reject inbound route advertisements for any Bogon prefixes.</t>
        </r>
      </text>
    </comment>
    <comment ref="AK134" authorId="0" shapeId="0" xr:uid="{00000000-0006-0000-0700-00002C000000}">
      <text>
        <r>
          <rPr>
            <sz val="11"/>
            <rFont val="Calibri"/>
          </rPr>
          <t>The Cisco BGP router must be configured to reject inbound route advertisements for any prefixes belonging to the local autonomous system (AS).</t>
        </r>
      </text>
    </comment>
    <comment ref="AL134" authorId="0" shapeId="0" xr:uid="{00000000-0006-0000-0700-00002D000000}">
      <text>
        <r>
          <rPr>
            <sz val="11"/>
            <rFont val="Calibri"/>
          </rPr>
          <t>The Cisco BGP router must be configured to reject inbound route advertisements from a customer edge (CE) router for prefixes that are not allocated to that customer.</t>
        </r>
      </text>
    </comment>
    <comment ref="AM134" authorId="0" shapeId="0" xr:uid="{00000000-0006-0000-0700-00002E000000}">
      <text>
        <r>
          <rPr>
            <sz val="11"/>
            <rFont val="Calibri"/>
          </rPr>
          <t>The Cisco BGP router must be configured to reject outbound route advertisements for any prefixes that do not belong to any customers or the local autonomous system (AS).</t>
        </r>
      </text>
    </comment>
    <comment ref="AN134" authorId="0" shapeId="0" xr:uid="{00000000-0006-0000-0700-00002F000000}">
      <text>
        <r>
          <rPr>
            <sz val="11"/>
            <rFont val="Calibri"/>
          </rPr>
          <t>The Cisco BGP router must be configured to reject outbound route advertisements for any prefixes belonging to the IP core.</t>
        </r>
      </text>
    </comment>
    <comment ref="AO134" authorId="0" shapeId="0" xr:uid="{00000000-0006-0000-0700-000030000000}">
      <text>
        <r>
          <rPr>
            <sz val="11"/>
            <rFont val="Calibri"/>
          </rPr>
          <t>The Cisco BGP router must be configured to reject route advertisements from BGP peers that do not list their autonomous system (AS) number as the first AS in the AS_PATH attribute.</t>
        </r>
      </text>
    </comment>
    <comment ref="AP134" authorId="0" shapeId="0" xr:uid="{00000000-0006-0000-0700-000031000000}">
      <text>
        <r>
          <rPr>
            <sz val="11"/>
            <rFont val="Calibri"/>
          </rPr>
          <t>The Cisco BGP router must be configured to reject route advertisements from CE routers with an originating AS in the AS_PATH attribute that does not belong to that customer.</t>
        </r>
      </text>
    </comment>
    <comment ref="AQ134" authorId="0" shapeId="0" xr:uid="{00000000-0006-0000-0700-000032000000}">
      <text>
        <r>
          <rPr>
            <sz val="11"/>
            <rFont val="Calibri"/>
          </rPr>
          <t>The Cisco BGP router must be configured to limit the prefix size on any inbound route advertisement to /24 or the least significant prefixes issued to the customer.</t>
        </r>
      </text>
    </comment>
    <comment ref="AR134" authorId="0" shapeId="0" xr:uid="{00000000-0006-0000-0700-000033000000}">
      <text>
        <r>
          <rPr>
            <sz val="11"/>
            <rFont val="Calibri"/>
          </rPr>
          <t>The Cisco BGP router must be configured to use its loopback address as the source address for iBGP peering sessions.</t>
        </r>
      </text>
    </comment>
    <comment ref="AS134" authorId="0" shapeId="0" xr:uid="{00000000-0006-0000-0700-000034000000}">
      <text>
        <r>
          <rPr>
            <sz val="11"/>
            <rFont val="Calibri"/>
          </rPr>
          <t>The Cisco MPLS router must be configured to use its loopback address as the source address for LDP peering sessions.</t>
        </r>
      </text>
    </comment>
    <comment ref="AT134" authorId="0" shapeId="0" xr:uid="{00000000-0006-0000-0700-000035000000}">
      <text>
        <r>
          <rPr>
            <sz val="11"/>
            <rFont val="Calibri"/>
          </rPr>
          <t>The Cisco MPLS router must be configured to synchronize IGP and LDP to minimize packet loss when an IGP adjacency is established prior to LDP peers completing label exchange.</t>
        </r>
      </text>
    </comment>
    <comment ref="AU134" authorId="0" shapeId="0" xr:uid="{00000000-0006-0000-0700-000036000000}">
      <text>
        <r>
          <rPr>
            <sz val="11"/>
            <rFont val="Calibri"/>
          </rPr>
          <t>The MPLS router with RSVP-TE enabled must be configured with message pacing to adjust maximum burst and maximum number of RSVP messages to an output queue based on the link speed and input queue size of adjacent core routers.</t>
        </r>
      </text>
    </comment>
    <comment ref="H137" authorId="0" shapeId="0" xr:uid="{00000000-0006-0000-0700-000041000000}">
      <text>
        <r>
          <rPr>
            <sz val="11"/>
            <rFont val="Calibri"/>
          </rPr>
          <t>The Cisco BGP router must be configured to use the maximum prefixes feature to protect against route table flooding and prefix de-aggregation attacks.</t>
        </r>
      </text>
    </comment>
    <comment ref="I137" authorId="0" shapeId="0" xr:uid="{00000000-0006-0000-0700-000042000000}">
      <text>
        <r>
          <rPr>
            <sz val="11"/>
            <rFont val="Calibri"/>
          </rPr>
          <t>The Cisco PE router providing Virtual Private LAN Services (VPLS) must be configured to have traffic storm control thresholds on CE-facing interfaces.</t>
        </r>
      </text>
    </comment>
    <comment ref="J137" authorId="0" shapeId="0" xr:uid="{00000000-0006-0000-0700-000043000000}">
      <text>
        <r>
          <rPr>
            <sz val="11"/>
            <rFont val="Calibri"/>
          </rPr>
          <t>The Cisco P router must be configured to enforce a Quality-of-Service (QoS) policy to provide preferred treatment for mission-critical applications.</t>
        </r>
      </text>
    </comment>
    <comment ref="K137" authorId="0" shapeId="0" xr:uid="{00000000-0006-0000-0700-000044000000}">
      <text>
        <r>
          <rPr>
            <sz val="11"/>
            <rFont val="Calibri"/>
          </rPr>
          <t>The Cisco PE router must be configured to enforce a Quality-of-Service (QoS) policy to limit the effects of packet flooding denial-of-service (DoS) attacks.</t>
        </r>
      </text>
    </comment>
    <comment ref="L137" authorId="0" shapeId="0" xr:uid="{00000000-0006-0000-0700-000045000000}">
      <text>
        <r>
          <rPr>
            <sz val="11"/>
            <rFont val="Calibri"/>
          </rPr>
          <t>The Cisco multicast Rendezvous Point (RP) must be configured to rate limit the number of Protocol Independent Multicast (PIM) Register messages.</t>
        </r>
      </text>
    </comment>
    <comment ref="H143" authorId="0" shapeId="0" xr:uid="{00000000-0006-0000-0700-000046000000}">
      <text>
        <r>
          <rPr>
            <sz val="11"/>
            <rFont val="Calibri"/>
          </rPr>
          <t>The Cisco router must be running an IOS release that is currently supported by Cisco Systems.</t>
        </r>
      </text>
    </comment>
    <comment ref="H145" authorId="0" shapeId="0" xr:uid="{00000000-0006-0000-0700-000047000000}">
      <text>
        <r>
          <rPr>
            <sz val="11"/>
            <rFont val="Calibri"/>
          </rPr>
          <t>The Cisco router must be configured to be configured to prohibit the use of all unnecessary and nonsecure functions and services.</t>
        </r>
      </text>
    </comment>
    <comment ref="I145" authorId="0" shapeId="0" xr:uid="{00000000-0006-0000-0700-000048000000}">
      <text>
        <r>
          <rPr>
            <sz val="11"/>
            <rFont val="Calibri"/>
          </rPr>
          <t>The Cisco router must be configured to have all inactive interfaces disabled.</t>
        </r>
      </text>
    </comment>
    <comment ref="J145" authorId="0" shapeId="0" xr:uid="{00000000-0006-0000-0700-000049000000}">
      <text>
        <r>
          <rPr>
            <sz val="11"/>
            <rFont val="Calibri"/>
          </rPr>
          <t>The Cisco router must be configured to have all non-essential capabilities disabled.</t>
        </r>
      </text>
    </comment>
    <comment ref="K145" authorId="0" shapeId="0" xr:uid="{00000000-0006-0000-0700-00004A000000}">
      <text>
        <r>
          <rPr>
            <sz val="11"/>
            <rFont val="Calibri"/>
          </rPr>
          <t>The Cisco perimeter router must be configured to deny network traffic by default and allow network traffic by exception.</t>
        </r>
      </text>
    </comment>
    <comment ref="L145" authorId="0" shapeId="0" xr:uid="{00000000-0006-0000-0700-00004B000000}">
      <text>
        <r>
          <rPr>
            <sz val="11"/>
            <rFont val="Calibri"/>
          </rPr>
          <t>The Cisco perimeter router must be configured to block inbound packets with source Bogon IP address prefixes.</t>
        </r>
      </text>
    </comment>
    <comment ref="M145" authorId="0" shapeId="0" xr:uid="{00000000-0006-0000-0700-00004C000000}">
      <text>
        <r>
          <rPr>
            <sz val="11"/>
            <rFont val="Calibri"/>
          </rPr>
          <t>The Cisco perimeter router must be configured to filter traffic destined to the enclave in accordance with the guidelines contained in DoD Instruction 8551.1.</t>
        </r>
      </text>
    </comment>
    <comment ref="N145" authorId="0" shapeId="0" xr:uid="{00000000-0006-0000-0700-00004D000000}">
      <text>
        <r>
          <rPr>
            <sz val="11"/>
            <rFont val="Calibri"/>
          </rPr>
          <t>The Cisco perimeter router must be configured to filter ingress traffic at the external interface on an inbound direction.</t>
        </r>
      </text>
    </comment>
    <comment ref="O145" authorId="0" shapeId="0" xr:uid="{00000000-0006-0000-0700-00004E000000}">
      <text>
        <r>
          <rPr>
            <sz val="11"/>
            <rFont val="Calibri"/>
          </rPr>
          <t>The Cisco perimeter router must be configured to filter egress traffic at the internal interface on an inbound direction.</t>
        </r>
      </text>
    </comment>
    <comment ref="P145" authorId="0" shapeId="0" xr:uid="{00000000-0006-0000-0700-00004F000000}">
      <text>
        <r>
          <rPr>
            <sz val="11"/>
            <rFont val="Calibri"/>
          </rPr>
          <t>The Cisco perimeter router must be configured to have Link Layer Discovery Protocol (LLDP) disabled on all external interfaces.</t>
        </r>
      </text>
    </comment>
    <comment ref="Q145" authorId="0" shapeId="0" xr:uid="{00000000-0006-0000-0700-000050000000}">
      <text>
        <r>
          <rPr>
            <sz val="11"/>
            <rFont val="Calibri"/>
          </rPr>
          <t>The Cisco perimeter router must be configured to have Cisco Discovery Protocol (CDP) disabled on all external interfaces.</t>
        </r>
      </text>
    </comment>
    <comment ref="H149" authorId="0" shapeId="0" xr:uid="{00000000-0006-0000-0700-000051000000}">
      <text>
        <r>
          <rPr>
            <sz val="11"/>
            <rFont val="Calibri"/>
          </rPr>
          <t>The Cisco router must be configured to generate audit records when successful/unsuccessful attempts to logon with access privileges occur.</t>
        </r>
      </text>
    </comment>
    <comment ref="I149" authorId="0" shapeId="0" xr:uid="{00000000-0006-0000-0700-000052000000}">
      <text>
        <r>
          <rPr>
            <sz val="11"/>
            <rFont val="Calibri"/>
          </rPr>
          <t>The Cisco router must produce audit records containing information to establish when (date and time) the events occurred.</t>
        </r>
      </text>
    </comment>
    <comment ref="J149" authorId="0" shapeId="0" xr:uid="{00000000-0006-0000-0700-000053000000}">
      <text>
        <r>
          <rPr>
            <sz val="11"/>
            <rFont val="Calibri"/>
          </rPr>
          <t>The Cisco router must produce audit records containing information to establish where the events occurred.</t>
        </r>
      </text>
    </comment>
    <comment ref="K149" authorId="0" shapeId="0" xr:uid="{00000000-0006-0000-0700-000054000000}">
      <text>
        <r>
          <rPr>
            <sz val="11"/>
            <rFont val="Calibri"/>
          </rPr>
          <t>The Cisco router must be configured to allocate audit record storage capacity in accordance with organization-defined audit record storage requirements.</t>
        </r>
      </text>
    </comment>
    <comment ref="L149" authorId="0" shapeId="0" xr:uid="{00000000-0006-0000-0700-000055000000}">
      <text>
        <r>
          <rPr>
            <sz val="11"/>
            <rFont val="Calibri"/>
          </rPr>
          <t>The Cisco router must be configured to synchronize its clock with the primary and secondary time sources using redundant authoritative time sources.</t>
        </r>
      </text>
    </comment>
    <comment ref="M149" authorId="0" shapeId="0" xr:uid="{00000000-0006-0000-0700-000056000000}">
      <text>
        <r>
          <rPr>
            <sz val="11"/>
            <rFont val="Calibri"/>
          </rPr>
          <t>The Cisco router must record time stamps for audit records that meet a granularity of one second for a minimum degree of precision.</t>
        </r>
      </text>
    </comment>
    <comment ref="N149" authorId="0" shapeId="0" xr:uid="{00000000-0006-0000-0700-000057000000}">
      <text>
        <r>
          <rPr>
            <sz val="11"/>
            <rFont val="Calibri"/>
          </rPr>
          <t>The Cisco router must be configured to record time stamps for log records that can be mapped to Coordinated Universal Time (UTC) or Greenwich Mean Time (GMT).</t>
        </r>
      </text>
    </comment>
    <comment ref="O149" authorId="0" shapeId="0" xr:uid="{00000000-0006-0000-0700-000058000000}">
      <text>
        <r>
          <rPr>
            <sz val="11"/>
            <rFont val="Calibri"/>
          </rPr>
          <t>The Cisco router must be configured to authenticate Network Time Protocol (NTP) sources using authentication with FIPS-compliant algorithms.</t>
        </r>
      </text>
    </comment>
    <comment ref="P149" authorId="0" shapeId="0" xr:uid="{00000000-0006-0000-0700-000059000000}">
      <text>
        <r>
          <rPr>
            <sz val="11"/>
            <rFont val="Calibri"/>
          </rPr>
          <t>The Cisco router must be configured to off-load log records onto a different system than the system being audited.</t>
        </r>
      </text>
    </comment>
    <comment ref="Q149" authorId="0" shapeId="0" xr:uid="{00000000-0006-0000-0700-00005A000000}">
      <text>
        <r>
          <rPr>
            <sz val="11"/>
            <rFont val="Calibri"/>
          </rPr>
          <t>The Cisco router must be configured to send log data to at least two syslog servers for the purpose of forwarding alerts to the administrators and the information system security officer (ISSO).</t>
        </r>
      </text>
    </comment>
    <comment ref="R149" authorId="0" shapeId="0" xr:uid="{00000000-0006-0000-0700-00005B000000}">
      <text>
        <r>
          <rPr>
            <sz val="11"/>
            <rFont val="Calibri"/>
          </rPr>
          <t>The Cisco router must be configured to produce audit records containing information to establish where the events occurred.</t>
        </r>
      </text>
    </comment>
    <comment ref="S149" authorId="0" shapeId="0" xr:uid="{00000000-0006-0000-0700-00005C000000}">
      <text>
        <r>
          <rPr>
            <sz val="11"/>
            <rFont val="Calibri"/>
          </rPr>
          <t>The Cisco router must be configured to produce audit records containing information to establish the source of the events.</t>
        </r>
      </text>
    </comment>
    <comment ref="H158" authorId="0" shapeId="0" xr:uid="{00000000-0006-0000-0700-00005D000000}">
      <text>
        <r>
          <rPr>
            <sz val="11"/>
            <rFont val="Calibri"/>
          </rPr>
          <t>The Cisco router must be configured to generate audit records when successful/unsuccessful attempts to logon with access privileges occur.</t>
        </r>
      </text>
    </comment>
    <comment ref="I158" authorId="0" shapeId="0" xr:uid="{00000000-0006-0000-0700-00005E000000}">
      <text>
        <r>
          <rPr>
            <sz val="11"/>
            <rFont val="Calibri"/>
          </rPr>
          <t>The Cisco router must produce audit records containing information to establish when (date and time) the events occurred.</t>
        </r>
      </text>
    </comment>
    <comment ref="J158" authorId="0" shapeId="0" xr:uid="{00000000-0006-0000-0700-00005F000000}">
      <text>
        <r>
          <rPr>
            <sz val="11"/>
            <rFont val="Calibri"/>
          </rPr>
          <t>The Cisco router must produce audit records containing information to establish where the events occurred.</t>
        </r>
      </text>
    </comment>
    <comment ref="K158" authorId="0" shapeId="0" xr:uid="{00000000-0006-0000-0700-000060000000}">
      <text>
        <r>
          <rPr>
            <sz val="11"/>
            <rFont val="Calibri"/>
          </rPr>
          <t>The Cisco router must be configured to allocate audit record storage capacity in accordance with organization-defined audit record storage requirements.</t>
        </r>
      </text>
    </comment>
    <comment ref="L158" authorId="0" shapeId="0" xr:uid="{00000000-0006-0000-0700-000061000000}">
      <text>
        <r>
          <rPr>
            <sz val="11"/>
            <rFont val="Calibri"/>
          </rPr>
          <t>The Cisco router must record time stamps for audit records that meet a granularity of one second for a minimum degree of precision.</t>
        </r>
      </text>
    </comment>
    <comment ref="M158" authorId="0" shapeId="0" xr:uid="{00000000-0006-0000-0700-000062000000}">
      <text>
        <r>
          <rPr>
            <sz val="11"/>
            <rFont val="Calibri"/>
          </rPr>
          <t>The Cisco router must be configured to record time stamps for log records that can be mapped to Coordinated Universal Time (UTC) or Greenwich Mean Time (GMT).</t>
        </r>
      </text>
    </comment>
    <comment ref="N158" authorId="0" shapeId="0" xr:uid="{00000000-0006-0000-0700-000063000000}">
      <text>
        <r>
          <rPr>
            <sz val="11"/>
            <rFont val="Calibri"/>
          </rPr>
          <t>The Cisco router must be configured to off-load log records onto a different system than the system being audited.</t>
        </r>
      </text>
    </comment>
    <comment ref="O158" authorId="0" shapeId="0" xr:uid="{00000000-0006-0000-0700-000064000000}">
      <text>
        <r>
          <rPr>
            <sz val="11"/>
            <rFont val="Calibri"/>
          </rPr>
          <t>The Cisco router must be configured to send log data to at least two syslog servers for the purpose of forwarding alerts to the administrators and the information system security officer (ISSO).</t>
        </r>
      </text>
    </comment>
    <comment ref="P158" authorId="0" shapeId="0" xr:uid="{00000000-0006-0000-0700-000065000000}">
      <text>
        <r>
          <rPr>
            <sz val="11"/>
            <rFont val="Calibri"/>
          </rPr>
          <t>The Cisco router must be configured to produce audit records containing information to establish where the events occurred.</t>
        </r>
      </text>
    </comment>
    <comment ref="Q158" authorId="0" shapeId="0" xr:uid="{00000000-0006-0000-0700-000066000000}">
      <text>
        <r>
          <rPr>
            <sz val="11"/>
            <rFont val="Calibri"/>
          </rPr>
          <t>The Cisco router must be configured to produce audit records containing information to establish the source of the events.</t>
        </r>
      </text>
    </comment>
    <comment ref="H161" authorId="0" shapeId="0" xr:uid="{00000000-0006-0000-0700-000067000000}">
      <text>
        <r>
          <rPr>
            <sz val="11"/>
            <rFont val="Calibri"/>
          </rPr>
          <t>The Cisco router must be configured to generate an alert for all audit failure events.</t>
        </r>
      </text>
    </comment>
    <comment ref="H163" authorId="0" shapeId="0" xr:uid="{00000000-0006-0000-0700-000068000000}">
      <text>
        <r>
          <rPr>
            <sz val="11"/>
            <rFont val="Calibri"/>
          </rPr>
          <t>The Cisco router must be configured to generate an alert for all audit failure events.</t>
        </r>
      </text>
    </comment>
    <comment ref="H165" authorId="0" shapeId="0" xr:uid="{00000000-0006-0000-0700-000069000000}">
      <text>
        <r>
          <rPr>
            <sz val="11"/>
            <rFont val="Calibri"/>
          </rPr>
          <t>The Cisco perimeter router must be configured to block all outbound management traffic.</t>
        </r>
      </text>
    </comment>
    <comment ref="I165" authorId="0" shapeId="0" xr:uid="{00000000-0006-0000-0700-00006A000000}">
      <text>
        <r>
          <rPr>
            <sz val="11"/>
            <rFont val="Calibri"/>
          </rPr>
          <t>The Cisco out-of-band management (OOBM) gateway router must be configured to transport management traffic to the Network Operations Center (NOC) via dedicated circuit, MPLS/VPN service, or IPsec tunnel.</t>
        </r>
      </text>
    </comment>
    <comment ref="J165" authorId="0" shapeId="0" xr:uid="{00000000-0006-0000-0700-00006B000000}">
      <text>
        <r>
          <rPr>
            <sz val="11"/>
            <rFont val="Calibri"/>
          </rPr>
          <t>The Cisco out-of-band management (OOBM) gateway router must be configured to forward only authorized management traffic to the Network Operations Center (NOC).</t>
        </r>
      </text>
    </comment>
    <comment ref="K165" authorId="0" shapeId="0" xr:uid="{00000000-0006-0000-0700-00006C000000}">
      <text>
        <r>
          <rPr>
            <sz val="11"/>
            <rFont val="Calibri"/>
          </rPr>
          <t>The Cisco out-of-band management (OOBM) gateway router must be configured to have separate IGP instances for the managed network and management network.</t>
        </r>
      </text>
    </comment>
    <comment ref="L165" authorId="0" shapeId="0" xr:uid="{00000000-0006-0000-0700-00006D000000}">
      <text>
        <r>
          <rPr>
            <sz val="11"/>
            <rFont val="Calibri"/>
          </rPr>
          <t>The Cisco out-of-band management (OOBM) gateway router must be configured to not redistribute routes between the management network routing domain and the managed network routing domain.</t>
        </r>
      </text>
    </comment>
    <comment ref="M165" authorId="0" shapeId="0" xr:uid="{00000000-0006-0000-0700-00006E000000}">
      <text>
        <r>
          <rPr>
            <sz val="11"/>
            <rFont val="Calibri"/>
          </rPr>
          <t>The Cisco out-of-band management (OOBM) gateway router must be configured to block any traffic destined to itself that is not sourced from the OOBM network or the Network Operations Center (NOC).</t>
        </r>
      </text>
    </comment>
    <comment ref="N165" authorId="0" shapeId="0" xr:uid="{00000000-0006-0000-0700-00006F000000}">
      <text>
        <r>
          <rPr>
            <sz val="11"/>
            <rFont val="Calibri"/>
          </rPr>
          <t>The Cisco router must be configured to only permit management traffic that ingresses and egresses the out-of-band management (OOBM) interface.</t>
        </r>
      </text>
    </comment>
    <comment ref="O165" authorId="0" shapeId="0" xr:uid="{00000000-0006-0000-0700-000070000000}">
      <text>
        <r>
          <rPr>
            <sz val="11"/>
            <rFont val="Calibri"/>
          </rPr>
          <t>The Cisco router providing connectivity to the Network Operations Center (NOC) must be configured to forward all in-band management traffic via an IPsec tunnel.</t>
        </r>
      </text>
    </comment>
    <comment ref="P165" authorId="0" shapeId="0" xr:uid="{00000000-0006-0000-0700-000071000000}">
      <text>
        <r>
          <rPr>
            <sz val="11"/>
            <rFont val="Calibri"/>
          </rPr>
          <t>The Cisco BGP router must be configured to use the maximum prefixes feature to protect against route table flooding and prefix de-aggregation attacks.</t>
        </r>
      </text>
    </comment>
    <comment ref="Q165" authorId="0" shapeId="0" xr:uid="{00000000-0006-0000-0700-000072000000}">
      <text>
        <r>
          <rPr>
            <sz val="11"/>
            <rFont val="Calibri"/>
          </rPr>
          <t>The Cisco PE router must be configured with Unicast Reverse Path Forwarding (uRPF) loose mode enabled on all CE-facing interfaces.</t>
        </r>
      </text>
    </comment>
    <comment ref="R165" authorId="0" shapeId="0" xr:uid="{00000000-0006-0000-0700-000073000000}">
      <text>
        <r>
          <rPr>
            <sz val="11"/>
            <rFont val="Calibri"/>
          </rPr>
          <t>The Cisco PE router must be configured to enforce a Quality-of-Service (QoS) policy to limit the effects of packet flooding denial-of-service (DoS) attacks.</t>
        </r>
      </text>
    </comment>
    <comment ref="S165" authorId="0" shapeId="0" xr:uid="{00000000-0006-0000-0700-000074000000}">
      <text>
        <r>
          <rPr>
            <sz val="11"/>
            <rFont val="Calibri"/>
          </rPr>
          <t>The Cisco multicast Rendezvous Point (RP) must be configured to rate limit the number of Protocol Independent Multicast (PIM) Register messages.</t>
        </r>
      </text>
    </comment>
    <comment ref="T165" authorId="0" shapeId="0" xr:uid="{00000000-0006-0000-0700-000075000000}">
      <text>
        <r>
          <rPr>
            <sz val="11"/>
            <rFont val="Calibri"/>
          </rPr>
          <t>The Cisco perimeter router must be configured to restrict it from accepting outbound IP packets that contain an illegitimate address in the source address field via egress filter or by enabling Unicast Reverse Path Forwarding (uRPF).</t>
        </r>
      </text>
    </comment>
    <comment ref="H221" authorId="0" shapeId="0" xr:uid="{00000000-0006-0000-0700-000076000000}">
      <text>
        <r>
          <rPr>
            <sz val="11"/>
            <rFont val="Calibri"/>
          </rPr>
          <t>The Cisco router must be configured to back up the configuration when changes occur.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Cisco router must be configured with only one local account to be used as the account of last resort in the event the authentication server is unavailable.</t>
        </r>
      </text>
    </comment>
    <comment ref="G45" authorId="0" shapeId="0" xr:uid="{00000000-0006-0000-0800-000002000000}">
      <text>
        <r>
          <rPr>
            <sz val="11"/>
            <rFont val="Calibri"/>
          </rPr>
          <t>The Cisco router must be configured to enforce the limit of three consecutive invalid logon attempts after which time lock out the user account from accessing the device for 15 minutes.</t>
        </r>
      </text>
    </comment>
    <comment ref="G46" authorId="0" shapeId="0" xr:uid="{00000000-0006-0000-0800-000003000000}">
      <text>
        <r>
          <rPr>
            <sz val="11"/>
            <rFont val="Calibri"/>
          </rPr>
          <t>The Cisco router must be configured to terminate all network connections associated with device management after five minutes of inactivity.</t>
        </r>
      </text>
    </comment>
    <comment ref="G52" authorId="0" shapeId="0" xr:uid="{00000000-0006-0000-0800-000004000000}">
      <text>
        <r>
          <rPr>
            <sz val="11"/>
            <rFont val="Calibri"/>
          </rPr>
          <t>The Cisco router must be configured to enforce approved authorizations for controlling the flow of management information within the device based on control policies.</t>
        </r>
      </text>
    </comment>
    <comment ref="H52" authorId="0" shapeId="0" xr:uid="{00000000-0006-0000-0800-000008000000}">
      <text>
        <r>
          <rPr>
            <sz val="11"/>
            <rFont val="Calibri"/>
          </rPr>
          <t>The Cisco router must be configured to implement replay-resistant authentication mechanisms for network access to privileged accounts.</t>
        </r>
      </text>
    </comment>
    <comment ref="I52" authorId="0" shapeId="0" xr:uid="{00000000-0006-0000-0800-000005000000}">
      <text>
        <r>
          <rPr>
            <sz val="11"/>
            <rFont val="Calibri"/>
          </rPr>
          <t>The Cisco router must be configured to use at least two authentication servers for the purpose of authenticating users prior to granting administrative access.</t>
        </r>
      </text>
    </comment>
    <comment ref="J52" authorId="0" shapeId="0" xr:uid="{00000000-0006-0000-0800-000006000000}">
      <text>
        <r>
          <rPr>
            <sz val="11"/>
            <rFont val="Calibri"/>
          </rPr>
          <t>The Cisco router must be configured to enforce approved authorizations for controlling the flow of information within the network based on organization-defined information flow control policies.</t>
        </r>
      </text>
    </comment>
    <comment ref="K52" authorId="0" shapeId="0" xr:uid="{00000000-0006-0000-0800-000007000000}">
      <text>
        <r>
          <rPr>
            <sz val="11"/>
            <rFont val="Calibri"/>
          </rPr>
          <t>The Cisco perimeter router must be configured to enforce approved authorizations for controlling the flow of information between interconnected networks in accordance with applicable policy.</t>
        </r>
      </text>
    </comment>
    <comment ref="G53" authorId="0" shapeId="0" xr:uid="{00000000-0006-0000-0800-000009000000}">
      <text>
        <r>
          <rPr>
            <sz val="11"/>
            <rFont val="Calibri"/>
          </rPr>
          <t>The Cisco router must be configured to implement replay-resistant authentication mechanisms for network access to privileged accounts.</t>
        </r>
      </text>
    </comment>
    <comment ref="G55" authorId="0" shapeId="0" xr:uid="{00000000-0006-0000-0800-00000A000000}">
      <text>
        <r>
          <rPr>
            <sz val="11"/>
            <rFont val="Calibri"/>
          </rPr>
          <t>The Cisco router must be configured to generate audit records when successful/unsuccessful attempts to logon with access privileges occur.</t>
        </r>
      </text>
    </comment>
    <comment ref="G63" authorId="0" shapeId="0" xr:uid="{00000000-0006-0000-0800-00000B000000}">
      <text>
        <r>
          <rPr>
            <sz val="11"/>
            <rFont val="Calibri"/>
          </rPr>
          <t>The Cisco router must be running an IOS release that is currently supported by Cisco Systems.</t>
        </r>
      </text>
    </comment>
    <comment ref="G64" authorId="0" shapeId="0" xr:uid="{00000000-0006-0000-0800-00000C000000}">
      <text>
        <r>
          <rPr>
            <sz val="11"/>
            <rFont val="Calibri"/>
          </rPr>
          <t>The Cisco router must be configured to be configured to prohibit the use of all unnecessary and nonsecure functions and services.</t>
        </r>
      </text>
    </comment>
    <comment ref="H64" authorId="0" shapeId="0" xr:uid="{00000000-0006-0000-0800-00000D000000}">
      <text>
        <r>
          <rPr>
            <sz val="11"/>
            <rFont val="Calibri"/>
          </rPr>
          <t>The Cisco router must be configured to have all non-essential capabilities disabled.</t>
        </r>
      </text>
    </comment>
    <comment ref="G69" authorId="0" shapeId="0" xr:uid="{00000000-0006-0000-0800-00000E000000}">
      <text>
        <r>
          <rPr>
            <sz val="11"/>
            <rFont val="Calibri"/>
          </rPr>
          <t>The Cisco router must be configured to generate audit records when successful/unsuccessful attempts to logon with access privileges occur.</t>
        </r>
      </text>
    </comment>
    <comment ref="H69" authorId="0" shapeId="0" xr:uid="{00000000-0006-0000-0800-000014000000}">
      <text>
        <r>
          <rPr>
            <sz val="11"/>
            <rFont val="Calibri"/>
          </rPr>
          <t>The Cisco router must produce audit records containing information to establish when (date and time) the events occurred.</t>
        </r>
      </text>
    </comment>
    <comment ref="I69" authorId="0" shapeId="0" xr:uid="{00000000-0006-0000-0800-000015000000}">
      <text>
        <r>
          <rPr>
            <sz val="11"/>
            <rFont val="Calibri"/>
          </rPr>
          <t>The Cisco router must produce audit records containing information to establish where the events occurred.</t>
        </r>
      </text>
    </comment>
    <comment ref="J69" authorId="0" shapeId="0" xr:uid="{00000000-0006-0000-0800-000016000000}">
      <text>
        <r>
          <rPr>
            <sz val="11"/>
            <rFont val="Calibri"/>
          </rPr>
          <t>The Cisco router must be configured to allocate audit record storage capacity in accordance with organization-defined audit record storage requirements.</t>
        </r>
      </text>
    </comment>
    <comment ref="K69" authorId="0" shapeId="0" xr:uid="{00000000-0006-0000-0800-000017000000}">
      <text>
        <r>
          <rPr>
            <sz val="11"/>
            <rFont val="Calibri"/>
          </rPr>
          <t>The Cisco router must record time stamps for audit records that meet a granularity of one second for a minimum degree of precision.</t>
        </r>
      </text>
    </comment>
    <comment ref="L69" authorId="0" shapeId="0" xr:uid="{00000000-0006-0000-0800-00000F000000}">
      <text>
        <r>
          <rPr>
            <sz val="11"/>
            <rFont val="Calibri"/>
          </rPr>
          <t>The Cisco router must be configured to record time stamps for log records that can be mapped to Coordinated Universal Time (UTC) or Greenwich Mean Time (GMT).</t>
        </r>
      </text>
    </comment>
    <comment ref="M69" authorId="0" shapeId="0" xr:uid="{00000000-0006-0000-0800-000010000000}">
      <text>
        <r>
          <rPr>
            <sz val="11"/>
            <rFont val="Calibri"/>
          </rPr>
          <t>The Cisco router must be configured to off-load log records onto a different system than the system being audited.</t>
        </r>
      </text>
    </comment>
    <comment ref="N69" authorId="0" shapeId="0" xr:uid="{00000000-0006-0000-0800-000011000000}">
      <text>
        <r>
          <rPr>
            <sz val="11"/>
            <rFont val="Calibri"/>
          </rPr>
          <t>The Cisco router must be configured to send log data to at least two syslog servers for the purpose of forwarding alerts to the administrators and the information system security officer (ISSO).</t>
        </r>
      </text>
    </comment>
    <comment ref="O69" authorId="0" shapeId="0" xr:uid="{00000000-0006-0000-0800-000012000000}">
      <text>
        <r>
          <rPr>
            <sz val="11"/>
            <rFont val="Calibri"/>
          </rPr>
          <t>The Cisco router must be configured to produce audit records containing information to establish where the events occurred.</t>
        </r>
      </text>
    </comment>
    <comment ref="P69" authorId="0" shapeId="0" xr:uid="{00000000-0006-0000-0800-000013000000}">
      <text>
        <r>
          <rPr>
            <sz val="11"/>
            <rFont val="Calibri"/>
          </rPr>
          <t>The Cisco router must be configured to produce audit records containing information to establish the source of the events.</t>
        </r>
      </text>
    </comment>
    <comment ref="G74" authorId="0" shapeId="0" xr:uid="{00000000-0006-0000-0800-000018000000}">
      <text>
        <r>
          <rPr>
            <sz val="11"/>
            <rFont val="Calibri"/>
          </rPr>
          <t>The Cisco router must be configured to enforce approved authorizations for controlling the flow of management information within the device based on control policies.</t>
        </r>
      </text>
    </comment>
    <comment ref="H74" authorId="0" shapeId="0" xr:uid="{00000000-0006-0000-0800-00001D000000}">
      <text>
        <r>
          <rPr>
            <sz val="11"/>
            <rFont val="Calibri"/>
          </rPr>
          <t>The Cisco router must be configured to enforce approved authorizations for controlling the flow of information within the network based on organization-defined information flow control policies.</t>
        </r>
      </text>
    </comment>
    <comment ref="I74" authorId="0" shapeId="0" xr:uid="{00000000-0006-0000-0800-00001E000000}">
      <text>
        <r>
          <rPr>
            <sz val="11"/>
            <rFont val="Calibri"/>
          </rPr>
          <t>The Cisco perimeter router must be configured to deny network traffic by default and allow network traffic by exception.</t>
        </r>
      </text>
    </comment>
    <comment ref="J74" authorId="0" shapeId="0" xr:uid="{00000000-0006-0000-0800-00001F000000}">
      <text>
        <r>
          <rPr>
            <sz val="11"/>
            <rFont val="Calibri"/>
          </rPr>
          <t>The Cisco perimeter router must be configured to enforce approved authorizations for controlling the flow of information between interconnected networks in accordance with applicable policy.</t>
        </r>
      </text>
    </comment>
    <comment ref="K74" authorId="0" shapeId="0" xr:uid="{00000000-0006-0000-0800-000020000000}">
      <text>
        <r>
          <rPr>
            <sz val="11"/>
            <rFont val="Calibri"/>
          </rPr>
          <t>The Cisco perimeter router must be configured to only allow incoming communications from authorized sources to be routed to authorized destinations.</t>
        </r>
      </text>
    </comment>
    <comment ref="L74" authorId="0" shapeId="0" xr:uid="{00000000-0006-0000-0800-000021000000}">
      <text>
        <r>
          <rPr>
            <sz val="11"/>
            <rFont val="Calibri"/>
          </rPr>
          <t>The Cisco perimeter router must be configured to block inbound packets with source Bogon IP address prefixes.</t>
        </r>
      </text>
    </comment>
    <comment ref="M74" authorId="0" shapeId="0" xr:uid="{00000000-0006-0000-0800-000022000000}">
      <text>
        <r>
          <rPr>
            <sz val="11"/>
            <rFont val="Calibri"/>
          </rPr>
          <t>The Cisco perimeter router must be configured to protect an enclave connected to an alternate gateway by using an inbound filter that only permits packets with destination addresses within the sites address space.</t>
        </r>
      </text>
    </comment>
    <comment ref="N74" authorId="0" shapeId="0" xr:uid="{00000000-0006-0000-0800-000023000000}">
      <text>
        <r>
          <rPr>
            <sz val="11"/>
            <rFont val="Calibri"/>
          </rPr>
          <t>The Cisco perimeter router must be configured to not be a Border Gateway Protocol (BGP) peer to an alternate gateway service provider.</t>
        </r>
      </text>
    </comment>
    <comment ref="O74" authorId="0" shapeId="0" xr:uid="{00000000-0006-0000-0800-000024000000}">
      <text>
        <r>
          <rPr>
            <sz val="11"/>
            <rFont val="Calibri"/>
          </rPr>
          <t>The Cisco perimeter router must be configured to not redistribute static routes to an alternate gateway service provider into BGP or an IGP peering with the NIPRNet or to other autonomous systems.</t>
        </r>
      </text>
    </comment>
    <comment ref="P74" authorId="0" shapeId="0" xr:uid="{00000000-0006-0000-0800-000025000000}">
      <text>
        <r>
          <rPr>
            <sz val="11"/>
            <rFont val="Calibri"/>
          </rPr>
          <t>The Cisco perimeter router must be configured to filter traffic destined to the enclave in accordance with the guidelines contained in DoD Instruction 8551.1.</t>
        </r>
      </text>
    </comment>
    <comment ref="Q74" authorId="0" shapeId="0" xr:uid="{00000000-0006-0000-0800-000019000000}">
      <text>
        <r>
          <rPr>
            <sz val="11"/>
            <rFont val="Calibri"/>
          </rPr>
          <t>The Cisco perimeter router must be configured to filter ingress traffic at the external interface on an inbound direction.</t>
        </r>
      </text>
    </comment>
    <comment ref="R74" authorId="0" shapeId="0" xr:uid="{00000000-0006-0000-0800-00001A000000}">
      <text>
        <r>
          <rPr>
            <sz val="11"/>
            <rFont val="Calibri"/>
          </rPr>
          <t>The Cisco perimeter router must be configured to filter egress traffic at the internal interface on an inbound direction.</t>
        </r>
      </text>
    </comment>
    <comment ref="S74" authorId="0" shapeId="0" xr:uid="{00000000-0006-0000-0800-00001B000000}">
      <text>
        <r>
          <rPr>
            <sz val="11"/>
            <rFont val="Calibri"/>
          </rPr>
          <t>The Cisco BGP router must be configured to use the maximum prefixes feature to protect against route table flooding and prefix de-aggregation attacks.</t>
        </r>
      </text>
    </comment>
    <comment ref="T74" authorId="0" shapeId="0" xr:uid="{00000000-0006-0000-0800-00001C000000}">
      <text>
        <r>
          <rPr>
            <sz val="11"/>
            <rFont val="Calibri"/>
          </rPr>
          <t>The Cisco PE router must be configured to enforce a Quality-of-Service (QoS) policy to limit the effects of packet flooding denial-of-service (DoS) attacks.</t>
        </r>
      </text>
    </comment>
    <comment ref="G77" authorId="0" shapeId="0" xr:uid="{00000000-0006-0000-0800-000026000000}">
      <text>
        <r>
          <rPr>
            <sz val="11"/>
            <rFont val="Calibri"/>
          </rPr>
          <t>The Cisco perimeter router must be configured to deny network traffic by default and allow network traffic by exception.</t>
        </r>
      </text>
    </comment>
    <comment ref="H77" authorId="0" shapeId="0" xr:uid="{00000000-0006-0000-0800-000027000000}">
      <text>
        <r>
          <rPr>
            <sz val="11"/>
            <rFont val="Calibri"/>
          </rPr>
          <t>The Cisco perimeter router must be configured to block inbound packets with source Bogon IP address prefixes.</t>
        </r>
      </text>
    </comment>
    <comment ref="I77" authorId="0" shapeId="0" xr:uid="{00000000-0006-0000-0800-000028000000}">
      <text>
        <r>
          <rPr>
            <sz val="11"/>
            <rFont val="Calibri"/>
          </rPr>
          <t>The Cisco perimeter router must be configured to filter traffic destined to the enclave in accordance with the guidelines contained in DoD Instruction 8551.1.</t>
        </r>
      </text>
    </comment>
    <comment ref="J77" authorId="0" shapeId="0" xr:uid="{00000000-0006-0000-0800-000029000000}">
      <text>
        <r>
          <rPr>
            <sz val="11"/>
            <rFont val="Calibri"/>
          </rPr>
          <t>The Cisco perimeter router must be configured to filter ingress traffic at the external interface on an inbound direction.</t>
        </r>
      </text>
    </comment>
    <comment ref="K77" authorId="0" shapeId="0" xr:uid="{00000000-0006-0000-0800-00002A000000}">
      <text>
        <r>
          <rPr>
            <sz val="11"/>
            <rFont val="Calibri"/>
          </rPr>
          <t>The Cisco perimeter router must be configured to filter egress traffic at the internal interface on an inbound direction.</t>
        </r>
      </text>
    </comment>
    <comment ref="L77" authorId="0" shapeId="0" xr:uid="{00000000-0006-0000-0800-00002B000000}">
      <text>
        <r>
          <rPr>
            <sz val="11"/>
            <rFont val="Calibri"/>
          </rPr>
          <t>The Cisco PE router providing Virtual Private LAN Services (VPLS) must be configured to have all attachment circuits defined to the virtual forwarding instance (VFI) with the globally unique VPN ID assigned for each customer VLAN.</t>
        </r>
      </text>
    </comment>
    <comment ref="M77" authorId="0" shapeId="0" xr:uid="{00000000-0006-0000-0800-00002C000000}">
      <text>
        <r>
          <rPr>
            <sz val="11"/>
            <rFont val="Calibri"/>
          </rPr>
          <t>The Cisco PE router providing Virtual Private LAN Services (VPLS) must be configured to have traffic storm control thresholds on CE-facing interfaces.</t>
        </r>
      </text>
    </comment>
    <comment ref="G82" authorId="0" shapeId="0" xr:uid="{00000000-0006-0000-0800-00002D000000}">
      <text>
        <r>
          <rPr>
            <sz val="11"/>
            <rFont val="Calibri"/>
          </rPr>
          <t>The Cisco router must be configured to authenticate SNMP messages using a FIPS-validated Keyed-Hash Message Authentication Code (HMAC).</t>
        </r>
      </text>
    </comment>
    <comment ref="H82" authorId="0" shapeId="0" xr:uid="{00000000-0006-0000-0800-00002E000000}">
      <text>
        <r>
          <rPr>
            <sz val="11"/>
            <rFont val="Calibri"/>
          </rPr>
          <t>The Cisco router must be configured to encrypt SNMP messages using a FIPS 140-2 approved algorithm.</t>
        </r>
      </text>
    </comment>
    <comment ref="I82" authorId="0" shapeId="0" xr:uid="{00000000-0006-0000-0800-00002F000000}">
      <text>
        <r>
          <rPr>
            <sz val="11"/>
            <rFont val="Calibri"/>
          </rPr>
          <t>The Cisco router must be configured to use FIPS-validated Keyed-Hash Message Authentication Code (HMAC) to protect the integrity of remote maintenance sessions.</t>
        </r>
      </text>
    </comment>
    <comment ref="J82" authorId="0" shapeId="0" xr:uid="{00000000-0006-0000-0800-000030000000}">
      <text>
        <r>
          <rPr>
            <sz val="11"/>
            <rFont val="Calibri"/>
          </rPr>
          <t>The Cisco router must be configured to implement cryptographic mechanisms to protect the confidentiality of remote maintenance sessions.</t>
        </r>
      </text>
    </comment>
    <comment ref="G83" authorId="0" shapeId="0" xr:uid="{00000000-0006-0000-0800-000031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Cisco router must be configured to enforce approved authorizations for controlling the flow of management information within the device based on control policies.</t>
        </r>
      </text>
    </comment>
    <comment ref="M16" authorId="0" shapeId="0" xr:uid="{00000000-0006-0000-0A00-00000C000000}">
      <text>
        <r>
          <rPr>
            <sz val="11"/>
            <rFont val="Calibri"/>
          </rPr>
          <t>The Cisco router must be configured to enforce approved authorizations for controlling the flow of information within the network based on organization-defined information flow control policies.</t>
        </r>
      </text>
    </comment>
    <comment ref="N16" authorId="0" shapeId="0" xr:uid="{00000000-0006-0000-0A00-000002000000}">
      <text>
        <r>
          <rPr>
            <sz val="11"/>
            <rFont val="Calibri"/>
          </rPr>
          <t>The Cisco perimeter router must be configured to deny network traffic by default and allow network traffic by exception.</t>
        </r>
      </text>
    </comment>
    <comment ref="O16" authorId="0" shapeId="0" xr:uid="{00000000-0006-0000-0A00-000003000000}">
      <text>
        <r>
          <rPr>
            <sz val="11"/>
            <rFont val="Calibri"/>
          </rPr>
          <t>The Cisco perimeter router must be configured to enforce approved authorizations for controlling the flow of information between interconnected networks in accordance with applicable policy.</t>
        </r>
      </text>
    </comment>
    <comment ref="P16" authorId="0" shapeId="0" xr:uid="{00000000-0006-0000-0A00-000004000000}">
      <text>
        <r>
          <rPr>
            <sz val="11"/>
            <rFont val="Calibri"/>
          </rPr>
          <t>The Cisco perimeter router must be configured to only allow incoming communications from authorized sources to be routed to authorized destinations.</t>
        </r>
      </text>
    </comment>
    <comment ref="Q16" authorId="0" shapeId="0" xr:uid="{00000000-0006-0000-0A00-000005000000}">
      <text>
        <r>
          <rPr>
            <sz val="11"/>
            <rFont val="Calibri"/>
          </rPr>
          <t>The Cisco perimeter router must be configured to block inbound packets with source Bogon IP address prefixes.</t>
        </r>
      </text>
    </comment>
    <comment ref="R16" authorId="0" shapeId="0" xr:uid="{00000000-0006-0000-0A00-000006000000}">
      <text>
        <r>
          <rPr>
            <sz val="11"/>
            <rFont val="Calibri"/>
          </rPr>
          <t>The Cisco perimeter router must be configured to protect an enclave connected to an alternate gateway by using an inbound filter that only permits packets with destination addresses within the sites address space.</t>
        </r>
      </text>
    </comment>
    <comment ref="S16" authorId="0" shapeId="0" xr:uid="{00000000-0006-0000-0A00-000007000000}">
      <text>
        <r>
          <rPr>
            <sz val="11"/>
            <rFont val="Calibri"/>
          </rPr>
          <t>The Cisco perimeter router must be configured to not be a Border Gateway Protocol (BGP) peer to an alternate gateway service provider.</t>
        </r>
      </text>
    </comment>
    <comment ref="T16" authorId="0" shapeId="0" xr:uid="{00000000-0006-0000-0A00-000008000000}">
      <text>
        <r>
          <rPr>
            <sz val="11"/>
            <rFont val="Calibri"/>
          </rPr>
          <t>The Cisco perimeter router must be configured to not redistribute static routes to an alternate gateway service provider into BGP or an IGP peering with the NIPRNet or to other autonomous systems.</t>
        </r>
      </text>
    </comment>
    <comment ref="U16" authorId="0" shapeId="0" xr:uid="{00000000-0006-0000-0A00-000009000000}">
      <text>
        <r>
          <rPr>
            <sz val="11"/>
            <rFont val="Calibri"/>
          </rPr>
          <t>The Cisco perimeter router must be configured to filter traffic destined to the enclave in accordance with the guidelines contained in DoD Instruction 8551.1.</t>
        </r>
      </text>
    </comment>
    <comment ref="V16" authorId="0" shapeId="0" xr:uid="{00000000-0006-0000-0A00-00000A000000}">
      <text>
        <r>
          <rPr>
            <sz val="11"/>
            <rFont val="Calibri"/>
          </rPr>
          <t>The Cisco perimeter router must be configured to filter ingress traffic at the external interface on an inbound direction.</t>
        </r>
      </text>
    </comment>
    <comment ref="W16" authorId="0" shapeId="0" xr:uid="{00000000-0006-0000-0A00-00000B000000}">
      <text>
        <r>
          <rPr>
            <sz val="11"/>
            <rFont val="Calibri"/>
          </rPr>
          <t>The Cisco perimeter router must be configured to filter egress traffic at the internal interface on an inbound direction.</t>
        </r>
      </text>
    </comment>
    <comment ref="L17" authorId="0" shapeId="0" xr:uid="{00000000-0006-0000-0A00-00000D000000}">
      <text>
        <r>
          <rPr>
            <sz val="11"/>
            <rFont val="Calibri"/>
          </rPr>
          <t>The Cisco perimeter router must be configured to deny network traffic by default and allow network traffic by exception.</t>
        </r>
      </text>
    </comment>
    <comment ref="M17" authorId="0" shapeId="0" xr:uid="{00000000-0006-0000-0A00-00000E000000}">
      <text>
        <r>
          <rPr>
            <sz val="11"/>
            <rFont val="Calibri"/>
          </rPr>
          <t>The Cisco perimeter router must be configured to block inbound packets with source Bogon IP address prefixes.</t>
        </r>
      </text>
    </comment>
    <comment ref="N17" authorId="0" shapeId="0" xr:uid="{00000000-0006-0000-0A00-00000F000000}">
      <text>
        <r>
          <rPr>
            <sz val="11"/>
            <rFont val="Calibri"/>
          </rPr>
          <t>The Cisco perimeter router must be configured to filter traffic destined to the enclave in accordance with the guidelines contained in DoD Instruction 8551.1.</t>
        </r>
      </text>
    </comment>
    <comment ref="O17" authorId="0" shapeId="0" xr:uid="{00000000-0006-0000-0A00-000010000000}">
      <text>
        <r>
          <rPr>
            <sz val="11"/>
            <rFont val="Calibri"/>
          </rPr>
          <t>The Cisco perimeter router must be configured to filter ingress traffic at the external interface on an inbound direction.</t>
        </r>
      </text>
    </comment>
    <comment ref="P17" authorId="0" shapeId="0" xr:uid="{00000000-0006-0000-0A00-000011000000}">
      <text>
        <r>
          <rPr>
            <sz val="11"/>
            <rFont val="Calibri"/>
          </rPr>
          <t>The Cisco perimeter router must be configured to filter egress traffic at the internal interface on an inbound direction.</t>
        </r>
      </text>
    </comment>
    <comment ref="Q17" authorId="0" shapeId="0" xr:uid="{00000000-0006-0000-0A00-000012000000}">
      <text>
        <r>
          <rPr>
            <sz val="11"/>
            <rFont val="Calibri"/>
          </rPr>
          <t>The Cisco PE router providing Virtual Private LAN Services (VPLS) must be configured to have all attachment circuits defined to the virtual forwarding instance (VFI) with the globally unique VPN ID assigned for each customer VLAN.</t>
        </r>
      </text>
    </comment>
    <comment ref="L35" authorId="0" shapeId="0" xr:uid="{00000000-0006-0000-0A00-000013000000}">
      <text>
        <r>
          <rPr>
            <sz val="11"/>
            <rFont val="Calibri"/>
          </rPr>
          <t>The Cisco router must be configured to be configured to prohibit the use of all unnecessary and nonsecure functions and services.</t>
        </r>
      </text>
    </comment>
    <comment ref="M35" authorId="0" shapeId="0" xr:uid="{00000000-0006-0000-0A00-000014000000}">
      <text>
        <r>
          <rPr>
            <sz val="11"/>
            <rFont val="Calibri"/>
          </rPr>
          <t>The Cisco router must be configured to have all inactive interfaces disabled.</t>
        </r>
      </text>
    </comment>
    <comment ref="N35" authorId="0" shapeId="0" xr:uid="{00000000-0006-0000-0A00-000015000000}">
      <text>
        <r>
          <rPr>
            <sz val="11"/>
            <rFont val="Calibri"/>
          </rPr>
          <t>The Cisco router must be configured to have all non-essential capabilities disabled.</t>
        </r>
      </text>
    </comment>
    <comment ref="O35" authorId="0" shapeId="0" xr:uid="{00000000-0006-0000-0A00-000016000000}">
      <text>
        <r>
          <rPr>
            <sz val="11"/>
            <rFont val="Calibri"/>
          </rPr>
          <t>The Cisco perimeter router must be configured to have Link Layer Discovery Protocol (LLDP) disabled on all external interfaces.</t>
        </r>
      </text>
    </comment>
    <comment ref="P35" authorId="0" shapeId="0" xr:uid="{00000000-0006-0000-0A00-000017000000}">
      <text>
        <r>
          <rPr>
            <sz val="11"/>
            <rFont val="Calibri"/>
          </rPr>
          <t>The Cisco perimeter router must be configured to have Cisco Discovery Protocol (CDP) disabled on all external interfaces.</t>
        </r>
      </text>
    </comment>
    <comment ref="L38" authorId="0" shapeId="0" xr:uid="{00000000-0006-0000-0A00-000018000000}">
      <text>
        <r>
          <rPr>
            <sz val="11"/>
            <rFont val="Calibri"/>
          </rPr>
          <t>The Cisco router must be configured to authenticate SNMP messages using a FIPS-validated Keyed-Hash Message Authentication Code (HMAC).</t>
        </r>
      </text>
    </comment>
    <comment ref="M38" authorId="0" shapeId="0" xr:uid="{00000000-0006-0000-0A00-000019000000}">
      <text>
        <r>
          <rPr>
            <sz val="11"/>
            <rFont val="Calibri"/>
          </rPr>
          <t>The Cisco router must be configured to encrypt SNMP messages using a FIPS 140-2 approved algorithm.</t>
        </r>
      </text>
    </comment>
    <comment ref="N38" authorId="0" shapeId="0" xr:uid="{00000000-0006-0000-0A00-00001A000000}">
      <text>
        <r>
          <rPr>
            <sz val="11"/>
            <rFont val="Calibri"/>
          </rPr>
          <t>The Cisco router must be configured to use FIPS-validated Keyed-Hash Message Authentication Code (HMAC) to protect the integrity of remote maintenance sessions.</t>
        </r>
      </text>
    </comment>
    <comment ref="O38" authorId="0" shapeId="0" xr:uid="{00000000-0006-0000-0A00-00001B000000}">
      <text>
        <r>
          <rPr>
            <sz val="11"/>
            <rFont val="Calibri"/>
          </rPr>
          <t>The Cisco router must be configured to implement cryptographic mechanisms to protect the confidentiality of remote maintenance sessions.</t>
        </r>
      </text>
    </comment>
    <comment ref="P38" authorId="0" shapeId="0" xr:uid="{00000000-0006-0000-0A00-00001C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L84" authorId="0" shapeId="0" xr:uid="{00000000-0006-0000-0A00-00001D000000}">
      <text>
        <r>
          <rPr>
            <sz val="11"/>
            <rFont val="Calibri"/>
          </rPr>
          <t>The Cisco router must be configured to authenticate SNMP messages using a FIPS-validated Keyed-Hash Message Authentication Code (HMAC).</t>
        </r>
      </text>
    </comment>
    <comment ref="M84" authorId="0" shapeId="0" xr:uid="{00000000-0006-0000-0A00-00001E000000}">
      <text>
        <r>
          <rPr>
            <sz val="11"/>
            <rFont val="Calibri"/>
          </rPr>
          <t>The Cisco router must be configured to encrypt SNMP messages using a FIPS 140-2 approved algorithm.</t>
        </r>
      </text>
    </comment>
    <comment ref="N84" authorId="0" shapeId="0" xr:uid="{00000000-0006-0000-0A00-00001F000000}">
      <text>
        <r>
          <rPr>
            <sz val="11"/>
            <rFont val="Calibri"/>
          </rPr>
          <t>The Cisco router must be configured to use FIPS-validated Keyed-Hash Message Authentication Code (HMAC) to protect the integrity of remote maintenance sessions.</t>
        </r>
      </text>
    </comment>
    <comment ref="O84" authorId="0" shapeId="0" xr:uid="{00000000-0006-0000-0A00-000020000000}">
      <text>
        <r>
          <rPr>
            <sz val="11"/>
            <rFont val="Calibri"/>
          </rPr>
          <t>The Cisco router must be configured to implement cryptographic mechanisms to protect the confidentiality of remote maintenance sessions.</t>
        </r>
      </text>
    </comment>
    <comment ref="P84" authorId="0" shapeId="0" xr:uid="{00000000-0006-0000-0A00-000021000000}">
      <text>
        <r>
          <rPr>
            <sz val="11"/>
            <rFont val="Calibri"/>
          </rPr>
          <t>The Cisco router must be configured to obtain its public key certificates from an appropriate certificate policy through an approved service provider.</t>
        </r>
      </text>
    </comment>
    <comment ref="L115" authorId="0" shapeId="0" xr:uid="{00000000-0006-0000-0A00-000022000000}">
      <text>
        <r>
          <rPr>
            <sz val="11"/>
            <rFont val="Calibri"/>
          </rPr>
          <t>The Cisco router must be configured to be configured to prohibit the use of all unnecessary and nonsecure functions and services.</t>
        </r>
      </text>
    </comment>
    <comment ref="M115" authorId="0" shapeId="0" xr:uid="{00000000-0006-0000-0A00-000023000000}">
      <text>
        <r>
          <rPr>
            <sz val="11"/>
            <rFont val="Calibri"/>
          </rPr>
          <t>The Cisco router must be configured to have all non-essential capabilities disabled.</t>
        </r>
      </text>
    </comment>
    <comment ref="L119" authorId="0" shapeId="0" xr:uid="{00000000-0006-0000-0A00-000024000000}">
      <text>
        <r>
          <rPr>
            <sz val="11"/>
            <rFont val="Calibri"/>
          </rPr>
          <t>The Cisco router must be running an IOS release that is currently supported by Cisco Systems.</t>
        </r>
      </text>
    </comment>
    <comment ref="L136" authorId="0" shapeId="0" xr:uid="{00000000-0006-0000-0A00-000025000000}">
      <text>
        <r>
          <rPr>
            <sz val="11"/>
            <rFont val="Calibri"/>
          </rPr>
          <t>The Cisco router must be configured to enforce approved authorizations for controlling the flow of management information within the device based on control policies.</t>
        </r>
      </text>
    </comment>
    <comment ref="M136" authorId="0" shapeId="0" xr:uid="{00000000-0006-0000-0A00-000026000000}">
      <text>
        <r>
          <rPr>
            <sz val="11"/>
            <rFont val="Calibri"/>
          </rPr>
          <t>The Cisco router must be configured to enforce approved authorizations for controlling the flow of information within the network based on organization-defined information flow control policies.</t>
        </r>
      </text>
    </comment>
    <comment ref="N136" authorId="0" shapeId="0" xr:uid="{00000000-0006-0000-0A00-000027000000}">
      <text>
        <r>
          <rPr>
            <sz val="11"/>
            <rFont val="Calibri"/>
          </rPr>
          <t>The Cisco perimeter router must be configured to enforce approved authorizations for controlling the flow of information between interconnected networks in accordance with applicable policy.</t>
        </r>
      </text>
    </comment>
    <comment ref="L152" authorId="0" shapeId="0" xr:uid="{00000000-0006-0000-0A00-000028000000}">
      <text>
        <r>
          <rPr>
            <sz val="11"/>
            <rFont val="Calibri"/>
          </rPr>
          <t>The Cisco router must be configured with only one local account to be used as the account of last resort in the event the authentication server is unavailable.</t>
        </r>
      </text>
    </comment>
    <comment ref="M152" authorId="0" shapeId="0" xr:uid="{00000000-0006-0000-0A00-000029000000}">
      <text>
        <r>
          <rPr>
            <sz val="11"/>
            <rFont val="Calibri"/>
          </rPr>
          <t>The Cisco router must be configured to use at least two authentication servers for the purpose of authenticating users prior to granting administrative access.</t>
        </r>
      </text>
    </comment>
    <comment ref="L155" authorId="0" shapeId="0" xr:uid="{00000000-0006-0000-0A00-00002A000000}">
      <text>
        <r>
          <rPr>
            <sz val="11"/>
            <rFont val="Calibri"/>
          </rPr>
          <t>The Cisco router must be configured to limit the number of concurrent management sessions to an organization-defined number.</t>
        </r>
      </text>
    </comment>
    <comment ref="L159" authorId="0" shapeId="0" xr:uid="{00000000-0006-0000-0A00-00002B000000}">
      <text>
        <r>
          <rPr>
            <sz val="11"/>
            <rFont val="Calibri"/>
          </rPr>
          <t>The Cisco router must be configured to display the Standard Mandatory DoD Notice and Consent Banner before granting access to the device.</t>
        </r>
      </text>
    </comment>
    <comment ref="M159" authorId="0" shapeId="0" xr:uid="{00000000-0006-0000-0A00-00002C000000}">
      <text>
        <r>
          <rPr>
            <sz val="11"/>
            <rFont val="Calibri"/>
          </rPr>
          <t>The Cisco router must be configured to terminate all network connections associated with device management after five minutes of inactivity.</t>
        </r>
      </text>
    </comment>
    <comment ref="L164" authorId="0" shapeId="0" xr:uid="{00000000-0006-0000-0A00-00002D000000}">
      <text>
        <r>
          <rPr>
            <sz val="11"/>
            <rFont val="Calibri"/>
          </rPr>
          <t>The Cisco router must be configured to enforce the limit of three consecutive invalid logon attempts after which time lock out the user account from accessing the device for 15 minutes.</t>
        </r>
      </text>
    </comment>
    <comment ref="L174" authorId="0" shapeId="0" xr:uid="{00000000-0006-0000-0A00-00002E000000}">
      <text>
        <r>
          <rPr>
            <sz val="11"/>
            <rFont val="Calibri"/>
          </rPr>
          <t>The Cisco router must be configured to implement replay-resistant authentication mechanisms for network access to privileged accounts.</t>
        </r>
      </text>
    </comment>
    <comment ref="L175" authorId="0" shapeId="0" xr:uid="{00000000-0006-0000-0A00-00002F000000}">
      <text>
        <r>
          <rPr>
            <sz val="11"/>
            <rFont val="Calibri"/>
          </rPr>
          <t>The Cisco router must be configured to implement replay-resistant authentication mechanisms for network access to privileged accounts.</t>
        </r>
      </text>
    </comment>
    <comment ref="M175" authorId="0" shapeId="0" xr:uid="{00000000-0006-0000-0A00-000030000000}">
      <text>
        <r>
          <rPr>
            <sz val="11"/>
            <rFont val="Calibri"/>
          </rPr>
          <t>The Cisco router must be configured to use at least two authentication servers for the purpose of authenticating users prior to granting administrative access.</t>
        </r>
      </text>
    </comment>
    <comment ref="L221" authorId="0" shapeId="0" xr:uid="{00000000-0006-0000-0A00-000031000000}">
      <text>
        <r>
          <rPr>
            <sz val="11"/>
            <rFont val="Calibri"/>
          </rPr>
          <t>The Cisco router must be configured to generate audit records when successful/unsuccessful attempts to logon with access privileges occur.</t>
        </r>
      </text>
    </comment>
    <comment ref="M221" authorId="0" shapeId="0" xr:uid="{00000000-0006-0000-0A00-000032000000}">
      <text>
        <r>
          <rPr>
            <sz val="11"/>
            <rFont val="Calibri"/>
          </rPr>
          <t>The Cisco router must produce audit records containing information to establish when (date and time) the events occurred.</t>
        </r>
      </text>
    </comment>
    <comment ref="N221" authorId="0" shapeId="0" xr:uid="{00000000-0006-0000-0A00-000033000000}">
      <text>
        <r>
          <rPr>
            <sz val="11"/>
            <rFont val="Calibri"/>
          </rPr>
          <t>The Cisco router must produce audit records containing information to establish where the events occurred.</t>
        </r>
      </text>
    </comment>
    <comment ref="O221" authorId="0" shapeId="0" xr:uid="{00000000-0006-0000-0A00-000034000000}">
      <text>
        <r>
          <rPr>
            <sz val="11"/>
            <rFont val="Calibri"/>
          </rPr>
          <t>The Cisco router must be configured to allocate audit record storage capacity in accordance with organization-defined audit record storage requirements.</t>
        </r>
      </text>
    </comment>
    <comment ref="P221" authorId="0" shapeId="0" xr:uid="{00000000-0006-0000-0A00-000035000000}">
      <text>
        <r>
          <rPr>
            <sz val="11"/>
            <rFont val="Calibri"/>
          </rPr>
          <t>The Cisco router must record time stamps for audit records that meet a granularity of one second for a minimum degree of precision.</t>
        </r>
      </text>
    </comment>
    <comment ref="Q221" authorId="0" shapeId="0" xr:uid="{00000000-0006-0000-0A00-000036000000}">
      <text>
        <r>
          <rPr>
            <sz val="11"/>
            <rFont val="Calibri"/>
          </rPr>
          <t>The Cisco router must be configured to record time stamps for log records that can be mapped to Coordinated Universal Time (UTC) or Greenwich Mean Time (GMT).</t>
        </r>
      </text>
    </comment>
    <comment ref="R221" authorId="0" shapeId="0" xr:uid="{00000000-0006-0000-0A00-000037000000}">
      <text>
        <r>
          <rPr>
            <sz val="11"/>
            <rFont val="Calibri"/>
          </rPr>
          <t>The Cisco router must be configured to produce audit records containing information to establish where the events occurred.</t>
        </r>
      </text>
    </comment>
    <comment ref="S221" authorId="0" shapeId="0" xr:uid="{00000000-0006-0000-0A00-000038000000}">
      <text>
        <r>
          <rPr>
            <sz val="11"/>
            <rFont val="Calibri"/>
          </rPr>
          <t>The Cisco router must be configured to produce audit records containing information to establish the source of the events.</t>
        </r>
      </text>
    </comment>
    <comment ref="L231" authorId="0" shapeId="0" xr:uid="{00000000-0006-0000-0A00-000039000000}">
      <text>
        <r>
          <rPr>
            <sz val="11"/>
            <rFont val="Calibri"/>
          </rPr>
          <t>The Cisco router must be configured to generate audit records when successful/unsuccessful attempts to logon with access privileges occur.</t>
        </r>
      </text>
    </comment>
    <comment ref="M231" authorId="0" shapeId="0" xr:uid="{00000000-0006-0000-0A00-00003A000000}">
      <text>
        <r>
          <rPr>
            <sz val="11"/>
            <rFont val="Calibri"/>
          </rPr>
          <t>The Cisco router must produce audit records containing information to establish where the events occurred.</t>
        </r>
      </text>
    </comment>
    <comment ref="N231" authorId="0" shapeId="0" xr:uid="{00000000-0006-0000-0A00-00003B000000}">
      <text>
        <r>
          <rPr>
            <sz val="11"/>
            <rFont val="Calibri"/>
          </rPr>
          <t>The Cisco router must be configured to allocate audit record storage capacity in accordance with organization-defined audit record storage requirements.</t>
        </r>
      </text>
    </comment>
    <comment ref="O231" authorId="0" shapeId="0" xr:uid="{00000000-0006-0000-0A00-00003C000000}">
      <text>
        <r>
          <rPr>
            <sz val="11"/>
            <rFont val="Calibri"/>
          </rPr>
          <t>The Cisco router must be configured to produce audit records containing information to establish where the events occurred.</t>
        </r>
      </text>
    </comment>
    <comment ref="P231" authorId="0" shapeId="0" xr:uid="{00000000-0006-0000-0A00-00003D000000}">
      <text>
        <r>
          <rPr>
            <sz val="11"/>
            <rFont val="Calibri"/>
          </rPr>
          <t>The Cisco router must be configured to produce audit records containing information to establish the source of the events.</t>
        </r>
      </text>
    </comment>
    <comment ref="L232" authorId="0" shapeId="0" xr:uid="{00000000-0006-0000-0A00-00003E000000}">
      <text>
        <r>
          <rPr>
            <sz val="11"/>
            <rFont val="Calibri"/>
          </rPr>
          <t>The Cisco router must be configured to off-load log records onto a different system than the system being audited.</t>
        </r>
      </text>
    </comment>
    <comment ref="M232" authorId="0" shapeId="0" xr:uid="{00000000-0006-0000-0A00-00003F000000}">
      <text>
        <r>
          <rPr>
            <sz val="11"/>
            <rFont val="Calibri"/>
          </rPr>
          <t>The Cisco router must be configured to send log data to at least two syslog servers for the purpose of forwarding alerts to the administrators and the information system security officer (ISSO).</t>
        </r>
      </text>
    </comment>
    <comment ref="L233" authorId="0" shapeId="0" xr:uid="{00000000-0006-0000-0A00-000040000000}">
      <text>
        <r>
          <rPr>
            <sz val="11"/>
            <rFont val="Calibri"/>
          </rPr>
          <t>The Cisco router must be configured to off-load log records onto a different system than the system being audited.</t>
        </r>
      </text>
    </comment>
    <comment ref="M233" authorId="0" shapeId="0" xr:uid="{00000000-0006-0000-0A00-000041000000}">
      <text>
        <r>
          <rPr>
            <sz val="11"/>
            <rFont val="Calibri"/>
          </rPr>
          <t>The Cisco router must be configured to send log data to at least two syslog servers for the purpose of forwarding alerts to the administrators and the information system security officer (ISSO).</t>
        </r>
      </text>
    </comment>
    <comment ref="L244" authorId="0" shapeId="0" xr:uid="{00000000-0006-0000-0A00-000042000000}">
      <text>
        <r>
          <rPr>
            <sz val="11"/>
            <rFont val="Calibri"/>
          </rPr>
          <t>The Cisco router must produce audit records containing information to establish when (date and time) the events occurred.</t>
        </r>
      </text>
    </comment>
    <comment ref="M244" authorId="0" shapeId="0" xr:uid="{00000000-0006-0000-0A00-000043000000}">
      <text>
        <r>
          <rPr>
            <sz val="11"/>
            <rFont val="Calibri"/>
          </rPr>
          <t>The Cisco router must be configured to synchronize its clock with the primary and secondary time sources using redundant authoritative time sources.</t>
        </r>
      </text>
    </comment>
    <comment ref="N244" authorId="0" shapeId="0" xr:uid="{00000000-0006-0000-0A00-000044000000}">
      <text>
        <r>
          <rPr>
            <sz val="11"/>
            <rFont val="Calibri"/>
          </rPr>
          <t>The Cisco router must record time stamps for audit records that meet a granularity of one second for a minimum degree of precision.</t>
        </r>
      </text>
    </comment>
    <comment ref="O244" authorId="0" shapeId="0" xr:uid="{00000000-0006-0000-0A00-000045000000}">
      <text>
        <r>
          <rPr>
            <sz val="11"/>
            <rFont val="Calibri"/>
          </rPr>
          <t>The Cisco router must be configured to record time stamps for log records that can be mapped to Coordinated Universal Time (UTC) or Greenwich Mean Time (GMT).</t>
        </r>
      </text>
    </comment>
    <comment ref="P244" authorId="0" shapeId="0" xr:uid="{00000000-0006-0000-0A00-000046000000}">
      <text>
        <r>
          <rPr>
            <sz val="11"/>
            <rFont val="Calibri"/>
          </rPr>
          <t>The Cisco router must be configured to authenticate Network Time Protocol (NTP) sources using authentication with FIPS-compliant algorithms.</t>
        </r>
      </text>
    </comment>
    <comment ref="L249" authorId="0" shapeId="0" xr:uid="{00000000-0006-0000-0A00-000047000000}">
      <text>
        <r>
          <rPr>
            <sz val="11"/>
            <rFont val="Calibri"/>
          </rPr>
          <t>The Cisco router must be configured to generate an alert for all audit failure events.</t>
        </r>
      </text>
    </comment>
    <comment ref="L274" authorId="0" shapeId="0" xr:uid="{00000000-0006-0000-0A00-000048000000}">
      <text>
        <r>
          <rPr>
            <sz val="11"/>
            <rFont val="Calibri"/>
          </rPr>
          <t>The Cisco BGP router must be configured to use the maximum prefixes feature to protect against route table flooding and prefix de-aggregation attacks.</t>
        </r>
      </text>
    </comment>
    <comment ref="M274" authorId="0" shapeId="0" xr:uid="{00000000-0006-0000-0A00-000049000000}">
      <text>
        <r>
          <rPr>
            <sz val="11"/>
            <rFont val="Calibri"/>
          </rPr>
          <t>The Cisco PE router must be configured to enforce a Quality-of-Service (QoS) policy to limit the effects of packet flooding denial-of-service (DoS) attacks.</t>
        </r>
      </text>
    </comment>
    <comment ref="N274" authorId="0" shapeId="0" xr:uid="{00000000-0006-0000-0A00-00004A000000}">
      <text>
        <r>
          <rPr>
            <sz val="11"/>
            <rFont val="Calibri"/>
          </rPr>
          <t>The Cisco multicast Rendezvous Point (RP) must be configured to rate limit the number of Protocol Independent Multicast (PIM) Register messages.</t>
        </r>
      </text>
    </comment>
    <comment ref="L291" authorId="0" shapeId="0" xr:uid="{00000000-0006-0000-0A00-00004B000000}">
      <text>
        <r>
          <rPr>
            <sz val="11"/>
            <rFont val="Calibri"/>
          </rPr>
          <t>The Cisco router must be configured to back up the configuration when changes occur.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 authorId="0" shapeId="0" xr:uid="{00000000-0006-0000-0B00-000001000000}">
      <text>
        <r>
          <rPr>
            <sz val="11"/>
            <rFont val="Calibri"/>
          </rPr>
          <t>The Cisco router must be configured to back up the configuration when changes occur.</t>
        </r>
      </text>
    </comment>
    <comment ref="H111" authorId="0" shapeId="0" xr:uid="{00000000-0006-0000-0B00-000002000000}">
      <text>
        <r>
          <rPr>
            <sz val="11"/>
            <rFont val="Calibri"/>
          </rPr>
          <t>The Cisco router must be configured to authenticate SNMP messages using a FIPS-validated Keyed-Hash Message Authentication Code (HMAC).</t>
        </r>
      </text>
    </comment>
    <comment ref="I111" authorId="0" shapeId="0" xr:uid="{00000000-0006-0000-0B00-000008000000}">
      <text>
        <r>
          <rPr>
            <sz val="11"/>
            <rFont val="Calibri"/>
          </rPr>
          <t>The Cisco router must be configured to encrypt SNMP messages using a FIPS 140-2 approved algorithm.</t>
        </r>
      </text>
    </comment>
    <comment ref="J111" authorId="0" shapeId="0" xr:uid="{00000000-0006-0000-0B00-000003000000}">
      <text>
        <r>
          <rPr>
            <sz val="11"/>
            <rFont val="Calibri"/>
          </rPr>
          <t>The Cisco router must be configured to use FIPS-validated Keyed-Hash Message Authentication Code (HMAC) to protect the integrity of remote maintenance sessions.</t>
        </r>
      </text>
    </comment>
    <comment ref="K111" authorId="0" shapeId="0" xr:uid="{00000000-0006-0000-0B00-000004000000}">
      <text>
        <r>
          <rPr>
            <sz val="11"/>
            <rFont val="Calibri"/>
          </rPr>
          <t>The Cisco router must be configured to implement cryptographic mechanisms to protect the confidentiality of remote maintenance sessions.</t>
        </r>
      </text>
    </comment>
    <comment ref="L111" authorId="0" shapeId="0" xr:uid="{00000000-0006-0000-0B00-000005000000}">
      <text>
        <r>
          <rPr>
            <sz val="11"/>
            <rFont val="Calibri"/>
          </rPr>
          <t>The Cisco router must be configured to enable routing protocol authentication using FIPS 198-1 algorithms with keys not exceeding 180 days of lifetime.</t>
        </r>
      </text>
    </comment>
    <comment ref="M111" authorId="0" shapeId="0" xr:uid="{00000000-0006-0000-0B00-000006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N111" authorId="0" shapeId="0" xr:uid="{00000000-0006-0000-0B00-000007000000}">
      <text>
        <r>
          <rPr>
            <sz val="11"/>
            <rFont val="Calibri"/>
          </rPr>
          <t>The Cisco BGP router must be configured to use a unique key for each autonomous system (AS) that it peers with.</t>
        </r>
      </text>
    </comment>
    <comment ref="H112" authorId="0" shapeId="0" xr:uid="{00000000-0006-0000-0B00-000009000000}">
      <text>
        <r>
          <rPr>
            <sz val="11"/>
            <rFont val="Calibri"/>
          </rPr>
          <t>The Cisco router must be configured to authenticate SNMP messages using a FIPS-validated Keyed-Hash Message Authentication Code (HMAC).</t>
        </r>
      </text>
    </comment>
    <comment ref="I112" authorId="0" shapeId="0" xr:uid="{00000000-0006-0000-0B00-00000A000000}">
      <text>
        <r>
          <rPr>
            <sz val="11"/>
            <rFont val="Calibri"/>
          </rPr>
          <t>The Cisco router must be configured to encrypt SNMP messages using a FIPS 140-2 approved algorithm.</t>
        </r>
      </text>
    </comment>
    <comment ref="J112" authorId="0" shapeId="0" xr:uid="{00000000-0006-0000-0B00-00000B000000}">
      <text>
        <r>
          <rPr>
            <sz val="11"/>
            <rFont val="Calibri"/>
          </rPr>
          <t>The Cisco router must be configured to use FIPS-validated Keyed-Hash Message Authentication Code (HMAC) to protect the integrity of remote maintenance sessions.</t>
        </r>
      </text>
    </comment>
    <comment ref="K112" authorId="0" shapeId="0" xr:uid="{00000000-0006-0000-0B00-00000C000000}">
      <text>
        <r>
          <rPr>
            <sz val="11"/>
            <rFont val="Calibri"/>
          </rPr>
          <t>The Cisco router must be configured to implement cryptographic mechanisms to protect the confidentiality of remote maintenance sessions.</t>
        </r>
      </text>
    </comment>
    <comment ref="H114" authorId="0" shapeId="0" xr:uid="{00000000-0006-0000-0B00-00000D000000}">
      <text>
        <r>
          <rPr>
            <sz val="11"/>
            <rFont val="Calibri"/>
          </rPr>
          <t>The Cisco router must be configured to obtain its public key certificates from an appropriate certificate policy through an approved service provider.</t>
        </r>
      </text>
    </comment>
    <comment ref="H238" authorId="0" shapeId="0" xr:uid="{00000000-0006-0000-0B00-00000E000000}">
      <text>
        <r>
          <rPr>
            <sz val="11"/>
            <rFont val="Calibri"/>
          </rPr>
          <t>The Cisco router must be running an IOS release that is currently supported by Cisco Systems.</t>
        </r>
      </text>
    </comment>
    <comment ref="H240" authorId="0" shapeId="0" xr:uid="{00000000-0006-0000-0B00-00000F000000}">
      <text>
        <r>
          <rPr>
            <sz val="11"/>
            <rFont val="Calibri"/>
          </rPr>
          <t>The Cisco router must be configured to be configured to prohibit the use of all unnecessary and nonsecure functions and services.</t>
        </r>
      </text>
    </comment>
    <comment ref="I240" authorId="0" shapeId="0" xr:uid="{00000000-0006-0000-0B00-000010000000}">
      <text>
        <r>
          <rPr>
            <sz val="11"/>
            <rFont val="Calibri"/>
          </rPr>
          <t>The Cisco router must be configured to have all non-essential capabilities disabled.</t>
        </r>
      </text>
    </comment>
    <comment ref="H241" authorId="0" shapeId="0" xr:uid="{00000000-0006-0000-0B00-000011000000}">
      <text>
        <r>
          <rPr>
            <sz val="11"/>
            <rFont val="Calibri"/>
          </rPr>
          <t>The Cisco router must be configured to be configured to prohibit the use of all unnecessary and nonsecure functions and services.</t>
        </r>
      </text>
    </comment>
    <comment ref="I241" authorId="0" shapeId="0" xr:uid="{00000000-0006-0000-0B00-000012000000}">
      <text>
        <r>
          <rPr>
            <sz val="11"/>
            <rFont val="Calibri"/>
          </rPr>
          <t>The Cisco router must be configured to have all inactive interfaces disabled.</t>
        </r>
      </text>
    </comment>
    <comment ref="J241" authorId="0" shapeId="0" xr:uid="{00000000-0006-0000-0B00-000013000000}">
      <text>
        <r>
          <rPr>
            <sz val="11"/>
            <rFont val="Calibri"/>
          </rPr>
          <t>The Cisco router must be configured to have all non-essential capabilities disabled.</t>
        </r>
      </text>
    </comment>
    <comment ref="H242" authorId="0" shapeId="0" xr:uid="{00000000-0006-0000-0B00-000014000000}">
      <text>
        <r>
          <rPr>
            <sz val="11"/>
            <rFont val="Calibri"/>
          </rPr>
          <t>The Cisco perimeter router must be configured to have Link Layer Discovery Protocol (LLDP) disabled on all external interfaces.</t>
        </r>
      </text>
    </comment>
    <comment ref="I242" authorId="0" shapeId="0" xr:uid="{00000000-0006-0000-0B00-000015000000}">
      <text>
        <r>
          <rPr>
            <sz val="11"/>
            <rFont val="Calibri"/>
          </rPr>
          <t>The Cisco perimeter router must be configured to have Cisco Discovery Protocol (CDP) disabled on all external interfaces.</t>
        </r>
      </text>
    </comment>
    <comment ref="H305" authorId="0" shapeId="0" xr:uid="{00000000-0006-0000-0B00-000016000000}">
      <text>
        <r>
          <rPr>
            <sz val="11"/>
            <rFont val="Calibri"/>
          </rPr>
          <t>The Cisco router must be configured with only one local account to be used as the account of last resort in the event the authentication server is unavailable.</t>
        </r>
      </text>
    </comment>
    <comment ref="H307" authorId="0" shapeId="0" xr:uid="{00000000-0006-0000-0B00-000017000000}">
      <text>
        <r>
          <rPr>
            <sz val="11"/>
            <rFont val="Calibri"/>
          </rPr>
          <t>The Cisco router must be configured to generate audit records when successful/unsuccessful attempts to logon with access privileges occur.</t>
        </r>
      </text>
    </comment>
    <comment ref="H355" authorId="0" shapeId="0" xr:uid="{00000000-0006-0000-0B00-000018000000}">
      <text>
        <r>
          <rPr>
            <sz val="11"/>
            <rFont val="Calibri"/>
          </rPr>
          <t>The Cisco router must be configured to generate audit records when successful/unsuccessful attempts to logon with access privileges occur.</t>
        </r>
      </text>
    </comment>
    <comment ref="I355" authorId="0" shapeId="0" xr:uid="{00000000-0006-0000-0B00-00001C000000}">
      <text>
        <r>
          <rPr>
            <sz val="11"/>
            <rFont val="Calibri"/>
          </rPr>
          <t>The Cisco router must produce audit records containing information to establish when (date and time) the events occurred.</t>
        </r>
      </text>
    </comment>
    <comment ref="J355" authorId="0" shapeId="0" xr:uid="{00000000-0006-0000-0B00-00001D000000}">
      <text>
        <r>
          <rPr>
            <sz val="11"/>
            <rFont val="Calibri"/>
          </rPr>
          <t>The Cisco router must produce audit records containing information to establish where the events occurred.</t>
        </r>
      </text>
    </comment>
    <comment ref="K355" authorId="0" shapeId="0" xr:uid="{00000000-0006-0000-0B00-00001E000000}">
      <text>
        <r>
          <rPr>
            <sz val="11"/>
            <rFont val="Calibri"/>
          </rPr>
          <t>The Cisco router must be configured to allocate audit record storage capacity in accordance with organization-defined audit record storage requirements.</t>
        </r>
      </text>
    </comment>
    <comment ref="L355" authorId="0" shapeId="0" xr:uid="{00000000-0006-0000-0B00-00001F000000}">
      <text>
        <r>
          <rPr>
            <sz val="11"/>
            <rFont val="Calibri"/>
          </rPr>
          <t>The Cisco router must record time stamps for audit records that meet a granularity of one second for a minimum degree of precision.</t>
        </r>
      </text>
    </comment>
    <comment ref="M355" authorId="0" shapeId="0" xr:uid="{00000000-0006-0000-0B00-000020000000}">
      <text>
        <r>
          <rPr>
            <sz val="11"/>
            <rFont val="Calibri"/>
          </rPr>
          <t>The Cisco router must be configured to record time stamps for log records that can be mapped to Coordinated Universal Time (UTC) or Greenwich Mean Time (GMT).</t>
        </r>
      </text>
    </comment>
    <comment ref="N355" authorId="0" shapeId="0" xr:uid="{00000000-0006-0000-0B00-000021000000}">
      <text>
        <r>
          <rPr>
            <sz val="11"/>
            <rFont val="Calibri"/>
          </rPr>
          <t>The Cisco router must be configured to off-load log records onto a different system than the system being audited.</t>
        </r>
      </text>
    </comment>
    <comment ref="O355" authorId="0" shapeId="0" xr:uid="{00000000-0006-0000-0B00-000019000000}">
      <text>
        <r>
          <rPr>
            <sz val="11"/>
            <rFont val="Calibri"/>
          </rPr>
          <t>The Cisco router must be configured to send log data to at least two syslog servers for the purpose of forwarding alerts to the administrators and the information system security officer (ISSO).</t>
        </r>
      </text>
    </comment>
    <comment ref="P355" authorId="0" shapeId="0" xr:uid="{00000000-0006-0000-0B00-00001A000000}">
      <text>
        <r>
          <rPr>
            <sz val="11"/>
            <rFont val="Calibri"/>
          </rPr>
          <t>The Cisco router must be configured to produce audit records containing information to establish where the events occurred.</t>
        </r>
      </text>
    </comment>
    <comment ref="Q355" authorId="0" shapeId="0" xr:uid="{00000000-0006-0000-0B00-00001B000000}">
      <text>
        <r>
          <rPr>
            <sz val="11"/>
            <rFont val="Calibri"/>
          </rPr>
          <t>The Cisco router must be configured to produce audit records containing information to establish the source of the events.</t>
        </r>
      </text>
    </comment>
    <comment ref="H356" authorId="0" shapeId="0" xr:uid="{00000000-0006-0000-0B00-000022000000}">
      <text>
        <r>
          <rPr>
            <sz val="11"/>
            <rFont val="Calibri"/>
          </rPr>
          <t>The Cisco router must be configured to allocate audit record storage capacity in accordance with organization-defined audit record storage requirements.</t>
        </r>
      </text>
    </comment>
    <comment ref="I356" authorId="0" shapeId="0" xr:uid="{00000000-0006-0000-0B00-000023000000}">
      <text>
        <r>
          <rPr>
            <sz val="11"/>
            <rFont val="Calibri"/>
          </rPr>
          <t>The Cisco router must be configured to produce audit records containing information to establish the source of the events.</t>
        </r>
      </text>
    </comment>
    <comment ref="H357" authorId="0" shapeId="0" xr:uid="{00000000-0006-0000-0B00-000024000000}">
      <text>
        <r>
          <rPr>
            <sz val="11"/>
            <rFont val="Calibri"/>
          </rPr>
          <t>The Cisco router must be configured to off-load log records onto a different system than the system being audited.</t>
        </r>
      </text>
    </comment>
    <comment ref="I357" authorId="0" shapeId="0" xr:uid="{00000000-0006-0000-0B00-000025000000}">
      <text>
        <r>
          <rPr>
            <sz val="11"/>
            <rFont val="Calibri"/>
          </rPr>
          <t>The Cisco router must be configured to send log data to at least two syslog servers for the purpose of forwarding alerts to the administrators and the information system security officer (ISSO).</t>
        </r>
      </text>
    </comment>
    <comment ref="H359" authorId="0" shapeId="0" xr:uid="{00000000-0006-0000-0B00-000026000000}">
      <text>
        <r>
          <rPr>
            <sz val="11"/>
            <rFont val="Calibri"/>
          </rPr>
          <t>The Cisco router must produce audit records containing information to establish when (date and time) the events occurred.</t>
        </r>
      </text>
    </comment>
    <comment ref="I359" authorId="0" shapeId="0" xr:uid="{00000000-0006-0000-0B00-000027000000}">
      <text>
        <r>
          <rPr>
            <sz val="11"/>
            <rFont val="Calibri"/>
          </rPr>
          <t>The Cisco router must be configured to synchronize its clock with the primary and secondary time sources using redundant authoritative time sources.</t>
        </r>
      </text>
    </comment>
    <comment ref="J359" authorId="0" shapeId="0" xr:uid="{00000000-0006-0000-0B00-000028000000}">
      <text>
        <r>
          <rPr>
            <sz val="11"/>
            <rFont val="Calibri"/>
          </rPr>
          <t>The Cisco router must record time stamps for audit records that meet a granularity of one second for a minimum degree of precision.</t>
        </r>
      </text>
    </comment>
    <comment ref="K359" authorId="0" shapeId="0" xr:uid="{00000000-0006-0000-0B00-000029000000}">
      <text>
        <r>
          <rPr>
            <sz val="11"/>
            <rFont val="Calibri"/>
          </rPr>
          <t>The Cisco router must be configured to record time stamps for log records that can be mapped to Coordinated Universal Time (UTC) or Greenwich Mean Time (GMT).</t>
        </r>
      </text>
    </comment>
    <comment ref="L359" authorId="0" shapeId="0" xr:uid="{00000000-0006-0000-0B00-00002A000000}">
      <text>
        <r>
          <rPr>
            <sz val="11"/>
            <rFont val="Calibri"/>
          </rPr>
          <t>The Cisco router must be configured to authenticate Network Time Protocol (NTP) sources using authentication with FIPS-compliant algorithms.</t>
        </r>
      </text>
    </comment>
    <comment ref="H361" authorId="0" shapeId="0" xr:uid="{00000000-0006-0000-0B00-00002B000000}">
      <text>
        <r>
          <rPr>
            <sz val="11"/>
            <rFont val="Calibri"/>
          </rPr>
          <t>The Cisco router must be configured to generate an alert for all audit failure events.</t>
        </r>
      </text>
    </comment>
    <comment ref="H374" authorId="0" shapeId="0" xr:uid="{00000000-0006-0000-0B00-00002C000000}">
      <text>
        <r>
          <rPr>
            <sz val="11"/>
            <rFont val="Calibri"/>
          </rPr>
          <t>The Cisco perimeter router must be configured to have Link Layer Discovery Protocol (LLDP) disabled on all external interfaces.</t>
        </r>
      </text>
    </comment>
    <comment ref="I374" authorId="0" shapeId="0" xr:uid="{00000000-0006-0000-0B00-00002D000000}">
      <text>
        <r>
          <rPr>
            <sz val="11"/>
            <rFont val="Calibri"/>
          </rPr>
          <t>The Cisco perimeter router must be configured to have Cisco Discovery Protocol (CDP) disabled on all external interfaces.</t>
        </r>
      </text>
    </comment>
    <comment ref="H375" authorId="0" shapeId="0" xr:uid="{00000000-0006-0000-0B00-00002E000000}">
      <text>
        <r>
          <rPr>
            <sz val="11"/>
            <rFont val="Calibri"/>
          </rPr>
          <t>The Cisco router must be configured to use at least two authentication servers for the purpose of authenticating users prior to granting administrative access.</t>
        </r>
      </text>
    </comment>
    <comment ref="H376" authorId="0" shapeId="0" xr:uid="{00000000-0006-0000-0B00-00002F000000}">
      <text>
        <r>
          <rPr>
            <sz val="11"/>
            <rFont val="Calibri"/>
          </rPr>
          <t>The Cisco router must be configured to synchronize its clock with the primary and secondary time sources using redundant authoritative time sources.</t>
        </r>
      </text>
    </comment>
    <comment ref="I376" authorId="0" shapeId="0" xr:uid="{00000000-0006-0000-0B00-000030000000}">
      <text>
        <r>
          <rPr>
            <sz val="11"/>
            <rFont val="Calibri"/>
          </rPr>
          <t>The Cisco router must be configured to authenticate Network Time Protocol (NTP) sources using authentication with FIPS-compliant algorithms.</t>
        </r>
      </text>
    </comment>
    <comment ref="H377" authorId="0" shapeId="0" xr:uid="{00000000-0006-0000-0B00-000031000000}">
      <text>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text>
    </comment>
    <comment ref="H378" authorId="0" shapeId="0" xr:uid="{00000000-0006-0000-0B00-000032000000}">
      <text>
        <r>
          <rPr>
            <sz val="11"/>
            <rFont val="Calibri"/>
          </rPr>
          <t>The Cisco router must be configured to restrict traffic destined to itself.</t>
        </r>
      </text>
    </comment>
    <comment ref="I378" authorId="0" shapeId="0" xr:uid="{00000000-0006-0000-0B00-000033000000}">
      <text>
        <r>
          <rPr>
            <sz val="11"/>
            <rFont val="Calibri"/>
          </rPr>
          <t>The Cisco perimeter router must be configured to block all outbound management traffic.</t>
        </r>
      </text>
    </comment>
    <comment ref="J378" authorId="0" shapeId="0" xr:uid="{00000000-0006-0000-0B00-000034000000}">
      <text>
        <r>
          <rPr>
            <sz val="11"/>
            <rFont val="Calibri"/>
          </rPr>
          <t>The Cisco out-of-band management (OOBM) gateway router must be configured to transport management traffic to the Network Operations Center (NOC) via dedicated circuit, MPLS/VPN service, or IPsec tunnel.</t>
        </r>
      </text>
    </comment>
    <comment ref="K378" authorId="0" shapeId="0" xr:uid="{00000000-0006-0000-0B00-000035000000}">
      <text>
        <r>
          <rPr>
            <sz val="11"/>
            <rFont val="Calibri"/>
          </rPr>
          <t>The Cisco out-of-band management (OOBM) gateway router must be configured to forward only authorized management traffic to the Network Operations Center (NOC).</t>
        </r>
      </text>
    </comment>
    <comment ref="L378" authorId="0" shapeId="0" xr:uid="{00000000-0006-0000-0B00-000036000000}">
      <text>
        <r>
          <rPr>
            <sz val="11"/>
            <rFont val="Calibri"/>
          </rPr>
          <t>The Cisco out-of-band management (OOBM) gateway router must be configured to have separate IGP instances for the managed network and management network.</t>
        </r>
      </text>
    </comment>
    <comment ref="M378" authorId="0" shapeId="0" xr:uid="{00000000-0006-0000-0B00-000037000000}">
      <text>
        <r>
          <rPr>
            <sz val="11"/>
            <rFont val="Calibri"/>
          </rPr>
          <t>The Cisco out-of-band management (OOBM) gateway router must be configured to not redistribute routes between the management network routing domain and the managed network routing domain.</t>
        </r>
      </text>
    </comment>
    <comment ref="N378" authorId="0" shapeId="0" xr:uid="{00000000-0006-0000-0B00-000038000000}">
      <text>
        <r>
          <rPr>
            <sz val="11"/>
            <rFont val="Calibri"/>
          </rPr>
          <t>The Cisco out-of-band management (OOBM) gateway router must be configured to block any traffic destined to itself that is not sourced from the OOBM network or the Network Operations Center (NOC).</t>
        </r>
      </text>
    </comment>
    <comment ref="O378" authorId="0" shapeId="0" xr:uid="{00000000-0006-0000-0B00-000039000000}">
      <text>
        <r>
          <rPr>
            <sz val="11"/>
            <rFont val="Calibri"/>
          </rPr>
          <t>The Cisco router must be configured to only permit management traffic that ingresses and egresses the out-of-band management (OOBM) interface.</t>
        </r>
      </text>
    </comment>
    <comment ref="P378" authorId="0" shapeId="0" xr:uid="{00000000-0006-0000-0B00-00003A000000}">
      <text>
        <r>
          <rPr>
            <sz val="11"/>
            <rFont val="Calibri"/>
          </rPr>
          <t>The Cisco router providing connectivity to the Network Operations Center (NOC) must be configured to forward all in-band management traffic via an IPsec tunnel.</t>
        </r>
      </text>
    </comment>
    <comment ref="H379" authorId="0" shapeId="0" xr:uid="{00000000-0006-0000-0B00-00003B000000}">
      <text>
        <r>
          <rPr>
            <sz val="11"/>
            <rFont val="Calibri"/>
          </rPr>
          <t>The Cisco router must be configured to terminate all network connections associated with device management after five minutes of inactivity.</t>
        </r>
      </text>
    </comment>
    <comment ref="H380" authorId="0" shapeId="0" xr:uid="{00000000-0006-0000-0B00-00003C000000}">
      <text>
        <r>
          <rPr>
            <sz val="11"/>
            <rFont val="Calibri"/>
          </rPr>
          <t>The Cisco router must be configured to display the Standard Mandatory DoD Notice and Consent Banner before granting access to the device.</t>
        </r>
      </text>
    </comment>
    <comment ref="H381" authorId="0" shapeId="0" xr:uid="{00000000-0006-0000-0B00-00003D000000}">
      <text>
        <r>
          <rPr>
            <sz val="11"/>
            <rFont val="Calibri"/>
          </rPr>
          <t>The Cisco router must be configured to limit the number of concurrent management sessions to an organization-defined number.</t>
        </r>
      </text>
    </comment>
    <comment ref="H385" authorId="0" shapeId="0" xr:uid="{00000000-0006-0000-0B00-00003E000000}">
      <text>
        <r>
          <rPr>
            <sz val="11"/>
            <rFont val="Calibri"/>
          </rPr>
          <t>The Cisco perimeter router must be configured to block all outbound management traffic.</t>
        </r>
      </text>
    </comment>
    <comment ref="I385" authorId="0" shapeId="0" xr:uid="{00000000-0006-0000-0B00-00003F000000}">
      <text>
        <r>
          <rPr>
            <sz val="11"/>
            <rFont val="Calibri"/>
          </rPr>
          <t>The Cisco out-of-band management (OOBM) gateway router must be configured to transport management traffic to the Network Operations Center (NOC) via dedicated circuit, MPLS/VPN service, or IPsec tunnel.</t>
        </r>
      </text>
    </comment>
    <comment ref="J385" authorId="0" shapeId="0" xr:uid="{00000000-0006-0000-0B00-000040000000}">
      <text>
        <r>
          <rPr>
            <sz val="11"/>
            <rFont val="Calibri"/>
          </rPr>
          <t>The Cisco out-of-band management (OOBM) gateway router must be configured to forward only authorized management traffic to the Network Operations Center (NOC).</t>
        </r>
      </text>
    </comment>
    <comment ref="K385" authorId="0" shapeId="0" xr:uid="{00000000-0006-0000-0B00-000041000000}">
      <text>
        <r>
          <rPr>
            <sz val="11"/>
            <rFont val="Calibri"/>
          </rPr>
          <t>The Cisco out-of-band management (OOBM) gateway router must be configured to have separate IGP instances for the managed network and management network.</t>
        </r>
      </text>
    </comment>
    <comment ref="L385" authorId="0" shapeId="0" xr:uid="{00000000-0006-0000-0B00-000042000000}">
      <text>
        <r>
          <rPr>
            <sz val="11"/>
            <rFont val="Calibri"/>
          </rPr>
          <t>The Cisco out-of-band management (OOBM) gateway router must be configured to not redistribute routes between the management network routing domain and the managed network routing domain.</t>
        </r>
      </text>
    </comment>
    <comment ref="M385" authorId="0" shapeId="0" xr:uid="{00000000-0006-0000-0B00-000043000000}">
      <text>
        <r>
          <rPr>
            <sz val="11"/>
            <rFont val="Calibri"/>
          </rPr>
          <t>The Cisco out-of-band management (OOBM) gateway router must be configured to block any traffic destined to itself that is not sourced from the OOBM network or the Network Operations Center (NOC).</t>
        </r>
      </text>
    </comment>
    <comment ref="N385" authorId="0" shapeId="0" xr:uid="{00000000-0006-0000-0B00-000044000000}">
      <text>
        <r>
          <rPr>
            <sz val="11"/>
            <rFont val="Calibri"/>
          </rPr>
          <t>The Cisco router must be configured to only permit management traffic that ingresses and egresses the out-of-band management (OOBM) interface.</t>
        </r>
      </text>
    </comment>
    <comment ref="O385" authorId="0" shapeId="0" xr:uid="{00000000-0006-0000-0B00-000045000000}">
      <text>
        <r>
          <rPr>
            <sz val="11"/>
            <rFont val="Calibri"/>
          </rPr>
          <t>The Cisco router providing connectivity to the Network Operations Center (NOC) must be configured to forward all in-band management traffic via an IPsec tunnel.</t>
        </r>
      </text>
    </comment>
    <comment ref="H387" authorId="0" shapeId="0" xr:uid="{00000000-0006-0000-0B00-000046000000}">
      <text>
        <r>
          <rPr>
            <sz val="11"/>
            <rFont val="Calibri"/>
          </rPr>
          <t>The Cisco router must be configured to enforce approved authorizations for controlling the flow of management information within the device based on control policies.</t>
        </r>
      </text>
    </comment>
    <comment ref="I387" authorId="0" shapeId="0" xr:uid="{00000000-0006-0000-0B00-00004B000000}">
      <text>
        <r>
          <rPr>
            <sz val="11"/>
            <rFont val="Calibri"/>
          </rPr>
          <t>The Cisco router must be configured to enforce approved authorizations for controlling the flow of information within the network based on organization-defined information flow control policies.</t>
        </r>
      </text>
    </comment>
    <comment ref="J387" authorId="0" shapeId="0" xr:uid="{00000000-0006-0000-0B00-00004C000000}">
      <text>
        <r>
          <rPr>
            <sz val="11"/>
            <rFont val="Calibri"/>
          </rPr>
          <t>The Cisco router must be configured to have all inactive interfaces disabled.</t>
        </r>
      </text>
    </comment>
    <comment ref="K387" authorId="0" shapeId="0" xr:uid="{00000000-0006-0000-0B00-00004D000000}">
      <text>
        <r>
          <rPr>
            <sz val="11"/>
            <rFont val="Calibri"/>
          </rPr>
          <t>The Cisco router must be configured to restrict traffic destined to itself.</t>
        </r>
      </text>
    </comment>
    <comment ref="L387" authorId="0" shapeId="0" xr:uid="{00000000-0006-0000-0B00-00004E000000}">
      <text>
        <r>
          <rPr>
            <sz val="11"/>
            <rFont val="Calibri"/>
          </rPr>
          <t>The Cisco perimeter router must be configured to deny network traffic by default and allow network traffic by exception.</t>
        </r>
      </text>
    </comment>
    <comment ref="M387" authorId="0" shapeId="0" xr:uid="{00000000-0006-0000-0B00-00004F000000}">
      <text>
        <r>
          <rPr>
            <sz val="11"/>
            <rFont val="Calibri"/>
          </rPr>
          <t>The Cisco perimeter router must be configured to enforce approved authorizations for controlling the flow of information between interconnected networks in accordance with applicable policy.</t>
        </r>
      </text>
    </comment>
    <comment ref="N387" authorId="0" shapeId="0" xr:uid="{00000000-0006-0000-0B00-000050000000}">
      <text>
        <r>
          <rPr>
            <sz val="11"/>
            <rFont val="Calibri"/>
          </rPr>
          <t>The Cisco perimeter router must be configured to only allow incoming communications from authorized sources to be routed to authorized destinations.</t>
        </r>
      </text>
    </comment>
    <comment ref="O387" authorId="0" shapeId="0" xr:uid="{00000000-0006-0000-0B00-000051000000}">
      <text>
        <r>
          <rPr>
            <sz val="11"/>
            <rFont val="Calibri"/>
          </rPr>
          <t>The Cisco perimeter router must be configured to block inbound packets with source Bogon IP address prefixes.</t>
        </r>
      </text>
    </comment>
    <comment ref="P387" authorId="0" shapeId="0" xr:uid="{00000000-0006-0000-0B00-000052000000}">
      <text>
        <r>
          <rPr>
            <sz val="11"/>
            <rFont val="Calibri"/>
          </rPr>
          <t>The Cisco perimeter router must be configured to protect an enclave connected to an alternate gateway by using an inbound filter that only permits packets with destination addresses within the sites address space.</t>
        </r>
      </text>
    </comment>
    <comment ref="Q387" authorId="0" shapeId="0" xr:uid="{00000000-0006-0000-0B00-000053000000}">
      <text>
        <r>
          <rPr>
            <sz val="11"/>
            <rFont val="Calibri"/>
          </rPr>
          <t>The Cisco perimeter router must be configured to not be a Border Gateway Protocol (BGP) peer to an alternate gateway service provider.</t>
        </r>
      </text>
    </comment>
    <comment ref="R387" authorId="0" shapeId="0" xr:uid="{00000000-0006-0000-0B00-000047000000}">
      <text>
        <r>
          <rPr>
            <sz val="11"/>
            <rFont val="Calibri"/>
          </rPr>
          <t>The Cisco perimeter router must be configured to not redistribute static routes to an alternate gateway service provider into BGP or an IGP peering with the NIPRNet or to other autonomous systems.</t>
        </r>
      </text>
    </comment>
    <comment ref="S387" authorId="0" shapeId="0" xr:uid="{00000000-0006-0000-0B00-000048000000}">
      <text>
        <r>
          <rPr>
            <sz val="11"/>
            <rFont val="Calibri"/>
          </rPr>
          <t>The Cisco perimeter router must be configured to filter traffic destined to the enclave in accordance with the guidelines contained in DoD Instruction 8551.1.</t>
        </r>
      </text>
    </comment>
    <comment ref="T387" authorId="0" shapeId="0" xr:uid="{00000000-0006-0000-0B00-000049000000}">
      <text>
        <r>
          <rPr>
            <sz val="11"/>
            <rFont val="Calibri"/>
          </rPr>
          <t>The Cisco perimeter router must be configured to filter ingress traffic at the external interface on an inbound direction.</t>
        </r>
      </text>
    </comment>
    <comment ref="U387" authorId="0" shapeId="0" xr:uid="{00000000-0006-0000-0B00-00004A000000}">
      <text>
        <r>
          <rPr>
            <sz val="11"/>
            <rFont val="Calibri"/>
          </rPr>
          <t>The Cisco perimeter router must be configured to filter egress traffic at the internal interface on an inbound direction.</t>
        </r>
      </text>
    </comment>
    <comment ref="H388" authorId="0" shapeId="0" xr:uid="{00000000-0006-0000-0B00-000054000000}">
      <text>
        <r>
          <rPr>
            <sz val="11"/>
            <rFont val="Calibri"/>
          </rPr>
          <t>The Cisco perimeter router must be configured to deny network traffic by default and allow network traffic by exception.</t>
        </r>
      </text>
    </comment>
    <comment ref="I388" authorId="0" shapeId="0" xr:uid="{00000000-0006-0000-0B00-000055000000}">
      <text>
        <r>
          <rPr>
            <sz val="11"/>
            <rFont val="Calibri"/>
          </rPr>
          <t>The Cisco perimeter router must be configured to only allow incoming communications from authorized sources to be routed to authorized destinations.</t>
        </r>
      </text>
    </comment>
    <comment ref="J388" authorId="0" shapeId="0" xr:uid="{00000000-0006-0000-0B00-000056000000}">
      <text>
        <r>
          <rPr>
            <sz val="11"/>
            <rFont val="Calibri"/>
          </rPr>
          <t>The Cisco perimeter router must be configured to block inbound packets with source Bogon IP address prefixes.</t>
        </r>
      </text>
    </comment>
    <comment ref="K388" authorId="0" shapeId="0" xr:uid="{00000000-0006-0000-0B00-000057000000}">
      <text>
        <r>
          <rPr>
            <sz val="11"/>
            <rFont val="Calibri"/>
          </rPr>
          <t>The Cisco perimeter router must be configured to protect an enclave connected to an alternate gateway by using an inbound filter that only permits packets with destination addresses within the sites address space.</t>
        </r>
      </text>
    </comment>
    <comment ref="L388" authorId="0" shapeId="0" xr:uid="{00000000-0006-0000-0B00-000058000000}">
      <text>
        <r>
          <rPr>
            <sz val="11"/>
            <rFont val="Calibri"/>
          </rPr>
          <t>The Cisco perimeter router must be configured to not be a Border Gateway Protocol (BGP) peer to an alternate gateway service provider.</t>
        </r>
      </text>
    </comment>
    <comment ref="M388" authorId="0" shapeId="0" xr:uid="{00000000-0006-0000-0B00-000059000000}">
      <text>
        <r>
          <rPr>
            <sz val="11"/>
            <rFont val="Calibri"/>
          </rPr>
          <t>The Cisco perimeter router must be configured to not redistribute static routes to an alternate gateway service provider into BGP or an IGP peering with the NIPRNet or to other autonomous systems.</t>
        </r>
      </text>
    </comment>
    <comment ref="N388" authorId="0" shapeId="0" xr:uid="{00000000-0006-0000-0B00-00005A000000}">
      <text>
        <r>
          <rPr>
            <sz val="11"/>
            <rFont val="Calibri"/>
          </rPr>
          <t>The Cisco perimeter router must be configured to filter traffic destined to the enclave in accordance with the guidelines contained in DoD Instruction 8551.1.</t>
        </r>
      </text>
    </comment>
    <comment ref="O388" authorId="0" shapeId="0" xr:uid="{00000000-0006-0000-0B00-00005B000000}">
      <text>
        <r>
          <rPr>
            <sz val="11"/>
            <rFont val="Calibri"/>
          </rPr>
          <t>The Cisco perimeter router must be configured to filter ingress traffic at the external interface on an inbound direction.</t>
        </r>
      </text>
    </comment>
    <comment ref="P388" authorId="0" shapeId="0" xr:uid="{00000000-0006-0000-0B00-00005C000000}">
      <text>
        <r>
          <rPr>
            <sz val="11"/>
            <rFont val="Calibri"/>
          </rPr>
          <t>The Cisco perimeter router must be configured to filter egress traffic at the internal interface on an inbound direction.</t>
        </r>
      </text>
    </comment>
    <comment ref="Q388" authorId="0" shapeId="0" xr:uid="{00000000-0006-0000-0B00-00005D000000}">
      <text>
        <r>
          <rPr>
            <sz val="11"/>
            <rFont val="Calibri"/>
          </rPr>
          <t>The Cisco router must be configured to have Cisco Express Forwarding enabled.</t>
        </r>
      </text>
    </comment>
    <comment ref="H389" authorId="0" shapeId="0" xr:uid="{00000000-0006-0000-0B00-00005E000000}">
      <text>
        <r>
          <rPr>
            <sz val="11"/>
            <rFont val="Calibri"/>
          </rPr>
          <t>The Cisco router must be configured to drop all fragmented Internet Control Message Protocol (ICMP) packets destined to itself.</t>
        </r>
      </text>
    </comment>
    <comment ref="I389" authorId="0" shapeId="0" xr:uid="{00000000-0006-0000-0B00-000063000000}">
      <text>
        <r>
          <rPr>
            <sz val="11"/>
            <rFont val="Calibri"/>
          </rPr>
          <t>The Cisco router must be configured to have IP directed broadcast disabled on all interfaces.</t>
        </r>
      </text>
    </comment>
    <comment ref="J389" authorId="0" shapeId="0" xr:uid="{00000000-0006-0000-0B00-000064000000}">
      <text>
        <r>
          <rPr>
            <sz val="11"/>
            <rFont val="Calibri"/>
          </rPr>
          <t>The Cisco router must be configured to have Internet Control Message Protocol (ICMP) unreachable messages disabled on all external interfaces.</t>
        </r>
      </text>
    </comment>
    <comment ref="K389" authorId="0" shapeId="0" xr:uid="{00000000-0006-0000-0B00-000065000000}">
      <text>
        <r>
          <rPr>
            <sz val="11"/>
            <rFont val="Calibri"/>
          </rPr>
          <t>The Cisco router must be configured to have Internet Control Message Protocol (ICMP) mask reply messages disabled on all external interfaces.</t>
        </r>
      </text>
    </comment>
    <comment ref="L389" authorId="0" shapeId="0" xr:uid="{00000000-0006-0000-0B00-000066000000}">
      <text>
        <r>
          <rPr>
            <sz val="11"/>
            <rFont val="Calibri"/>
          </rPr>
          <t>The Cisco router must be configured to have Internet Control Message Protocol (ICMP) redirect messages disabled on all external interfaces.</t>
        </r>
      </text>
    </comment>
    <comment ref="M389" authorId="0" shapeId="0" xr:uid="{00000000-0006-0000-0B00-000067000000}">
      <text>
        <r>
          <rPr>
            <sz val="11"/>
            <rFont val="Calibri"/>
          </rPr>
          <t>The Cisco perimeter router must be configured to have Proxy ARP disabled on all external interfaces.</t>
        </r>
      </text>
    </comment>
    <comment ref="N389" authorId="0" shapeId="0" xr:uid="{00000000-0006-0000-0B00-000068000000}">
      <text>
        <r>
          <rPr>
            <sz val="11"/>
            <rFont val="Calibri"/>
          </rPr>
          <t>The Cisco perimeter router must be configured to block all packets with any IP options.</t>
        </r>
      </text>
    </comment>
    <comment ref="O389" authorId="0" shapeId="0" xr:uid="{00000000-0006-0000-0B00-000069000000}">
      <text>
        <r>
          <rPr>
            <sz val="11"/>
            <rFont val="Calibri"/>
          </rPr>
          <t>The Cisco PE router must be configured to ignore or block all packets with any IP options.</t>
        </r>
      </text>
    </comment>
    <comment ref="P389" authorId="0" shapeId="0" xr:uid="{00000000-0006-0000-0B00-00006A000000}">
      <text>
        <r>
          <rPr>
            <sz val="11"/>
            <rFont val="Calibri"/>
          </rPr>
          <t>The Cisco router must be configured to advertise a hop limit of at least 32 in Router Advertisement messages for IPv6 stateless auto-configuration deployments.</t>
        </r>
      </text>
    </comment>
    <comment ref="Q389" authorId="0" shapeId="0" xr:uid="{00000000-0006-0000-0B00-00006B000000}">
      <text>
        <r>
          <rPr>
            <sz val="11"/>
            <rFont val="Calibri"/>
          </rPr>
          <t>The Cisco router must not be configured to use IPv6 Site Local Unicast addresses.</t>
        </r>
      </text>
    </comment>
    <comment ref="R389" authorId="0" shapeId="0" xr:uid="{00000000-0006-0000-0B00-00006C000000}">
      <text>
        <r>
          <rPr>
            <sz val="11"/>
            <rFont val="Calibri"/>
          </rPr>
          <t>The Cisco perimeter router must be configured to suppress Router Advertisements on all external IPv6-enabled interfaces.</t>
        </r>
      </text>
    </comment>
    <comment ref="S389" authorId="0" shapeId="0" xr:uid="{00000000-0006-0000-0B00-00006D000000}">
      <text>
        <r>
          <rPr>
            <sz val="11"/>
            <rFont val="Calibri"/>
          </rPr>
          <t>The Cisco perimeter router must be configured to drop IPv6 undetermined transport packets.</t>
        </r>
      </text>
    </comment>
    <comment ref="T389" authorId="0" shapeId="0" xr:uid="{00000000-0006-0000-0B00-00006E000000}">
      <text>
        <r>
          <rPr>
            <sz val="11"/>
            <rFont val="Calibri"/>
          </rPr>
          <t>The Cisco perimeter router must be configured drop IPv6 packets with a Routing Header type 0, 1, or 3–255.</t>
        </r>
      </text>
    </comment>
    <comment ref="U389" authorId="0" shapeId="0" xr:uid="{00000000-0006-0000-0B00-00006F000000}">
      <text>
        <r>
          <rPr>
            <sz val="11"/>
            <rFont val="Calibri"/>
          </rPr>
          <t>The Cisco perimeter router must be configured to drop IPv6 packets containing a Hop-by-Hop header with invalid option type values.</t>
        </r>
      </text>
    </comment>
    <comment ref="V389" authorId="0" shapeId="0" xr:uid="{00000000-0006-0000-0B00-00005F000000}">
      <text>
        <r>
          <rPr>
            <sz val="11"/>
            <rFont val="Calibri"/>
          </rPr>
          <t>The Cisco perimeter router must be configured to drop IPv6 packets containing a Destination Option header with invalid option type values.</t>
        </r>
      </text>
    </comment>
    <comment ref="W389" authorId="0" shapeId="0" xr:uid="{00000000-0006-0000-0B00-000060000000}">
      <text>
        <r>
          <rPr>
            <sz val="11"/>
            <rFont val="Calibri"/>
          </rPr>
          <t>The Cisco perimeter router must be configured to drop IPv6 packets containing an extension header with the Endpoint Identification option.</t>
        </r>
      </text>
    </comment>
    <comment ref="X389" authorId="0" shapeId="0" xr:uid="{00000000-0006-0000-0B00-000061000000}">
      <text>
        <r>
          <rPr>
            <sz val="11"/>
            <rFont val="Calibri"/>
          </rPr>
          <t>The Cisco perimeter router must be configured to drop IPv6 packets containing the NSAP address option within Destination Option header.</t>
        </r>
      </text>
    </comment>
    <comment ref="Y389" authorId="0" shapeId="0" xr:uid="{00000000-0006-0000-0B00-000062000000}">
      <text>
        <r>
          <rPr>
            <sz val="11"/>
            <rFont val="Calibri"/>
          </rPr>
          <t>The Cisco perimeter router must be configured to drop IPv6 packets containing a Hop-by-Hop or Destination Option extension header with an undefined option type.</t>
        </r>
      </text>
    </comment>
    <comment ref="H390" authorId="0" shapeId="0" xr:uid="{00000000-0006-0000-0B00-000070000000}">
      <text>
        <r>
          <rPr>
            <sz val="11"/>
            <rFont val="Calibri"/>
          </rPr>
          <t>The Cisco PE router must be configured with Unicast Reverse Path Forwarding (uRPF) loose mode enabled on all CE-facing interfaces.</t>
        </r>
      </text>
    </comment>
    <comment ref="I390" authorId="0" shapeId="0" xr:uid="{00000000-0006-0000-0B00-000071000000}">
      <text>
        <r>
          <rPr>
            <sz val="11"/>
            <rFont val="Calibri"/>
          </rPr>
          <t>The Cisco perimeter router must be configured to restrict it from accepting outbound IP packets that contain an illegitimate address in the source address field via egress filter or by enabling Unicast Reverse Path Forwarding (uRPF).</t>
        </r>
      </text>
    </comment>
    <comment ref="H391" authorId="0" shapeId="0" xr:uid="{00000000-0006-0000-0B00-000072000000}">
      <text>
        <r>
          <rPr>
            <sz val="11"/>
            <rFont val="Calibri"/>
          </rPr>
          <t>The Cisco router must be configured to enable routing protocol authentication using FIPS 198-1 algorithms with keys not exceeding 180 days of lifetime.</t>
        </r>
      </text>
    </comment>
    <comment ref="I391" authorId="0" shapeId="0" xr:uid="{00000000-0006-0000-0B00-000073000000}">
      <text>
        <r>
          <rPr>
            <sz val="11"/>
            <rFont val="Calibri"/>
          </rPr>
          <t>The Cisco BGP router must be configured to use a unique key for each autonomous system (AS) that it peers with.</t>
        </r>
      </text>
    </comment>
    <comment ref="H393" authorId="0" shapeId="0" xr:uid="{00000000-0006-0000-0B00-000074000000}">
      <text>
        <r>
          <rPr>
            <sz val="11"/>
            <rFont val="Calibri"/>
          </rPr>
          <t>The Cisco BGP router must be configured to reject inbound route advertisements for any Bogon prefixes.</t>
        </r>
      </text>
    </comment>
    <comment ref="I393" authorId="0" shapeId="0" xr:uid="{00000000-0006-0000-0B00-00008A000000}">
      <text>
        <r>
          <rPr>
            <sz val="11"/>
            <rFont val="Calibri"/>
          </rPr>
          <t>The Cisco BGP router must be configured to reject inbound route advertisements for any prefixes belonging to the local autonomous system (AS).</t>
        </r>
      </text>
    </comment>
    <comment ref="J393" authorId="0" shapeId="0" xr:uid="{00000000-0006-0000-0B00-00008B000000}">
      <text>
        <r>
          <rPr>
            <sz val="11"/>
            <rFont val="Calibri"/>
          </rPr>
          <t>The Cisco BGP router must be configured to reject inbound route advertisements from a customer edge (CE) router for prefixes that are not allocated to that customer.</t>
        </r>
      </text>
    </comment>
    <comment ref="K393" authorId="0" shapeId="0" xr:uid="{00000000-0006-0000-0B00-00008C000000}">
      <text>
        <r>
          <rPr>
            <sz val="11"/>
            <rFont val="Calibri"/>
          </rPr>
          <t>The Cisco BGP router must be configured to reject outbound route advertisements for any prefixes that do not belong to any customers or the local autonomous system (AS).</t>
        </r>
      </text>
    </comment>
    <comment ref="L393" authorId="0" shapeId="0" xr:uid="{00000000-0006-0000-0B00-00008D000000}">
      <text>
        <r>
          <rPr>
            <sz val="11"/>
            <rFont val="Calibri"/>
          </rPr>
          <t>The Cisco BGP router must be configured to reject outbound route advertisements for any prefixes belonging to the IP core.</t>
        </r>
      </text>
    </comment>
    <comment ref="M393" authorId="0" shapeId="0" xr:uid="{00000000-0006-0000-0B00-00008E000000}">
      <text>
        <r>
          <rPr>
            <sz val="11"/>
            <rFont val="Calibri"/>
          </rPr>
          <t>The Cisco BGP router must be configured to reject route advertisements from BGP peers that do not list their autonomous system (AS) number as the first AS in the AS_PATH attribute.</t>
        </r>
      </text>
    </comment>
    <comment ref="N393" authorId="0" shapeId="0" xr:uid="{00000000-0006-0000-0B00-00008F000000}">
      <text>
        <r>
          <rPr>
            <sz val="11"/>
            <rFont val="Calibri"/>
          </rPr>
          <t>The Cisco BGP router must be configured to reject route advertisements from CE routers with an originating AS in the AS_PATH attribute that does not belong to that customer.</t>
        </r>
      </text>
    </comment>
    <comment ref="O393" authorId="0" shapeId="0" xr:uid="{00000000-0006-0000-0B00-000090000000}">
      <text>
        <r>
          <rPr>
            <sz val="11"/>
            <rFont val="Calibri"/>
          </rPr>
          <t>The Cisco BGP router must be configured to limit the prefix size on any inbound route advertisement to /24 or the least significant prefixes issued to the customer.</t>
        </r>
      </text>
    </comment>
    <comment ref="P393" authorId="0" shapeId="0" xr:uid="{00000000-0006-0000-0B00-000091000000}">
      <text>
        <r>
          <rPr>
            <sz val="11"/>
            <rFont val="Calibri"/>
          </rPr>
          <t>The Cisco BGP router must be configured to use its loopback address as the source address for iBGP peering sessions.</t>
        </r>
      </text>
    </comment>
    <comment ref="Q393" authorId="0" shapeId="0" xr:uid="{00000000-0006-0000-0B00-000092000000}">
      <text>
        <r>
          <rPr>
            <sz val="11"/>
            <rFont val="Calibri"/>
          </rPr>
          <t>The Cisco MPLS router must be configured to use its loopback address as the source address for LDP peering sessions.</t>
        </r>
      </text>
    </comment>
    <comment ref="R393" authorId="0" shapeId="0" xr:uid="{00000000-0006-0000-0B00-000093000000}">
      <text>
        <r>
          <rPr>
            <sz val="11"/>
            <rFont val="Calibri"/>
          </rPr>
          <t>The Cisco MPLS router must be configured to synchronize IGP and LDP to minimize packet loss when an IGP adjacency is established prior to LDP peers completing label exchange.</t>
        </r>
      </text>
    </comment>
    <comment ref="S393" authorId="0" shapeId="0" xr:uid="{00000000-0006-0000-0B00-000094000000}">
      <text>
        <r>
          <rPr>
            <sz val="11"/>
            <rFont val="Calibri"/>
          </rPr>
          <t>The MPLS router with RSVP-TE enabled must be configured with message pacing to adjust maximum burst and maximum number of RSVP messages to an output queue based on the link speed and input queue size of adjacent core routers.</t>
        </r>
      </text>
    </comment>
    <comment ref="T393" authorId="0" shapeId="0" xr:uid="{00000000-0006-0000-0B00-000095000000}">
      <text>
        <r>
          <rPr>
            <sz val="11"/>
            <rFont val="Calibri"/>
          </rPr>
          <t>The Cisco MPLS router must be configured to have TTL Propagation disabled.</t>
        </r>
      </text>
    </comment>
    <comment ref="U393" authorId="0" shapeId="0" xr:uid="{00000000-0006-0000-0B00-000096000000}">
      <text>
        <r>
          <rPr>
            <sz val="11"/>
            <rFont val="Calibri"/>
          </rPr>
          <t>The Cisco PE router must be configured to have each Virtual Routing and Forwarding (VRF) instance bound to the appropriate physical or logical interfaces to maintain traffic separation between all MPLS L3VPNs.</t>
        </r>
      </text>
    </comment>
    <comment ref="V393" authorId="0" shapeId="0" xr:uid="{00000000-0006-0000-0B00-000097000000}">
      <text>
        <r>
          <rPr>
            <sz val="11"/>
            <rFont val="Calibri"/>
          </rPr>
          <t>The Cisco PE router must be configured to have each Virtual Routing and Forwarding (VRF) instance with the appropriate Route Target (RT).</t>
        </r>
      </text>
    </comment>
    <comment ref="W393" authorId="0" shapeId="0" xr:uid="{00000000-0006-0000-0B00-000098000000}">
      <text>
        <r>
          <rPr>
            <sz val="11"/>
            <rFont val="Calibri"/>
          </rPr>
          <t>The Cisco PE router must be configured to have each VRF with the appropriate Route Distinguisher (RD).</t>
        </r>
      </text>
    </comment>
    <comment ref="X393" authorId="0" shapeId="0" xr:uid="{00000000-0006-0000-0B00-000099000000}">
      <text>
        <r>
          <rPr>
            <sz val="11"/>
            <rFont val="Calibri"/>
          </rPr>
          <t>The Cisco PE router providing MPLS Virtual Private Wire Service (VPWS) must be configured to have the appropriate pseudowire ID for each attachment circuit.</t>
        </r>
      </text>
    </comment>
    <comment ref="Y393" authorId="0" shapeId="0" xr:uid="{00000000-0006-0000-0B00-00009A000000}">
      <text>
        <r>
          <rPr>
            <sz val="11"/>
            <rFont val="Calibri"/>
          </rPr>
          <t>The Cisco PE router must be configured to enforce the split-horizon rule for all pseudowires within a Virtual Private LAN Services (VPLS) bridge domain.</t>
        </r>
      </text>
    </comment>
    <comment ref="Z393" authorId="0" shapeId="0" xr:uid="{00000000-0006-0000-0B00-000075000000}">
      <text>
        <r>
          <rPr>
            <sz val="11"/>
            <rFont val="Calibri"/>
          </rPr>
          <t>The Cisco PE router must be configured to implement Internet Group Management Protocol (IGMP) or Multicast Listener Discovery (MLD) snooping for each Virtual Private LAN Services (VPLS) bridge domain.</t>
        </r>
      </text>
    </comment>
    <comment ref="AA393" authorId="0" shapeId="0" xr:uid="{00000000-0006-0000-0B00-000076000000}">
      <text>
        <r>
          <rPr>
            <sz val="11"/>
            <rFont val="Calibri"/>
          </rPr>
          <t>The Cisco PE router must be configured to limit the number of MAC addresses it can learn for each Virtual Private LAN Services (VPLS) bridge domain.</t>
        </r>
      </text>
    </comment>
    <comment ref="AB393" authorId="0" shapeId="0" xr:uid="{00000000-0006-0000-0B00-000077000000}">
      <text>
        <r>
          <rPr>
            <sz val="11"/>
            <rFont val="Calibri"/>
          </rPr>
          <t>The Cisco PE router must be configured to block any traffic that is destined to IP core infrastructure.</t>
        </r>
      </text>
    </comment>
    <comment ref="AC393" authorId="0" shapeId="0" xr:uid="{00000000-0006-0000-0B00-000078000000}">
      <text>
        <r>
          <rPr>
            <sz val="11"/>
            <rFont val="Calibri"/>
          </rPr>
          <t>The Cisco PE router must be configured to enforce a Quality-of-Service (QoS) policy to provide preferred treatment for mission-critical applications.</t>
        </r>
      </text>
    </comment>
    <comment ref="AD393" authorId="0" shapeId="0" xr:uid="{00000000-0006-0000-0B00-000079000000}">
      <text>
        <r>
          <rPr>
            <sz val="11"/>
            <rFont val="Calibri"/>
          </rPr>
          <t>The Cisco multicast router must be configured to disable Protocol Independent Multicast (PIM) on all interfaces that are not required to support multicast routing.</t>
        </r>
      </text>
    </comment>
    <comment ref="AE393" authorId="0" shapeId="0" xr:uid="{00000000-0006-0000-0B00-00007A000000}">
      <text>
        <r>
          <rPr>
            <sz val="11"/>
            <rFont val="Calibri"/>
          </rPr>
          <t>The Cisco multicast router must be configured to bind a Protocol Independent Multicast (PIM) neighbor filter to interfaces that have PIM enabled.</t>
        </r>
      </text>
    </comment>
    <comment ref="AF393" authorId="0" shapeId="0" xr:uid="{00000000-0006-0000-0B00-00007B000000}">
      <text>
        <r>
          <rPr>
            <sz val="11"/>
            <rFont val="Calibri"/>
          </rPr>
          <t>The Cisco multicast edge router must be configured to establish boundaries for administratively scoped multicast traffic.</t>
        </r>
      </text>
    </comment>
    <comment ref="AG393" authorId="0" shapeId="0" xr:uid="{00000000-0006-0000-0B00-00007C000000}">
      <text>
        <r>
          <rPr>
            <sz val="11"/>
            <rFont val="Calibri"/>
          </rPr>
          <t>The Cisco multicast Rendezvous Point (RP) router must be configured to filter Protocol Independent Multicast (PIM) Join messages received from the Designated Router (DR) for any undesirable multicast groups.</t>
        </r>
      </text>
    </comment>
    <comment ref="AH393" authorId="0" shapeId="0" xr:uid="{00000000-0006-0000-0B00-00007D000000}">
      <text>
        <r>
          <rPr>
            <sz val="11"/>
            <rFont val="Calibri"/>
          </rPr>
          <t>The Cisco multicast Rendezvous Point (RP) router must be configured to filter Protocol Independent Multicast (PIM) Register messages received from the Designated Router (DR) for any undesirable multicast groups and sources.</t>
        </r>
      </text>
    </comment>
    <comment ref="AI393" authorId="0" shapeId="0" xr:uid="{00000000-0006-0000-0B00-00007E000000}">
      <text>
        <r>
          <rPr>
            <sz val="11"/>
            <rFont val="Calibri"/>
          </rPr>
          <t>The Cisco multicast Rendezvous Point (RP) router must be configured to filter Protocol Independent Multicast (PIM) Join messages received from the Designated Router (DR) for any undesirable multicast groups.</t>
        </r>
      </text>
    </comment>
    <comment ref="AJ393" authorId="0" shapeId="0" xr:uid="{00000000-0006-0000-0B00-00007F000000}">
      <text>
        <r>
          <rPr>
            <sz val="11"/>
            <rFont val="Calibri"/>
          </rPr>
          <t>The Cisco multicast Designated Router (DR) must be configured to filter the Internet Group Management Protocol (IGMP) and Multicast Listener Discovery (MLD) Report messages to allow hosts to join only multicast groups that have been approved by the organization.</t>
        </r>
      </text>
    </comment>
    <comment ref="AK393" authorId="0" shapeId="0" xr:uid="{00000000-0006-0000-0B00-000080000000}">
      <text>
        <r>
          <rPr>
            <sz val="11"/>
            <rFont val="Calibri"/>
          </rPr>
          <t>The Cisco multicast Designated Router (DR) must be configured to filter the Internet Group Management Protocol (IGMP) and Multicast Listener Discovery (MLD) Report messages to allow hosts to join a multicast group only from sources that have been approved by the organization.</t>
        </r>
      </text>
    </comment>
    <comment ref="AL393" authorId="0" shapeId="0" xr:uid="{00000000-0006-0000-0B00-000081000000}">
      <text>
        <r>
          <rPr>
            <sz val="11"/>
            <rFont val="Calibri"/>
          </rPr>
          <t>The Cisco multicast Designated Router (DR) must be configured to limit the number of mroute states resulting from Internet Group Management Protocol (IGMP) and Multicast Listener Discovery (MLD) Host Membership Reports.</t>
        </r>
      </text>
    </comment>
    <comment ref="AM393" authorId="0" shapeId="0" xr:uid="{00000000-0006-0000-0B00-000082000000}">
      <text>
        <r>
          <rPr>
            <sz val="11"/>
            <rFont val="Calibri"/>
          </rPr>
          <t>The Cisco multicast Designated Router (DR) must be configured to set the shortest-path tree (SPT) threshold to infinity to minimalize source-group (S, G) state within the multicast topology where Any Source Multicast (ASM) is deployed.</t>
        </r>
      </text>
    </comment>
    <comment ref="AN393" authorId="0" shapeId="0" xr:uid="{00000000-0006-0000-0B00-000083000000}">
      <text>
        <r>
          <rPr>
            <sz val="11"/>
            <rFont val="Calibri"/>
          </rPr>
          <t>The Cisco Multicast Source Discovery Protocol (MSDP) router must be configured to only accept MSDP packets from known MSDP peers.</t>
        </r>
      </text>
    </comment>
    <comment ref="AO393" authorId="0" shapeId="0" xr:uid="{00000000-0006-0000-0B00-000084000000}">
      <text>
        <r>
          <rPr>
            <sz val="11"/>
            <rFont val="Calibri"/>
          </rPr>
          <t>The Cisco Multicast Source Discovery Protocol (MSDP) router must be configured to authenticate all received MSDP packets.</t>
        </r>
      </text>
    </comment>
    <comment ref="AP393" authorId="0" shapeId="0" xr:uid="{00000000-0006-0000-0B00-000085000000}">
      <text>
        <r>
          <rPr>
            <sz val="11"/>
            <rFont val="Calibri"/>
          </rPr>
          <t>The Cisco Multicast Source Discovery Protocol (MSDP) router must be configured to filter received source-active multicast advertisements for any undesirable multicast groups and sources.</t>
        </r>
      </text>
    </comment>
    <comment ref="AQ393" authorId="0" shapeId="0" xr:uid="{00000000-0006-0000-0B00-000086000000}">
      <text>
        <r>
          <rPr>
            <sz val="11"/>
            <rFont val="Calibri"/>
          </rPr>
          <t>The Cisco Multicast Source Discovery Protocol (MSDP) router must be configured to filter source-active multicast advertisements to external MSDP peers to avoid global visibility of local-only multicast sources and groups.</t>
        </r>
      </text>
    </comment>
    <comment ref="AR393" authorId="0" shapeId="0" xr:uid="{00000000-0006-0000-0B00-000087000000}">
      <text>
        <r>
          <rPr>
            <sz val="11"/>
            <rFont val="Calibri"/>
          </rPr>
          <t>The Cisco Multicast Source Discovery Protocol (MSDP) router must be configured to limit the amount of source-active messages it accepts on a per-peer basis.</t>
        </r>
      </text>
    </comment>
    <comment ref="AS393" authorId="0" shapeId="0" xr:uid="{00000000-0006-0000-0B00-000088000000}">
      <text>
        <r>
          <rPr>
            <sz val="11"/>
            <rFont val="Calibri"/>
          </rPr>
          <t>The Cisco Multicast Source Discovery Protocol (MSDP) router must be configured to use a loopback address as the source address when originating MSDP traffic.</t>
        </r>
      </text>
    </comment>
    <comment ref="AT393" authorId="0" shapeId="0" xr:uid="{00000000-0006-0000-0B00-000089000000}">
      <text>
        <r>
          <rPr>
            <sz val="11"/>
            <rFont val="Calibri"/>
          </rPr>
          <t>The Cisco BGP router must be configured to enable the Generalized TTL Security Mechanism (GTSM).</t>
        </r>
      </text>
    </comment>
    <comment ref="H394" authorId="0" shapeId="0" xr:uid="{00000000-0006-0000-0B00-00009B000000}">
      <text>
        <r>
          <rPr>
            <sz val="11"/>
            <rFont val="Calibri"/>
          </rPr>
          <t>The Cisco BGP router must be configured to reject inbound route advertisements for any Bogon prefixes.</t>
        </r>
      </text>
    </comment>
    <comment ref="I394" authorId="0" shapeId="0" xr:uid="{00000000-0006-0000-0B00-00009C000000}">
      <text>
        <r>
          <rPr>
            <sz val="11"/>
            <rFont val="Calibri"/>
          </rPr>
          <t>The Cisco BGP router must be configured to reject inbound route advertisements for any prefixes belonging to the local autonomous system (AS).</t>
        </r>
      </text>
    </comment>
    <comment ref="J394" authorId="0" shapeId="0" xr:uid="{00000000-0006-0000-0B00-00009D000000}">
      <text>
        <r>
          <rPr>
            <sz val="11"/>
            <rFont val="Calibri"/>
          </rPr>
          <t>The Cisco BGP router must be configured to reject inbound route advertisements from a customer edge (CE) router for prefixes that are not allocated to that customer.</t>
        </r>
      </text>
    </comment>
    <comment ref="K394" authorId="0" shapeId="0" xr:uid="{00000000-0006-0000-0B00-00009E000000}">
      <text>
        <r>
          <rPr>
            <sz val="11"/>
            <rFont val="Calibri"/>
          </rPr>
          <t>The Cisco BGP router must be configured to reject outbound route advertisements for any prefixes that do not belong to any customers or the local autonomous system (AS).</t>
        </r>
      </text>
    </comment>
    <comment ref="L394" authorId="0" shapeId="0" xr:uid="{00000000-0006-0000-0B00-00009F000000}">
      <text>
        <r>
          <rPr>
            <sz val="11"/>
            <rFont val="Calibri"/>
          </rPr>
          <t>The Cisco BGP router must be configured to reject outbound route advertisements for any prefixes belonging to the IP core.</t>
        </r>
      </text>
    </comment>
    <comment ref="M394" authorId="0" shapeId="0" xr:uid="{00000000-0006-0000-0B00-0000A0000000}">
      <text>
        <r>
          <rPr>
            <sz val="11"/>
            <rFont val="Calibri"/>
          </rPr>
          <t>The Cisco BGP router must be configured to reject route advertisements from BGP peers that do not list their autonomous system (AS) number as the first AS in the AS_PATH attribute.</t>
        </r>
      </text>
    </comment>
    <comment ref="N394" authorId="0" shapeId="0" xr:uid="{00000000-0006-0000-0B00-0000A1000000}">
      <text>
        <r>
          <rPr>
            <sz val="11"/>
            <rFont val="Calibri"/>
          </rPr>
          <t>The Cisco BGP router must be configured to reject route advertisements from CE routers with an originating AS in the AS_PATH attribute that does not belong to that customer.</t>
        </r>
      </text>
    </comment>
    <comment ref="O394" authorId="0" shapeId="0" xr:uid="{00000000-0006-0000-0B00-0000A2000000}">
      <text>
        <r>
          <rPr>
            <sz val="11"/>
            <rFont val="Calibri"/>
          </rPr>
          <t>The Cisco BGP router must be configured to limit the prefix size on any inbound route advertisement to /24 or the least significant prefixes issued to the customer.</t>
        </r>
      </text>
    </comment>
    <comment ref="P394" authorId="0" shapeId="0" xr:uid="{00000000-0006-0000-0B00-0000A3000000}">
      <text>
        <r>
          <rPr>
            <sz val="11"/>
            <rFont val="Calibri"/>
          </rPr>
          <t>The Cisco BGP router must be configured to use its loopback address as the source address for iBGP peering sessions.</t>
        </r>
      </text>
    </comment>
    <comment ref="H397" authorId="0" shapeId="0" xr:uid="{00000000-0006-0000-0B00-0000A4000000}">
      <text>
        <r>
          <rPr>
            <sz val="11"/>
            <rFont val="Calibri"/>
          </rPr>
          <t>The Cisco PE router providing Virtual Private LAN Services (VPLS) must be configured to have all attachment circuits defined to the virtual forwarding instance (VFI) with the globally unique VPN ID assigned for each customer VLAN.</t>
        </r>
      </text>
    </comment>
    <comment ref="H398" authorId="0" shapeId="0" xr:uid="{00000000-0006-0000-0B00-0000A5000000}">
      <text>
        <r>
          <rPr>
            <sz val="11"/>
            <rFont val="Calibri"/>
          </rPr>
          <t>The Cisco PE router providing Virtual Private LAN Services (VPLS) must be configured to have all attachment circuits defined to the virtual forwarding instance (VFI) with the globally unique VPN ID assigned for each customer VLAN.</t>
        </r>
      </text>
    </comment>
    <comment ref="H399" authorId="0" shapeId="0" xr:uid="{00000000-0006-0000-0B00-0000A6000000}">
      <text>
        <r>
          <rPr>
            <sz val="11"/>
            <rFont val="Calibri"/>
          </rPr>
          <t>The Cisco PE router providing Virtual Private LAN Services (VPLS) must be configured to have traffic storm control thresholds on CE-facing interfaces.</t>
        </r>
      </text>
    </comment>
    <comment ref="H400" authorId="0" shapeId="0" xr:uid="{00000000-0006-0000-0B00-0000A7000000}">
      <text>
        <r>
          <rPr>
            <sz val="11"/>
            <rFont val="Calibri"/>
          </rPr>
          <t>The Cisco multicast router must be configured to disable Protocol Independent Multicast (PIM) on all interfaces that are not required to support multicast routing.</t>
        </r>
      </text>
    </comment>
    <comment ref="I400" authorId="0" shapeId="0" xr:uid="{00000000-0006-0000-0B00-0000A8000000}">
      <text>
        <r>
          <rPr>
            <sz val="11"/>
            <rFont val="Calibri"/>
          </rPr>
          <t>The Cisco multicast router must be configured to bind a Protocol Independent Multicast (PIM) neighbor filter to interfaces that have PIM enabled.</t>
        </r>
      </text>
    </comment>
    <comment ref="J400" authorId="0" shapeId="0" xr:uid="{00000000-0006-0000-0B00-0000A9000000}">
      <text>
        <r>
          <rPr>
            <sz val="11"/>
            <rFont val="Calibri"/>
          </rPr>
          <t>The Cisco multicast edge router must be configured to establish boundaries for administratively scoped multicast traffic.</t>
        </r>
      </text>
    </comment>
    <comment ref="K400" authorId="0" shapeId="0" xr:uid="{00000000-0006-0000-0B00-0000AA000000}">
      <text>
        <r>
          <rPr>
            <sz val="11"/>
            <rFont val="Calibri"/>
          </rPr>
          <t>The Cisco multicast Rendezvous Point (RP) router must be configured to filter Protocol Independent Multicast (PIM) Join messages received from the Designated Router (DR) for any undesirable multicast groups.</t>
        </r>
      </text>
    </comment>
    <comment ref="L400" authorId="0" shapeId="0" xr:uid="{00000000-0006-0000-0B00-0000AB000000}">
      <text>
        <r>
          <rPr>
            <sz val="11"/>
            <rFont val="Calibri"/>
          </rPr>
          <t>The Cisco multicast Rendezvous Point (RP) router must be configured to filter Protocol Independent Multicast (PIM) Register messages received from the Designated Router (DR) for any undesirable multicast groups and sources.</t>
        </r>
      </text>
    </comment>
    <comment ref="M400" authorId="0" shapeId="0" xr:uid="{00000000-0006-0000-0B00-0000AC000000}">
      <text>
        <r>
          <rPr>
            <sz val="11"/>
            <rFont val="Calibri"/>
          </rPr>
          <t>The Cisco multicast Rendezvous Point (RP) router must be configured to filter Protocol Independent Multicast (PIM) Join messages received from the Designated Router (DR) for any undesirable multicast groups.</t>
        </r>
      </text>
    </comment>
    <comment ref="N400" authorId="0" shapeId="0" xr:uid="{00000000-0006-0000-0B00-0000AD000000}">
      <text>
        <r>
          <rPr>
            <sz val="11"/>
            <rFont val="Calibri"/>
          </rPr>
          <t>The Cisco multicast Designated Router (DR) must be configured to set the shortest-path tree (SPT) threshold to infinity to minimalize source-group (S, G) state within the multicast topology where Any Source Multicast (ASM) is deployed.</t>
        </r>
      </text>
    </comment>
    <comment ref="O400" authorId="0" shapeId="0" xr:uid="{00000000-0006-0000-0B00-0000AE000000}">
      <text>
        <r>
          <rPr>
            <sz val="11"/>
            <rFont val="Calibri"/>
          </rPr>
          <t>The Cisco Multicast Source Discovery Protocol (MSDP) router must be configured to only accept MSDP packets from known MSDP peers.</t>
        </r>
      </text>
    </comment>
    <comment ref="P400" authorId="0" shapeId="0" xr:uid="{00000000-0006-0000-0B00-0000AF000000}">
      <text>
        <r>
          <rPr>
            <sz val="11"/>
            <rFont val="Calibri"/>
          </rPr>
          <t>The Cisco Multicast Source Discovery Protocol (MSDP) router must be configured to authenticate all received MSDP packets.</t>
        </r>
      </text>
    </comment>
    <comment ref="Q400" authorId="0" shapeId="0" xr:uid="{00000000-0006-0000-0B00-0000B0000000}">
      <text>
        <r>
          <rPr>
            <sz val="11"/>
            <rFont val="Calibri"/>
          </rPr>
          <t>The Cisco Multicast Source Discovery Protocol (MSDP) router must be configured to filter received source-active multicast advertisements for any undesirable multicast groups and sources.</t>
        </r>
      </text>
    </comment>
    <comment ref="R400" authorId="0" shapeId="0" xr:uid="{00000000-0006-0000-0B00-0000B1000000}">
      <text>
        <r>
          <rPr>
            <sz val="11"/>
            <rFont val="Calibri"/>
          </rPr>
          <t>The Cisco Multicast Source Discovery Protocol (MSDP) router must be configured to filter source-active multicast advertisements to external MSDP peers to avoid global visibility of local-only multicast sources and groups.</t>
        </r>
      </text>
    </comment>
    <comment ref="S400" authorId="0" shapeId="0" xr:uid="{00000000-0006-0000-0B00-0000B2000000}">
      <text>
        <r>
          <rPr>
            <sz val="11"/>
            <rFont val="Calibri"/>
          </rPr>
          <t>The Cisco Multicast Source Discovery Protocol (MSDP) router must be configured to limit the amount of source-active messages it accepts on a per-peer basis.</t>
        </r>
      </text>
    </comment>
    <comment ref="T400" authorId="0" shapeId="0" xr:uid="{00000000-0006-0000-0B00-0000B3000000}">
      <text>
        <r>
          <rPr>
            <sz val="11"/>
            <rFont val="Calibri"/>
          </rPr>
          <t>The Cisco Multicast Source Discovery Protocol (MSDP) router must be configured to use a loopback address as the source address when originating MSDP traffic.</t>
        </r>
      </text>
    </comment>
    <comment ref="H401" authorId="0" shapeId="0" xr:uid="{00000000-0006-0000-0B00-0000B4000000}">
      <text>
        <r>
          <rPr>
            <sz val="11"/>
            <rFont val="Calibri"/>
          </rPr>
          <t>The Cisco BGP router must be configured to use the maximum prefixes feature to protect against route table flooding and prefix de-aggregation attacks.</t>
        </r>
      </text>
    </comment>
    <comment ref="I401" authorId="0" shapeId="0" xr:uid="{00000000-0006-0000-0B00-0000B5000000}">
      <text>
        <r>
          <rPr>
            <sz val="11"/>
            <rFont val="Calibri"/>
          </rPr>
          <t>The Cisco PE router providing Virtual Private LAN Services (VPLS) must be configured to have traffic storm control thresholds on CE-facing interfaces.</t>
        </r>
      </text>
    </comment>
    <comment ref="J401" authorId="0" shapeId="0" xr:uid="{00000000-0006-0000-0B00-0000B6000000}">
      <text>
        <r>
          <rPr>
            <sz val="11"/>
            <rFont val="Calibri"/>
          </rPr>
          <t>The Cisco P router must be configured to enforce a Quality-of-Service (QoS) policy to provide preferred treatment for mission-critical applications.</t>
        </r>
      </text>
    </comment>
    <comment ref="K401" authorId="0" shapeId="0" xr:uid="{00000000-0006-0000-0B00-0000B7000000}">
      <text>
        <r>
          <rPr>
            <sz val="11"/>
            <rFont val="Calibri"/>
          </rPr>
          <t>The Cisco PE router must be configured to enforce a Quality-of-Service (QoS) policy to limit the effects of packet flooding denial-of-service (DoS) attacks.</t>
        </r>
      </text>
    </comment>
    <comment ref="L401" authorId="0" shapeId="0" xr:uid="{00000000-0006-0000-0B00-0000B8000000}">
      <text>
        <r>
          <rPr>
            <sz val="11"/>
            <rFont val="Calibri"/>
          </rPr>
          <t>The Cisco multicast Rendezvous Point (RP) must be configured to rate limit the number of Protocol Independent Multicast (PIM) Register messages.</t>
        </r>
      </text>
    </comment>
    <comment ref="H402" authorId="0" shapeId="0" xr:uid="{00000000-0006-0000-0B00-0000B9000000}">
      <text>
        <r>
          <rPr>
            <sz val="11"/>
            <rFont val="Calibri"/>
          </rPr>
          <t>The Cisco BGP router must be configured to use the maximum prefixes feature to protect against route table flooding and prefix de-aggregation attacks.</t>
        </r>
      </text>
    </comment>
    <comment ref="I402" authorId="0" shapeId="0" xr:uid="{00000000-0006-0000-0B00-0000BA000000}">
      <text>
        <r>
          <rPr>
            <sz val="11"/>
            <rFont val="Calibri"/>
          </rPr>
          <t>The Cisco P router must be configured to enforce a Quality-of-Service (QoS) policy to provide preferred treatment for mission-critical applications.</t>
        </r>
      </text>
    </comment>
    <comment ref="J402" authorId="0" shapeId="0" xr:uid="{00000000-0006-0000-0B00-0000BB000000}">
      <text>
        <r>
          <rPr>
            <sz val="11"/>
            <rFont val="Calibri"/>
          </rPr>
          <t>The Cisco PE router must be configured to enforce a Quality-of-Service (QoS) policy to limit the effects of packet flooding denial-of-service (DoS) attacks.</t>
        </r>
      </text>
    </comment>
    <comment ref="K402" authorId="0" shapeId="0" xr:uid="{00000000-0006-0000-0B00-0000BC000000}">
      <text>
        <r>
          <rPr>
            <sz val="11"/>
            <rFont val="Calibri"/>
          </rPr>
          <t>The Cisco multicast Rendezvous Point (RP) must be configured to rate limit the number of Protocol Independent Multicast (PIM) Register messages.</t>
        </r>
      </text>
    </comment>
    <comment ref="H411" authorId="0" shapeId="0" xr:uid="{00000000-0006-0000-0B00-0000BD000000}">
      <text>
        <r>
          <rPr>
            <sz val="11"/>
            <rFont val="Calibri"/>
          </rPr>
          <t>The Cisco router must be configured with only one local account to be used as the account of last resort in the event the authentication server is unavailable.</t>
        </r>
      </text>
    </comment>
    <comment ref="H413" authorId="0" shapeId="0" xr:uid="{00000000-0006-0000-0B00-0000BE000000}">
      <text>
        <r>
          <rPr>
            <sz val="11"/>
            <rFont val="Calibri"/>
          </rPr>
          <t>The Cisco router must be configured to use at least two authentication servers for the purpose of authenticating users prior to granting administrative access.</t>
        </r>
      </text>
    </comment>
    <comment ref="H414" authorId="0" shapeId="0" xr:uid="{00000000-0006-0000-0B00-0000BF000000}">
      <text>
        <r>
          <rPr>
            <sz val="11"/>
            <rFont val="Calibri"/>
          </rPr>
          <t>The Cisco router must be configured to implement replay-resistant authentication mechanisms for network access to privileged accounts.</t>
        </r>
      </text>
    </comment>
    <comment ref="H415" authorId="0" shapeId="0" xr:uid="{00000000-0006-0000-0B00-0000C0000000}">
      <text>
        <r>
          <rPr>
            <sz val="11"/>
            <rFont val="Calibri"/>
          </rPr>
          <t>The Cisco router must be configured to implement replay-resistant authentication mechanisms for network access to privileged accounts.</t>
        </r>
      </text>
    </comment>
    <comment ref="H416" authorId="0" shapeId="0" xr:uid="{00000000-0006-0000-0B00-0000C1000000}">
      <text>
        <r>
          <rPr>
            <sz val="11"/>
            <rFont val="Calibri"/>
          </rPr>
          <t>The Cisco router must be configured to enforce approved authorizations for controlling the flow of management information within the device based on control policies.</t>
        </r>
      </text>
    </comment>
    <comment ref="I416" authorId="0" shapeId="0" xr:uid="{00000000-0006-0000-0B00-0000C2000000}">
      <text>
        <r>
          <rPr>
            <sz val="11"/>
            <rFont val="Calibri"/>
          </rPr>
          <t>The Cisco router must be configured to enforce approved authorizations for controlling the flow of information within the network based on organization-defined information flow control policies.</t>
        </r>
      </text>
    </comment>
    <comment ref="J416" authorId="0" shapeId="0" xr:uid="{00000000-0006-0000-0B00-0000C3000000}">
      <text>
        <r>
          <rPr>
            <sz val="11"/>
            <rFont val="Calibri"/>
          </rPr>
          <t>The Cisco perimeter router must be configured to enforce approved authorizations for controlling the flow of information between interconnected networks in accordance with applicable policy.</t>
        </r>
      </text>
    </comment>
    <comment ref="H420" authorId="0" shapeId="0" xr:uid="{00000000-0006-0000-0B00-0000C4000000}">
      <text>
        <r>
          <rPr>
            <sz val="11"/>
            <rFont val="Calibri"/>
          </rPr>
          <t>The Cisco router must be configured to enforce the limit of three consecutive invalid logon attempts after which time lock out the user account from accessing the device for 15 minutes.</t>
        </r>
      </text>
    </comment>
  </commentList>
</comments>
</file>

<file path=xl/sharedStrings.xml><?xml version="1.0" encoding="utf-8"?>
<sst xmlns="http://schemas.openxmlformats.org/spreadsheetml/2006/main" count="13080" uniqueCount="6334">
  <si>
    <t>Id</t>
  </si>
  <si>
    <t>Title</t>
  </si>
  <si>
    <t>Severity</t>
  </si>
  <si>
    <t>Component</t>
  </si>
  <si>
    <t>MoSCoW</t>
  </si>
  <si>
    <t>OpsImpact</t>
  </si>
  <si>
    <t>Phase</t>
  </si>
  <si>
    <t>ImplStatus</t>
  </si>
  <si>
    <t>Notes</t>
  </si>
  <si>
    <t>Remediation</t>
  </si>
  <si>
    <t>Description</t>
  </si>
  <si>
    <t>Audit</t>
  </si>
  <si>
    <t>Status</t>
  </si>
  <si>
    <t>LogID</t>
  </si>
  <si>
    <t>V-216522</t>
  </si>
  <si>
    <r>
      <rPr>
        <sz val="11"/>
        <rFont val="Calibri"/>
      </rPr>
      <t>The Cisco router must be configured to limit the number of concurrent management sessions to an organization-defined number.</t>
    </r>
  </si>
  <si>
    <t>CAT II (Medium)</t>
  </si>
  <si>
    <t>NDM</t>
  </si>
  <si>
    <t>Unassigned</t>
  </si>
  <si>
    <t>Unassessed</t>
  </si>
  <si>
    <t>Pending</t>
  </si>
  <si>
    <t/>
  </si>
  <si>
    <r>
      <rPr>
        <sz val="11"/>
        <color rgb="FF000000"/>
        <rFont val="Calibri"/>
      </rPr>
      <t>Configure the router to limit the number of concurrent management sessions to an organization-defined number as shown in the example below.</t>
    </r>
    <r>
      <rPr>
        <sz val="11"/>
        <color rgb="FF000000"/>
        <rFont val="Calibri"/>
      </rPr>
      <t xml:space="preserve">
</t>
    </r>
    <r>
      <rPr>
        <sz val="11"/>
        <color rgb="FF000000"/>
        <rFont val="Calibri"/>
      </rPr>
      <t>RP/0/0/CPU0:R3(config)#ssh server session-limit 2</t>
    </r>
  </si>
  <si>
    <r>
      <rPr>
        <sz val="11"/>
        <color rgb="FF000000"/>
        <rFont val="Calibri"/>
      </rPr>
      <t>Device management includes the ability to control the number of administrators and management sessions that manage a device. Limiting the number of allowed administrators and sessions per administrator based on account type, role, or access type is helpful in limiting risks related to DoS attacks.</t>
    </r>
    <r>
      <rPr>
        <sz val="11"/>
        <color rgb="FF000000"/>
        <rFont val="Calibri"/>
      </rPr>
      <t xml:space="preserve">
</t>
    </r>
    <r>
      <rPr>
        <sz val="11"/>
        <color rgb="FF000000"/>
        <rFont val="Calibri"/>
      </rPr>
      <t>This requirement addresses concurrent sessions for administrative accounts and does not address concurrent sessions by a single administrator via multiple administrative accounts. The maximum number of concurrent sessions should be defined based upon mission needs and the operational environment for each system. At a minimum, limits must be set for SSH, HTTPS, account of last resort, and root account sessions.</t>
    </r>
  </si>
  <si>
    <r>
      <rPr>
        <sz val="11"/>
        <color rgb="FF000000"/>
        <rFont val="Calibri"/>
      </rPr>
      <t>Note: This requirement is not applicable to file transfer actions such as FTP, SCP and SFTP.</t>
    </r>
    <r>
      <rPr>
        <sz val="11"/>
        <color rgb="FF000000"/>
        <rFont val="Calibri"/>
      </rPr>
      <t xml:space="preserve">
</t>
    </r>
    <r>
      <rPr>
        <sz val="11"/>
        <color rgb="FF000000"/>
        <rFont val="Calibri"/>
      </rPr>
      <t>Review the router configuration to determine if concurrent management sessions are limited as show in the example below:</t>
    </r>
    <r>
      <rPr>
        <sz val="11"/>
        <color rgb="FF000000"/>
        <rFont val="Calibri"/>
      </rPr>
      <t xml:space="preserve">
</t>
    </r>
    <r>
      <rPr>
        <sz val="11"/>
        <color rgb="FF000000"/>
        <rFont val="Calibri"/>
      </rPr>
      <t>ssh server session-limit 2</t>
    </r>
    <r>
      <rPr>
        <sz val="11"/>
        <color rgb="FF000000"/>
        <rFont val="Calibri"/>
      </rPr>
      <t xml:space="preserve">
</t>
    </r>
    <r>
      <rPr>
        <sz val="11"/>
        <color rgb="FF000000"/>
        <rFont val="Calibri"/>
      </rPr>
      <t>If the router is not configured to limit the number of concurrent management sessions, this is a finding.</t>
    </r>
  </si>
  <si>
    <t>V-216523</t>
  </si>
  <si>
    <r>
      <rPr>
        <sz val="11"/>
        <rFont val="Calibri"/>
      </rPr>
      <t>The Cisco router must be configured to enforce approved authorizations for controlling the flow of management information within the device based on control policies.</t>
    </r>
  </si>
  <si>
    <r>
      <rPr>
        <sz val="11"/>
        <color rgb="FF000000"/>
        <rFont val="Calibri"/>
      </rPr>
      <t>Configure the Cisco router to restrict management access to specific IP addresses via SSH as shown in the example below.</t>
    </r>
    <r>
      <rPr>
        <sz val="11"/>
        <color rgb="FF000000"/>
        <rFont val="Calibri"/>
      </rPr>
      <t xml:space="preserve">
</t>
    </r>
    <r>
      <rPr>
        <sz val="11"/>
        <color rgb="FF000000"/>
        <rFont val="Calibri"/>
      </rPr>
      <t>RP/0/0/CPU0:ios(config)#ipv4 access-list MANAGEMENT_NET</t>
    </r>
    <r>
      <rPr>
        <sz val="11"/>
        <color rgb="FF000000"/>
        <rFont val="Calibri"/>
      </rPr>
      <t xml:space="preserve">
</t>
    </r>
    <r>
      <rPr>
        <sz val="11"/>
        <color rgb="FF000000"/>
        <rFont val="Calibri"/>
      </rPr>
      <t>RP/0/0/CPU0:ios(config-ipv4-acl)#permit ipv4 10.1.1.0 255.255.255.0 any</t>
    </r>
    <r>
      <rPr>
        <sz val="11"/>
        <color rgb="FF000000"/>
        <rFont val="Calibri"/>
      </rPr>
      <t xml:space="preserve">
</t>
    </r>
    <r>
      <rPr>
        <sz val="11"/>
        <color rgb="FF000000"/>
        <rFont val="Calibri"/>
      </rPr>
      <t xml:space="preserve">RP/0/0/CPU0:ios(config-ipv4-acl)#deny ipv4 any any log-input </t>
    </r>
    <r>
      <rPr>
        <sz val="11"/>
        <color rgb="FF000000"/>
        <rFont val="Calibri"/>
      </rPr>
      <t xml:space="preserve">
</t>
    </r>
    <r>
      <rPr>
        <sz val="11"/>
        <color rgb="FF000000"/>
        <rFont val="Calibri"/>
      </rPr>
      <t>RP/0/0/CPU0:ios(config-ipv4-acl)#exit</t>
    </r>
    <r>
      <rPr>
        <sz val="11"/>
        <color rgb="FF000000"/>
        <rFont val="Calibri"/>
      </rPr>
      <t xml:space="preserve">
</t>
    </r>
    <r>
      <rPr>
        <sz val="11"/>
        <color rgb="FF000000"/>
        <rFont val="Calibri"/>
      </rPr>
      <t xml:space="preserve">RP/0/0/CPU0:R3(config)#vty default 0 4 </t>
    </r>
    <r>
      <rPr>
        <sz val="11"/>
        <color rgb="FF000000"/>
        <rFont val="Calibri"/>
      </rPr>
      <t xml:space="preserve">
</t>
    </r>
    <r>
      <rPr>
        <sz val="11"/>
        <color rgb="FF000000"/>
        <rFont val="Calibri"/>
      </rPr>
      <t xml:space="preserve">RP/0/0/CPU0:R3(config)#line default </t>
    </r>
    <r>
      <rPr>
        <sz val="11"/>
        <color rgb="FF000000"/>
        <rFont val="Calibri"/>
      </rPr>
      <t xml:space="preserve">
</t>
    </r>
    <r>
      <rPr>
        <sz val="11"/>
        <color rgb="FF000000"/>
        <rFont val="Calibri"/>
      </rPr>
      <t xml:space="preserve">RP/0/0/CPU0:R3(config-line)#transport input ssh </t>
    </r>
    <r>
      <rPr>
        <sz val="11"/>
        <color rgb="FF000000"/>
        <rFont val="Calibri"/>
      </rPr>
      <t xml:space="preserve">
</t>
    </r>
    <r>
      <rPr>
        <sz val="11"/>
        <color rgb="FF000000"/>
        <rFont val="Calibri"/>
      </rPr>
      <t xml:space="preserve">RP/0/0/CPU0:R3(config-line)#access-class MANAGEMENT_NET in </t>
    </r>
    <r>
      <rPr>
        <sz val="11"/>
        <color rgb="FF000000"/>
        <rFont val="Calibri"/>
      </rPr>
      <t xml:space="preserve">
</t>
    </r>
    <r>
      <rPr>
        <sz val="11"/>
        <color rgb="FF000000"/>
        <rFont val="Calibri"/>
      </rPr>
      <t>RP/0/0/CPU0:R3(config-line)#end</t>
    </r>
  </si>
  <si>
    <r>
      <rPr>
        <sz val="11"/>
        <color rgb="FF000000"/>
        <rFont val="Calibri"/>
      </rPr>
      <t xml:space="preserve">A mechanism to detect and prevent unauthorized communication flow must be configured or provided as part of the system design. If management information flow is not enforced based on approved authorizations, the network device may become compromised. Information flow control regulates where management information is allowed to travel within a network device. The flow of all management information must be monitored and controlled so it does not introduce any unacceptable risk to the network device or data. </t>
    </r>
    <r>
      <rPr>
        <sz val="11"/>
        <color rgb="FF000000"/>
        <rFont val="Calibri"/>
      </rPr>
      <t xml:space="preserve">
</t>
    </r>
    <r>
      <rPr>
        <sz val="11"/>
        <color rgb="FF000000"/>
        <rFont val="Calibri"/>
      </rPr>
      <t>Application-specific examples of enforcement occur in systems that employ rule sets or establish configuration settings that restrict information system services or message-filtering capability based on message content (e.g., implementing key word searches or using document characteristics).</t>
    </r>
    <r>
      <rPr>
        <sz val="11"/>
        <color rgb="FF000000"/>
        <rFont val="Calibri"/>
      </rPr>
      <t xml:space="preserve">
</t>
    </r>
    <r>
      <rPr>
        <sz val="11"/>
        <color rgb="FF000000"/>
        <rFont val="Calibri"/>
      </rPr>
      <t>Applications providing information flow control must be able to enforce approved authorizations for controlling the flow of management information within the system in accordance with applicable policy.</t>
    </r>
  </si>
  <si>
    <r>
      <rPr>
        <sz val="11"/>
        <color rgb="FF000000"/>
        <rFont val="Calibri"/>
      </rPr>
      <t xml:space="preserve">Review the Cisco router configuration to verify that it is compliant with this requirement. </t>
    </r>
    <r>
      <rPr>
        <sz val="11"/>
        <color rgb="FF000000"/>
        <rFont val="Calibri"/>
      </rPr>
      <t xml:space="preserve">
</t>
    </r>
    <r>
      <rPr>
        <sz val="11"/>
        <color rgb="FF000000"/>
        <rFont val="Calibri"/>
      </rPr>
      <t>Step 1: Verify that the line vty has an ACL inbound applied as shown in the example below.</t>
    </r>
    <r>
      <rPr>
        <sz val="11"/>
        <color rgb="FF000000"/>
        <rFont val="Calibri"/>
      </rPr>
      <t xml:space="preserve">
</t>
    </r>
    <r>
      <rPr>
        <sz val="11"/>
        <color rgb="FF000000"/>
        <rFont val="Calibri"/>
      </rPr>
      <t>line default</t>
    </r>
    <r>
      <rPr>
        <sz val="11"/>
        <color rgb="FF000000"/>
        <rFont val="Calibri"/>
      </rPr>
      <t xml:space="preserve">
</t>
    </r>
    <r>
      <rPr>
        <sz val="11"/>
        <color rgb="FF000000"/>
        <rFont val="Calibri"/>
      </rPr>
      <t xml:space="preserve"> access-class ingress MANAGEMENT_NET</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t>
    </r>
    <r>
      <rPr>
        <sz val="11"/>
        <color rgb="FF000000"/>
        <rFont val="Calibri"/>
      </rPr>
      <t xml:space="preserve">
</t>
    </r>
    <r>
      <rPr>
        <sz val="11"/>
        <color rgb="FF000000"/>
        <rFont val="Calibri"/>
      </rPr>
      <t>vty-pool default 0 4</t>
    </r>
    <r>
      <rPr>
        <sz val="11"/>
        <color rgb="FF000000"/>
        <rFont val="Calibri"/>
      </rPr>
      <t xml:space="preserve">
</t>
    </r>
    <r>
      <rPr>
        <sz val="11"/>
        <color rgb="FF000000"/>
        <rFont val="Calibri"/>
      </rPr>
      <t>Step 2: Verify that the ACL permits only hosts from the management network to access the router.</t>
    </r>
    <r>
      <rPr>
        <sz val="11"/>
        <color rgb="FF000000"/>
        <rFont val="Calibri"/>
      </rPr>
      <t xml:space="preserve">
</t>
    </r>
    <r>
      <rPr>
        <sz val="11"/>
        <color rgb="FF000000"/>
        <rFont val="Calibri"/>
      </rPr>
      <t xml:space="preserve">ipv4 access-list MANAGEMENT_NET </t>
    </r>
    <r>
      <rPr>
        <sz val="11"/>
        <color rgb="FF000000"/>
        <rFont val="Calibri"/>
      </rPr>
      <t xml:space="preserve">
</t>
    </r>
    <r>
      <rPr>
        <sz val="11"/>
        <color rgb="FF000000"/>
        <rFont val="Calibri"/>
      </rPr>
      <t>10 permit ipv4 10.1.1.0 255.255.255.0 any</t>
    </r>
    <r>
      <rPr>
        <sz val="11"/>
        <color rgb="FF000000"/>
        <rFont val="Calibri"/>
      </rPr>
      <t xml:space="preserve">
</t>
    </r>
    <r>
      <rPr>
        <sz val="11"/>
        <color rgb="FF000000"/>
        <rFont val="Calibri"/>
      </rPr>
      <t>20 deny ipv4 any any log-input</t>
    </r>
    <r>
      <rPr>
        <sz val="11"/>
        <color rgb="FF000000"/>
        <rFont val="Calibri"/>
      </rPr>
      <t xml:space="preserve">
</t>
    </r>
    <r>
      <rPr>
        <sz val="11"/>
        <color rgb="FF000000"/>
        <rFont val="Calibri"/>
      </rPr>
      <t>If the Cisco router is not configured to enforce approved authorizations for controlling the flow of management information within the device based on control policies, this is a finding.</t>
    </r>
  </si>
  <si>
    <t>V-216524</t>
  </si>
  <si>
    <r>
      <rPr>
        <sz val="11"/>
        <rFont val="Calibri"/>
      </rPr>
      <t>The Cisco router must be configured to enforce the limit of three consecutive invalid logon attempts after which time lock out the user account from accessing the device for 15 minutes.</t>
    </r>
  </si>
  <si>
    <r>
      <rPr>
        <sz val="11"/>
        <color rgb="FF000000"/>
        <rFont val="Calibri"/>
      </rPr>
      <t>Step 1: Configure the router to use an authentication server as shown in the following example:</t>
    </r>
    <r>
      <rPr>
        <sz val="11"/>
        <color rgb="FF000000"/>
        <rFont val="Calibri"/>
      </rPr>
      <t xml:space="preserve">
</t>
    </r>
    <r>
      <rPr>
        <sz val="11"/>
        <color rgb="FF000000"/>
        <rFont val="Calibri"/>
      </rPr>
      <t>RP/0/0/CPU0:R3(config)#radius-server host 10.1.3.16 key xxxxxxxx</t>
    </r>
    <r>
      <rPr>
        <sz val="11"/>
        <color rgb="FF000000"/>
        <rFont val="Calibri"/>
      </rPr>
      <t xml:space="preserve">
</t>
    </r>
    <r>
      <rPr>
        <sz val="11"/>
        <color rgb="FF000000"/>
        <rFont val="Calibri"/>
      </rPr>
      <t>Step 2: Configure the authentication order to use the authentication server as primary source for authentication as shown in the following example:</t>
    </r>
    <r>
      <rPr>
        <sz val="11"/>
        <color rgb="FF000000"/>
        <rFont val="Calibri"/>
      </rPr>
      <t xml:space="preserve">
</t>
    </r>
    <r>
      <rPr>
        <sz val="11"/>
        <color rgb="FF000000"/>
        <rFont val="Calibri"/>
      </rPr>
      <t>RP/0/0/CPU0:R3(config)#aaa authentication login LOGIN_AUTHENTICATION  group radius local</t>
    </r>
    <r>
      <rPr>
        <sz val="11"/>
        <color rgb="FF000000"/>
        <rFont val="Calibri"/>
      </rPr>
      <t xml:space="preserve">
</t>
    </r>
    <r>
      <rPr>
        <sz val="11"/>
        <color rgb="FF000000"/>
        <rFont val="Calibri"/>
      </rPr>
      <t>Step 3: Configure all network connections associated with a device management to use an authentication server for the purpose of login authentication as shown in the following example:</t>
    </r>
    <r>
      <rPr>
        <sz val="11"/>
        <color rgb="FF000000"/>
        <rFont val="Calibri"/>
      </rPr>
      <t xml:space="preserve">
</t>
    </r>
    <r>
      <rPr>
        <sz val="11"/>
        <color rgb="FF000000"/>
        <rFont val="Calibri"/>
      </rPr>
      <t>RP/0/0/CPU0:R3(config)#line default</t>
    </r>
    <r>
      <rPr>
        <sz val="11"/>
        <color rgb="FF000000"/>
        <rFont val="Calibri"/>
      </rPr>
      <t xml:space="preserve">
</t>
    </r>
    <r>
      <rPr>
        <sz val="11"/>
        <color rgb="FF000000"/>
        <rFont val="Calibri"/>
      </rPr>
      <t>RP/0/0/CPU0:R3(config-line)#login authentication LOGIN_AUTHENTICATION</t>
    </r>
    <r>
      <rPr>
        <sz val="11"/>
        <color rgb="FF000000"/>
        <rFont val="Calibri"/>
      </rPr>
      <t xml:space="preserve">
</t>
    </r>
    <r>
      <rPr>
        <sz val="11"/>
        <color rgb="FF000000"/>
        <rFont val="Calibri"/>
      </rPr>
      <t>RP/0/0/CPU0:R3(config-line)#exit</t>
    </r>
    <r>
      <rPr>
        <sz val="11"/>
        <color rgb="FF000000"/>
        <rFont val="Calibri"/>
      </rPr>
      <t xml:space="preserve">
</t>
    </r>
    <r>
      <rPr>
        <sz val="11"/>
        <color rgb="FF000000"/>
        <rFont val="Calibri"/>
      </rPr>
      <t xml:space="preserve">RP/0/0/CPU0:R3(config)#line console </t>
    </r>
    <r>
      <rPr>
        <sz val="11"/>
        <color rgb="FF000000"/>
        <rFont val="Calibri"/>
      </rPr>
      <t xml:space="preserve">
</t>
    </r>
    <r>
      <rPr>
        <sz val="11"/>
        <color rgb="FF000000"/>
        <rFont val="Calibri"/>
      </rPr>
      <t>RP/0/0/CPU0:R3(config-line)#login authentication LOGIN_AUTHENTICATION</t>
    </r>
  </si>
  <si>
    <r>
      <rPr>
        <sz val="11"/>
        <color rgb="FF000000"/>
        <rFont val="Calibri"/>
      </rPr>
      <t>By limiting the number of failed login attempts, the risk of unauthorized system access via user password guessing, otherwise known as brute-forcing, is reduced.</t>
    </r>
  </si>
  <si>
    <r>
      <rPr>
        <sz val="11"/>
        <color rgb="FF000000"/>
        <rFont val="Calibri"/>
      </rPr>
      <t>The Cisco router is not compliant with this requirement. However, the risk associated with this requirement can be fully mitigated if the router is configured to utilize an authentication server to authenticate and authorize users for administrative access.</t>
    </r>
    <r>
      <rPr>
        <sz val="11"/>
        <color rgb="FF000000"/>
        <rFont val="Calibri"/>
      </rPr>
      <t xml:space="preserve">
</t>
    </r>
    <r>
      <rPr>
        <sz val="11"/>
        <color rgb="FF000000"/>
        <rFont val="Calibri"/>
      </rPr>
      <t>Review the router configuration to verify that the device is configured to use an authentication server as primary source for authentication as shown in the following example:</t>
    </r>
    <r>
      <rPr>
        <sz val="11"/>
        <color rgb="FF000000"/>
        <rFont val="Calibri"/>
      </rPr>
      <t xml:space="preserve">
</t>
    </r>
    <r>
      <rPr>
        <sz val="11"/>
        <color rgb="FF000000"/>
        <rFont val="Calibri"/>
      </rPr>
      <t>radius-server host 10.1.3.16 auth-port 1645 acct-port 1646</t>
    </r>
    <r>
      <rPr>
        <sz val="11"/>
        <color rgb="FF000000"/>
        <rFont val="Calibri"/>
      </rPr>
      <t xml:space="preserve">
</t>
    </r>
    <r>
      <rPr>
        <sz val="11"/>
        <color rgb="FF000000"/>
        <rFont val="Calibri"/>
      </rPr>
      <t xml:space="preserve"> key xxxxxxxxxx</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authentication login LOGIN_AUTHENTICATION group radius local</t>
    </r>
    <r>
      <rPr>
        <sz val="11"/>
        <color rgb="FF000000"/>
        <rFont val="Calibri"/>
      </rPr>
      <t xml:space="preserve">
</t>
    </r>
    <r>
      <rPr>
        <sz val="11"/>
        <color rgb="FF000000"/>
        <rFont val="Calibri"/>
      </rPr>
      <t>line console</t>
    </r>
    <r>
      <rPr>
        <sz val="11"/>
        <color rgb="FF000000"/>
        <rFont val="Calibri"/>
      </rPr>
      <t xml:space="preserve">
</t>
    </r>
    <r>
      <rPr>
        <sz val="11"/>
        <color rgb="FF000000"/>
        <rFont val="Calibri"/>
      </rPr>
      <t xml:space="preserve"> login authentication LOGIN_AUTHENTICATION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line default </t>
    </r>
    <r>
      <rPr>
        <sz val="11"/>
        <color rgb="FF000000"/>
        <rFont val="Calibri"/>
      </rPr>
      <t xml:space="preserve">
</t>
    </r>
    <r>
      <rPr>
        <sz val="11"/>
        <color rgb="FF000000"/>
        <rFont val="Calibri"/>
      </rPr>
      <t xml:space="preserve"> login authentication LOGIN_AUTHENTICATION</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If the router is not configured to use an authentication server to authenticate and authorize users for administrative access, this is a finding.</t>
    </r>
  </si>
  <si>
    <t>V-216525</t>
  </si>
  <si>
    <r>
      <rPr>
        <sz val="11"/>
        <rFont val="Calibri"/>
      </rPr>
      <t>The Cisco router must be configured to display the Standard Mandatory DoD Notice and Consent Banner before granting access to the device.</t>
    </r>
  </si>
  <si>
    <r>
      <rPr>
        <sz val="11"/>
        <color rgb="FF000000"/>
        <rFont val="Calibri"/>
      </rPr>
      <t>Configure the Cisco router to display the Standard Mandatory DoD Notice and Consent Banner before granting access as shown in the following example:</t>
    </r>
    <r>
      <rPr>
        <sz val="11"/>
        <color rgb="FF000000"/>
        <rFont val="Calibri"/>
      </rPr>
      <t xml:space="preserve">
</t>
    </r>
    <r>
      <rPr>
        <sz val="11"/>
        <color rgb="FF000000"/>
        <rFont val="Calibri"/>
      </rPr>
      <t>RP/0/0/CPU0:R3(config)#banner login #</t>
    </r>
    <r>
      <rPr>
        <sz val="11"/>
        <color rgb="FF000000"/>
        <rFont val="Calibri"/>
      </rPr>
      <t xml:space="preserve">
</t>
    </r>
    <r>
      <rPr>
        <sz val="11"/>
        <color rgb="FF000000"/>
        <rFont val="Calibri"/>
      </rPr>
      <t>Enter TEXT message. End with the character '#'.</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RP/0/0/CPU0:R3(config)#end</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</si>
  <si>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</si>
  <si>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banner login ^C</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^C</t>
    </r>
    <r>
      <rPr>
        <sz val="11"/>
        <color rgb="FF000000"/>
        <rFont val="Calibri"/>
      </rPr>
      <t xml:space="preserve">
</t>
    </r>
    <r>
      <rPr>
        <sz val="11"/>
        <color rgb="FF000000"/>
        <rFont val="Calibri"/>
      </rPr>
      <t>If the Cisco router is not configured to display the Standard Mandatory DoD Notice and Consent Banner before granting access to the device, this is a finding.</t>
    </r>
  </si>
  <si>
    <t>V-216526</t>
  </si>
  <si>
    <r>
      <rPr>
        <sz val="11"/>
        <rFont val="Calibri"/>
      </rPr>
      <t>The Cisco router must be configured to generate audit records when successful/unsuccessful attempts to logon with access privileges occur.</t>
    </r>
  </si>
  <si>
    <r>
      <rPr>
        <sz val="11"/>
        <color rgb="FF000000"/>
        <rFont val="Calibri"/>
      </rPr>
      <t>Configure the Cisco router to log all logon attempts as shown in the example below.</t>
    </r>
    <r>
      <rPr>
        <sz val="11"/>
        <color rgb="FF000000"/>
        <rFont val="Calibri"/>
      </rPr>
      <t xml:space="preserve">
</t>
    </r>
    <r>
      <rPr>
        <sz val="11"/>
        <color rgb="FF000000"/>
        <rFont val="Calibri"/>
      </rPr>
      <t xml:space="preserve">RP/0/0/CPU0:R3(config)#logging buffered informational </t>
    </r>
    <r>
      <rPr>
        <sz val="11"/>
        <color rgb="FF000000"/>
        <rFont val="Calibri"/>
      </rPr>
      <t xml:space="preserve">
</t>
    </r>
    <r>
      <rPr>
        <sz val="11"/>
        <color rgb="FF000000"/>
        <rFont val="Calibri"/>
      </rPr>
      <t>RP/0/0/CPU0:R3(config)#logging 10.1.22.2 severity info</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</si>
  <si>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</si>
  <si>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Review the Cisco router configuration to verify that it is compliant with this requirement. The configuration example below will log all logon attempts.</t>
    </r>
    <r>
      <rPr>
        <sz val="11"/>
        <color rgb="FF000000"/>
        <rFont val="Calibri"/>
      </rPr>
      <t xml:space="preserve">
</t>
    </r>
    <r>
      <rPr>
        <sz val="11"/>
        <color rgb="FF000000"/>
        <rFont val="Calibri"/>
      </rPr>
      <t>logging buffered informational</t>
    </r>
    <r>
      <rPr>
        <sz val="11"/>
        <color rgb="FF000000"/>
        <rFont val="Calibri"/>
      </rPr>
      <t xml:space="preserve">
</t>
    </r>
    <r>
      <rPr>
        <sz val="11"/>
        <color rgb="FF000000"/>
        <rFont val="Calibri"/>
      </rPr>
      <t>logging 10.1.22.2 vrf default severity info</t>
    </r>
    <r>
      <rPr>
        <sz val="11"/>
        <color rgb="FF000000"/>
        <rFont val="Calibri"/>
      </rPr>
      <t xml:space="preserve">
</t>
    </r>
    <r>
      <rPr>
        <sz val="11"/>
        <color rgb="FF000000"/>
        <rFont val="Calibri"/>
      </rPr>
      <t>If the Cisco router is not configured to generate audit records when successful/unsuccessful attempts to logon, this is a finding.</t>
    </r>
  </si>
  <si>
    <t>V-216527</t>
  </si>
  <si>
    <r>
      <rPr>
        <sz val="11"/>
        <rFont val="Calibri"/>
      </rPr>
      <t>The Cisco router must produce audit records containing information to establish when (date and time) the events occurred.</t>
    </r>
  </si>
  <si>
    <r>
      <rPr>
        <sz val="11"/>
        <color rgb="FF000000"/>
        <rFont val="Calibri"/>
      </rPr>
      <t>Configure the router to include the date and time on all log records as shown in the example below.</t>
    </r>
    <r>
      <rPr>
        <sz val="11"/>
        <color rgb="FF000000"/>
        <rFont val="Calibri"/>
      </rPr>
      <t xml:space="preserve">
</t>
    </r>
    <r>
      <rPr>
        <sz val="11"/>
        <color rgb="FF000000"/>
        <rFont val="Calibri"/>
      </rPr>
      <t>RP/0/0/CPU0:R3(config)#service timestamps log datetime localtime</t>
    </r>
  </si>
  <si>
    <r>
      <rPr>
        <sz val="11"/>
        <color rgb="FF000000"/>
        <rFont val="Calibri"/>
      </rPr>
      <t>It is essential for security personnel to know what is being done, what was attempted, where it was done, when it was done, and by whom it was done in order to compile an accurate risk assessment. Logging the date and time of each detected event provides a means of investigating an attack; recognizing resource utilization or capacity thresholds; or identifying an improperly configured network device. In order to establish and correlate the series of events leading up to an outage or attack, it is imperative the date and time are recorded in all log records.</t>
    </r>
  </si>
  <si>
    <r>
      <rPr>
        <sz val="11"/>
        <color rgb="FF000000"/>
        <rFont val="Calibri"/>
      </rPr>
      <t>Verify that the router is configured to include the date and time on all log records as shown in the configuration example below.</t>
    </r>
    <r>
      <rPr>
        <sz val="11"/>
        <color rgb="FF000000"/>
        <rFont val="Calibri"/>
      </rPr>
      <t xml:space="preserve">
</t>
    </r>
    <r>
      <rPr>
        <sz val="11"/>
        <color rgb="FF000000"/>
        <rFont val="Calibri"/>
      </rPr>
      <t>service timestamps log datetime localtime</t>
    </r>
    <r>
      <rPr>
        <sz val="11"/>
        <color rgb="FF000000"/>
        <rFont val="Calibri"/>
      </rPr>
      <t xml:space="preserve">
</t>
    </r>
    <r>
      <rPr>
        <sz val="11"/>
        <color rgb="FF000000"/>
        <rFont val="Calibri"/>
      </rPr>
      <t>If time stamps are not configured, this is a finding.</t>
    </r>
  </si>
  <si>
    <t>V-216528</t>
  </si>
  <si>
    <r>
      <rPr>
        <sz val="11"/>
        <rFont val="Calibri"/>
      </rPr>
      <t>The Cisco router must produce audit records containing information to establish where the events occurred.</t>
    </r>
  </si>
  <si>
    <r>
      <rPr>
        <sz val="11"/>
        <color rgb="FF000000"/>
        <rFont val="Calibri"/>
      </rPr>
      <t>Configure the log-input parameter after any deny statements to provide the location as to where packets have been dropped via an ACL.</t>
    </r>
    <r>
      <rPr>
        <sz val="11"/>
        <color rgb="FF000000"/>
        <rFont val="Calibri"/>
      </rPr>
      <t xml:space="preserve">
</t>
    </r>
    <r>
      <rPr>
        <sz val="11"/>
        <color rgb="FF000000"/>
        <rFont val="Calibri"/>
      </rPr>
      <t>RP/0/0/CPU0:R3(config)#ipv4 access-list BLOCK_INBOUND</t>
    </r>
    <r>
      <rPr>
        <sz val="11"/>
        <color rgb="FF000000"/>
        <rFont val="Calibri"/>
      </rPr>
      <t xml:space="preserve">
</t>
    </r>
    <r>
      <rPr>
        <sz val="11"/>
        <color rgb="FF000000"/>
        <rFont val="Calibri"/>
      </rPr>
      <t>RP/0/0/CPU0:R3(config-ipv4-acl)#deny icmp any any  log-input</t>
    </r>
  </si>
  <si>
    <r>
      <rPr>
        <sz val="11"/>
        <color rgb="FF000000"/>
        <rFont val="Calibri"/>
      </rPr>
      <t>In order to compile an accurate risk assessment and provide forensic analysis, it is essential for security personnel to know where events occurred, such as device hardware components, device software modules, session identifiers, filenames, host names, and functionality.</t>
    </r>
    <r>
      <rPr>
        <sz val="11"/>
        <color rgb="FF000000"/>
        <rFont val="Calibri"/>
      </rPr>
      <t xml:space="preserve">
</t>
    </r>
    <r>
      <rPr>
        <sz val="11"/>
        <color rgb="FF000000"/>
        <rFont val="Calibri"/>
      </rPr>
      <t>Associating information about where the event occurred within the network device provides a means of investigating an attack; recognizing resource utilization or capacity thresholds; or identifying an improperly configured device.</t>
    </r>
  </si>
  <si>
    <r>
      <rPr>
        <sz val="11"/>
        <color rgb="FF000000"/>
        <rFont val="Calibri"/>
      </rPr>
      <t>Review the deny statements in all interface ACLs to determine if the log-input parameter has been configured as shown in the example below.</t>
    </r>
    <r>
      <rPr>
        <sz val="11"/>
        <color rgb="FF000000"/>
        <rFont val="Calibri"/>
      </rPr>
      <t xml:space="preserve">
</t>
    </r>
    <r>
      <rPr>
        <sz val="11"/>
        <color rgb="FF000000"/>
        <rFont val="Calibri"/>
      </rPr>
      <t>Note: log-input can only apply to interface bound ACLs.</t>
    </r>
    <r>
      <rPr>
        <sz val="11"/>
        <color rgb="FF000000"/>
        <rFont val="Calibri"/>
      </rPr>
      <t xml:space="preserve">
</t>
    </r>
    <r>
      <rPr>
        <sz val="11"/>
        <color rgb="FF000000"/>
        <rFont val="Calibri"/>
      </rPr>
      <t>ipv4 access-list BLOCK_INBOUND</t>
    </r>
    <r>
      <rPr>
        <sz val="11"/>
        <color rgb="FF000000"/>
        <rFont val="Calibri"/>
      </rPr>
      <t xml:space="preserve">
</t>
    </r>
    <r>
      <rPr>
        <sz val="11"/>
        <color rgb="FF000000"/>
        <rFont val="Calibri"/>
      </rPr>
      <t xml:space="preserve"> 10 deny icmp any any log-input</t>
    </r>
    <r>
      <rPr>
        <sz val="11"/>
        <color rgb="FF000000"/>
        <rFont val="Calibri"/>
      </rPr>
      <t xml:space="preserve">
</t>
    </r>
    <r>
      <rPr>
        <sz val="11"/>
        <color rgb="FF000000"/>
        <rFont val="Calibri"/>
      </rPr>
      <t>If the router is not configured with the log-input parameter after any deny statements to note where packets have been dropped via an ACL, this is a finding.</t>
    </r>
  </si>
  <si>
    <t>V-216529</t>
  </si>
  <si>
    <r>
      <rPr>
        <sz val="11"/>
        <rFont val="Calibri"/>
      </rPr>
      <t>The Cisco router must be configured to be configured to prohibit the use of all unnecessary and nonsecure functions and services.</t>
    </r>
  </si>
  <si>
    <t>CAT I (High)</t>
  </si>
  <si>
    <r>
      <rPr>
        <sz val="11"/>
        <color rgb="FF000000"/>
        <rFont val="Calibri"/>
      </rPr>
      <t>Disable the following services if enabled as shown in the example below.</t>
    </r>
    <r>
      <rPr>
        <sz val="11"/>
        <color rgb="FF000000"/>
        <rFont val="Calibri"/>
      </rPr>
      <t xml:space="preserve">
</t>
    </r>
    <r>
      <rPr>
        <sz val="11"/>
        <color rgb="FF000000"/>
        <rFont val="Calibri"/>
      </rPr>
      <t>RP/0/0/CPU0:R3(config)#no service ipv4 tcp-small-servers</t>
    </r>
    <r>
      <rPr>
        <sz val="11"/>
        <color rgb="FF000000"/>
        <rFont val="Calibri"/>
      </rPr>
      <t xml:space="preserve">
</t>
    </r>
    <r>
      <rPr>
        <sz val="11"/>
        <color rgb="FF000000"/>
        <rFont val="Calibri"/>
      </rPr>
      <t>RP/0/0/CPU0:R3(config)#no service ipv4 udp-small-servers</t>
    </r>
    <r>
      <rPr>
        <sz val="11"/>
        <color rgb="FF000000"/>
        <rFont val="Calibri"/>
      </rPr>
      <t xml:space="preserve">
</t>
    </r>
    <r>
      <rPr>
        <sz val="11"/>
        <color rgb="FF000000"/>
        <rFont val="Calibri"/>
      </rPr>
      <t>RP/0/0/CPU0:R3(config)#no http client vrf xxxxx</t>
    </r>
    <r>
      <rPr>
        <sz val="11"/>
        <color rgb="FF000000"/>
        <rFont val="Calibri"/>
      </rPr>
      <t xml:space="preserve">
</t>
    </r>
    <r>
      <rPr>
        <sz val="11"/>
        <color rgb="FF000000"/>
        <rFont val="Calibri"/>
      </rPr>
      <t>RP/0/0/CPU0:R3(config)#no telnet ipv4 server</t>
    </r>
    <r>
      <rPr>
        <sz val="11"/>
        <color rgb="FF000000"/>
        <rFont val="Calibri"/>
      </rPr>
      <t xml:space="preserve">
</t>
    </r>
    <r>
      <rPr>
        <sz val="11"/>
        <color rgb="FF000000"/>
        <rFont val="Calibri"/>
      </rPr>
      <t>RP/0/0/CPU0:R3(config)#no service call-home</t>
    </r>
  </si>
  <si>
    <r>
      <rPr>
        <sz val="11"/>
        <color rgb="FF000000"/>
        <rFont val="Calibri"/>
      </rPr>
      <t xml:space="preserve">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Some network devices have capabilities enabled by default; if these capabilities are not necessary, they must be disabled. If a particular capability is used, then it must be documented and approved.</t>
    </r>
  </si>
  <si>
    <r>
      <rPr>
        <sz val="11"/>
        <color rgb="FF000000"/>
        <rFont val="Calibri"/>
      </rPr>
      <t>Verify that the router does not have any unnecessary or nonsecure ports, protocols, and services enabled. For example, the following commands should not be in the configuration:</t>
    </r>
    <r>
      <rPr>
        <sz val="11"/>
        <color rgb="FF000000"/>
        <rFont val="Calibri"/>
      </rPr>
      <t xml:space="preserve">
</t>
    </r>
    <r>
      <rPr>
        <sz val="11"/>
        <color rgb="FF000000"/>
        <rFont val="Calibri"/>
      </rPr>
      <t>service ipv4 tcp-small-servers max-servers 10</t>
    </r>
    <r>
      <rPr>
        <sz val="11"/>
        <color rgb="FF000000"/>
        <rFont val="Calibri"/>
      </rPr>
      <t xml:space="preserve">
</t>
    </r>
    <r>
      <rPr>
        <sz val="11"/>
        <color rgb="FF000000"/>
        <rFont val="Calibri"/>
      </rPr>
      <t>service ipv4 udp-small-servers max-servers 10</t>
    </r>
    <r>
      <rPr>
        <sz val="11"/>
        <color rgb="FF000000"/>
        <rFont val="Calibri"/>
      </rPr>
      <t xml:space="preserve">
</t>
    </r>
    <r>
      <rPr>
        <sz val="11"/>
        <color rgb="FF000000"/>
        <rFont val="Calibri"/>
      </rPr>
      <t>http client vrf xxxxx</t>
    </r>
    <r>
      <rPr>
        <sz val="11"/>
        <color rgb="FF000000"/>
        <rFont val="Calibri"/>
      </rPr>
      <t xml:space="preserve">
</t>
    </r>
    <r>
      <rPr>
        <sz val="11"/>
        <color rgb="FF000000"/>
        <rFont val="Calibri"/>
      </rPr>
      <t>telnet vrf default ipv4 server max-servers 1</t>
    </r>
    <r>
      <rPr>
        <sz val="11"/>
        <color rgb="FF000000"/>
        <rFont val="Calibri"/>
      </rPr>
      <t xml:space="preserve">
</t>
    </r>
    <r>
      <rPr>
        <sz val="11"/>
        <color rgb="FF000000"/>
        <rFont val="Calibri"/>
      </rPr>
      <t>service call-home</t>
    </r>
    <r>
      <rPr>
        <sz val="11"/>
        <color rgb="FF000000"/>
        <rFont val="Calibri"/>
      </rPr>
      <t xml:space="preserve">
</t>
    </r>
    <r>
      <rPr>
        <sz val="11"/>
        <color rgb="FF000000"/>
        <rFont val="Calibri"/>
      </rPr>
      <t>Note: Certain legacy devices may require 'service call-home' be enabled to support Smart Licensing as they do not support the newer smart transport configuration. Those devices do not incur a finding for having call-home enabled for Smart Licensing.</t>
    </r>
    <r>
      <rPr>
        <sz val="11"/>
        <color rgb="FF000000"/>
        <rFont val="Calibri"/>
      </rPr>
      <t xml:space="preserve">
</t>
    </r>
    <r>
      <rPr>
        <sz val="11"/>
        <color rgb="FF000000"/>
        <rFont val="Calibri"/>
      </rPr>
      <t>If any unnecessary or nonsecure ports, protocols, or services are enabled, this is a finding.</t>
    </r>
  </si>
  <si>
    <t>V-216530</t>
  </si>
  <si>
    <r>
      <rPr>
        <sz val="11"/>
        <rFont val="Calibri"/>
      </rPr>
      <t>The Cisco router must be configured with only one local account to be used as the account of last resort in the event the authentication server is unavailable.</t>
    </r>
  </si>
  <si>
    <r>
      <rPr>
        <sz val="11"/>
        <color rgb="FF000000"/>
        <rFont val="Calibri"/>
      </rPr>
      <t xml:space="preserve">Step 1: Configure a local account with the necessary privilege level to troubleshoot network outage and restore operations as shown in the following example: </t>
    </r>
    <r>
      <rPr>
        <sz val="11"/>
        <color rgb="FF000000"/>
        <rFont val="Calibri"/>
      </rPr>
      <t xml:space="preserve">
</t>
    </r>
    <r>
      <rPr>
        <sz val="11"/>
        <color rgb="FF000000"/>
        <rFont val="Calibri"/>
      </rPr>
      <t xml:space="preserve">RP/0/0/CPU0:R3(config)#username xxxxxxxxx group netadmin </t>
    </r>
    <r>
      <rPr>
        <sz val="11"/>
        <color rgb="FF000000"/>
        <rFont val="Calibri"/>
      </rPr>
      <t xml:space="preserve">
</t>
    </r>
    <r>
      <rPr>
        <sz val="11"/>
        <color rgb="FF000000"/>
        <rFont val="Calibri"/>
      </rPr>
      <t>RP/0/0/CPU0:R3(config)#username xxxxxxxxx secret xxxxxx</t>
    </r>
    <r>
      <rPr>
        <sz val="11"/>
        <color rgb="FF000000"/>
        <rFont val="Calibri"/>
      </rPr>
      <t xml:space="preserve">
</t>
    </r>
    <r>
      <rPr>
        <sz val="11"/>
        <color rgb="FF000000"/>
        <rFont val="Calibri"/>
      </rPr>
      <t>Step 2: Configure the authentication order to use the local account if the authentication server is not reachable as shown in the following example:</t>
    </r>
    <r>
      <rPr>
        <sz val="11"/>
        <color rgb="FF000000"/>
        <rFont val="Calibri"/>
      </rPr>
      <t xml:space="preserve">
</t>
    </r>
    <r>
      <rPr>
        <sz val="11"/>
        <color rgb="FF000000"/>
        <rFont val="Calibri"/>
      </rPr>
      <t>RP/0/0/CPU0:R3(config)#aaa authentication login default group tacacs+ local</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</si>
  <si>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should be added to the envelope as a record.</t>
    </r>
    <r>
      <rPr>
        <sz val="11"/>
        <color rgb="FF000000"/>
        <rFont val="Calibri"/>
      </rPr>
      <t xml:space="preserve">
</t>
    </r>
    <r>
      <rPr>
        <sz val="11"/>
        <color rgb="FF000000"/>
        <rFont val="Calibri"/>
      </rPr>
      <t xml:space="preserve">An alternative to using a sealed envelope in a safe would be credential files, separated by technology, located in a secured location on a file server, with the files only accessible to those administrators authorized to use the accounts of last resort, and access to that location monitored by a central log server. </t>
    </r>
    <r>
      <rPr>
        <sz val="11"/>
        <color rgb="FF000000"/>
        <rFont val="Calibri"/>
      </rPr>
      <t xml:space="preserve">
</t>
    </r>
    <r>
      <rPr>
        <sz val="11"/>
        <color rgb="FF000000"/>
        <rFont val="Calibri"/>
      </rPr>
      <t>Administrators should secure the credentials and disable the root account (if possible) when not needed for system administration functions.</t>
    </r>
  </si>
  <si>
    <r>
      <rPr>
        <sz val="11"/>
        <color rgb="FF000000"/>
        <rFont val="Calibri"/>
      </rPr>
      <t>Step 1: Review the Cisco router configuration to verify that a local account for last resort has been configured.</t>
    </r>
    <r>
      <rPr>
        <sz val="11"/>
        <color rgb="FF000000"/>
        <rFont val="Calibri"/>
      </rPr>
      <t xml:space="preserve">
</t>
    </r>
    <r>
      <rPr>
        <sz val="11"/>
        <color rgb="FF000000"/>
        <rFont val="Calibri"/>
      </rPr>
      <t>username xxxxxxxxxxxx</t>
    </r>
    <r>
      <rPr>
        <sz val="11"/>
        <color rgb="FF000000"/>
        <rFont val="Calibri"/>
      </rPr>
      <t xml:space="preserve">
</t>
    </r>
    <r>
      <rPr>
        <sz val="11"/>
        <color rgb="FF000000"/>
        <rFont val="Calibri"/>
      </rPr>
      <t xml:space="preserve"> group netadmin</t>
    </r>
    <r>
      <rPr>
        <sz val="11"/>
        <color rgb="FF000000"/>
        <rFont val="Calibri"/>
      </rPr>
      <t xml:space="preserve">
</t>
    </r>
    <r>
      <rPr>
        <sz val="11"/>
        <color rgb="FF000000"/>
        <rFont val="Calibri"/>
      </rPr>
      <t xml:space="preserve"> secret 5 xxxxxxxxxxxxxxxxxxxx</t>
    </r>
    <r>
      <rPr>
        <sz val="11"/>
        <color rgb="FF000000"/>
        <rFont val="Calibri"/>
      </rPr>
      <t xml:space="preserve">
</t>
    </r>
    <r>
      <rPr>
        <sz val="11"/>
        <color rgb="FF000000"/>
        <rFont val="Calibri"/>
      </rPr>
      <t>Note: The following groups should not be assigned to this local account: root-system and root-lr. A custom group that provides appropriate tasks can be used.</t>
    </r>
    <r>
      <rPr>
        <sz val="11"/>
        <color rgb="FF000000"/>
        <rFont val="Calibri"/>
      </rPr>
      <t xml:space="preserve">
</t>
    </r>
    <r>
      <rPr>
        <sz val="11"/>
        <color rgb="FF000000"/>
        <rFont val="Calibri"/>
      </rPr>
      <t>Step 2: Verify that local is defined after radius or tacas+ in the authentication order as shown in the example below.</t>
    </r>
    <r>
      <rPr>
        <sz val="11"/>
        <color rgb="FF000000"/>
        <rFont val="Calibri"/>
      </rPr>
      <t xml:space="preserve">
</t>
    </r>
    <r>
      <rPr>
        <sz val="11"/>
        <color rgb="FF000000"/>
        <rFont val="Calibri"/>
      </rPr>
      <t>aaa authentication login default group tacacs+ local</t>
    </r>
    <r>
      <rPr>
        <sz val="11"/>
        <color rgb="FF000000"/>
        <rFont val="Calibri"/>
      </rPr>
      <t xml:space="preserve">
</t>
    </r>
    <r>
      <rPr>
        <sz val="11"/>
        <color rgb="FF000000"/>
        <rFont val="Calibri"/>
      </rPr>
      <t>If the Cisco router is not configured with only one local account to be used as the account of last resort in the event the authentication server is unavailable, this is a finding.</t>
    </r>
  </si>
  <si>
    <t>V-216531</t>
  </si>
  <si>
    <r>
      <rPr>
        <sz val="11"/>
        <rFont val="Calibri"/>
      </rPr>
      <t>The Cisco router must be configured to implement replay-resistant authentication mechanisms for network access to privileged accounts.</t>
    </r>
  </si>
  <si>
    <r>
      <rPr>
        <sz val="11"/>
        <color rgb="FF000000"/>
        <rFont val="Calibri"/>
      </rPr>
      <t>Configure the router to use SSH version 2 as shown in the example below.</t>
    </r>
    <r>
      <rPr>
        <sz val="11"/>
        <color rgb="FF000000"/>
        <rFont val="Calibri"/>
      </rPr>
      <t xml:space="preserve">
</t>
    </r>
    <r>
      <rPr>
        <sz val="11"/>
        <color rgb="FF000000"/>
        <rFont val="Calibri"/>
      </rPr>
      <t>RP/0/0/CPU0:R3(config)#ssh server v2</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</si>
  <si>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</si>
  <si>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Review the router configuration to verify that SSH version 2 is configured as shown in the example below.</t>
    </r>
    <r>
      <rPr>
        <sz val="11"/>
        <color rgb="FF000000"/>
        <rFont val="Calibri"/>
      </rPr>
      <t xml:space="preserve">
</t>
    </r>
    <r>
      <rPr>
        <sz val="11"/>
        <color rgb="FF000000"/>
        <rFont val="Calibri"/>
      </rPr>
      <t>ssh server v2</t>
    </r>
    <r>
      <rPr>
        <sz val="11"/>
        <color rgb="FF000000"/>
        <rFont val="Calibri"/>
      </rPr>
      <t xml:space="preserve">
</t>
    </r>
    <r>
      <rPr>
        <sz val="11"/>
        <color rgb="FF000000"/>
        <rFont val="Calibri"/>
      </rPr>
      <t>Note: IOS XR supports SSHv1 and SSHv2. SSHv1 uses Rivest, Shamir, and Adelman (RSA) keys while SSHv2 uses Digital Signature Algorithm (DSA) keys.</t>
    </r>
    <r>
      <rPr>
        <sz val="11"/>
        <color rgb="FF000000"/>
        <rFont val="Calibri"/>
      </rPr>
      <t xml:space="preserve">
</t>
    </r>
    <r>
      <rPr>
        <sz val="11"/>
        <color rgb="FF000000"/>
        <rFont val="Calibri"/>
      </rPr>
      <t>If the router is not configured to implement replay-resistant authentication mechanisms for network access to privileged accounts, this is a finding.</t>
    </r>
  </si>
  <si>
    <t>V-216532</t>
  </si>
  <si>
    <r>
      <rPr>
        <sz val="11"/>
        <rFont val="Calibri"/>
      </rPr>
      <t>The Cisco router must be configured to terminate all network connections associated with device management after five minutes of inactivity.</t>
    </r>
  </si>
  <si>
    <r>
      <rPr>
        <sz val="11"/>
        <color rgb="FF000000"/>
        <rFont val="Calibri"/>
      </rPr>
      <t>Set the idle timeout value to five minutes or less on all configured login classes as shown in the example below.</t>
    </r>
    <r>
      <rPr>
        <sz val="11"/>
        <color rgb="FF000000"/>
        <rFont val="Calibri"/>
      </rPr>
      <t xml:space="preserve">
</t>
    </r>
    <r>
      <rPr>
        <sz val="11"/>
        <color rgb="FF000000"/>
        <rFont val="Calibri"/>
      </rPr>
      <t xml:space="preserve">RP/0/0/CPU0:R3(config)#line con </t>
    </r>
    <r>
      <rPr>
        <sz val="11"/>
        <color rgb="FF000000"/>
        <rFont val="Calibri"/>
      </rPr>
      <t xml:space="preserve">
</t>
    </r>
    <r>
      <rPr>
        <sz val="11"/>
        <color rgb="FF000000"/>
        <rFont val="Calibri"/>
      </rPr>
      <t>RP/0/0/CPU0:R3(config-line)#exec-timeout</t>
    </r>
    <r>
      <rPr>
        <sz val="11"/>
        <color rgb="FF000000"/>
        <rFont val="Calibri"/>
      </rPr>
      <t xml:space="preserve">
</t>
    </r>
    <r>
      <rPr>
        <sz val="11"/>
        <color rgb="FF000000"/>
        <rFont val="Calibri"/>
      </rPr>
      <t xml:space="preserve">RP/0/0/CPU0:R3(config)#line default </t>
    </r>
    <r>
      <rPr>
        <sz val="11"/>
        <color rgb="FF000000"/>
        <rFont val="Calibri"/>
      </rPr>
      <t xml:space="preserve">
</t>
    </r>
    <r>
      <rPr>
        <sz val="11"/>
        <color rgb="FF000000"/>
        <rFont val="Calibri"/>
      </rPr>
      <t>RP/0/0/CPU0:R3(config-line)#exec-timeout 5 0</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</si>
  <si>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</si>
  <si>
    <r>
      <rPr>
        <sz val="11"/>
        <color rgb="FF000000"/>
        <rFont val="Calibri"/>
      </rPr>
      <t>Review the Cisco router configuration to verify that all network connections associated with a device management have an idle timeout value set to five minutes or less as shown in the following example:</t>
    </r>
    <r>
      <rPr>
        <sz val="11"/>
        <color rgb="FF000000"/>
        <rFont val="Calibri"/>
      </rPr>
      <t xml:space="preserve">
</t>
    </r>
    <r>
      <rPr>
        <sz val="11"/>
        <color rgb="FF000000"/>
        <rFont val="Calibri"/>
      </rPr>
      <t>line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t>
    </r>
    <r>
      <rPr>
        <sz val="11"/>
        <color rgb="FF000000"/>
        <rFont val="Calibri"/>
      </rPr>
      <t xml:space="preserve">
</t>
    </r>
    <r>
      <rPr>
        <sz val="11"/>
        <color rgb="FF000000"/>
        <rFont val="Calibri"/>
      </rPr>
      <t>line default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exec-timeout 5 0</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If the Cisco router is not configured to terminate all network connections associated with a device management after five minutes of inactivity, this is a finding.</t>
    </r>
  </si>
  <si>
    <t>V-216533</t>
  </si>
  <si>
    <r>
      <rPr>
        <sz val="11"/>
        <rFont val="Calibri"/>
      </rPr>
      <t>The Cisco router must be configured to allocate audit record storage capacity in accordance with organization-defined audit record storage requirements.</t>
    </r>
  </si>
  <si>
    <r>
      <rPr>
        <sz val="11"/>
        <color rgb="FF000000"/>
        <rFont val="Calibri"/>
      </rPr>
      <t>Configure the logging buffer size as well as the active log file size and the amount of storage to be reserved for archive log files as shown in the example below.</t>
    </r>
    <r>
      <rPr>
        <sz val="11"/>
        <color rgb="FF000000"/>
        <rFont val="Calibri"/>
      </rPr>
      <t xml:space="preserve">
</t>
    </r>
    <r>
      <rPr>
        <sz val="11"/>
        <color rgb="FF000000"/>
        <rFont val="Calibri"/>
      </rPr>
      <t>RP/0/0/CPU0:R3(config)#logging buffered 8888888</t>
    </r>
    <r>
      <rPr>
        <sz val="11"/>
        <color rgb="FF000000"/>
        <rFont val="Calibri"/>
      </rPr>
      <t xml:space="preserve">
</t>
    </r>
    <r>
      <rPr>
        <sz val="11"/>
        <color rgb="FF000000"/>
        <rFont val="Calibri"/>
      </rPr>
      <t>RP/0/0/CPU0:R3(config)# logging &lt;your-syslog-server-ip&gt; severity notifications</t>
    </r>
    <r>
      <rPr>
        <sz val="11"/>
        <color rgb="FF000000"/>
        <rFont val="Calibri"/>
      </rPr>
      <t xml:space="preserve">
</t>
    </r>
    <r>
      <rPr>
        <sz val="11"/>
        <color rgb="FF000000"/>
        <rFont val="Calibri"/>
      </rPr>
      <t>RP/0/0/CPU0:R3(config)#logging archive</t>
    </r>
    <r>
      <rPr>
        <sz val="11"/>
        <color rgb="FF000000"/>
        <rFont val="Calibri"/>
      </rPr>
      <t xml:space="preserve">
</t>
    </r>
    <r>
      <rPr>
        <sz val="11"/>
        <color rgb="FF000000"/>
        <rFont val="Calibri"/>
      </rPr>
      <t>RP/0/0/CPU0:R3(config-logging-arch)#severity notifications</t>
    </r>
    <r>
      <rPr>
        <sz val="11"/>
        <color rgb="FF000000"/>
        <rFont val="Calibri"/>
      </rPr>
      <t xml:space="preserve">
</t>
    </r>
    <r>
      <rPr>
        <sz val="11"/>
        <color rgb="FF000000"/>
        <rFont val="Calibri"/>
      </rPr>
      <t>RP/0/0/CPU0:R3(config-logging-arch)#device harddisk</t>
    </r>
    <r>
      <rPr>
        <sz val="11"/>
        <color rgb="FF000000"/>
        <rFont val="Calibri"/>
      </rPr>
      <t xml:space="preserve">
</t>
    </r>
    <r>
      <rPr>
        <sz val="11"/>
        <color rgb="FF000000"/>
        <rFont val="Calibri"/>
      </rPr>
      <t xml:space="preserve">RP/0/0/CPU0:R3(config-logging-arch)#archive-size 100 </t>
    </r>
    <r>
      <rPr>
        <sz val="11"/>
        <color rgb="FF000000"/>
        <rFont val="Calibri"/>
      </rPr>
      <t xml:space="preserve">
</t>
    </r>
    <r>
      <rPr>
        <sz val="11"/>
        <color rgb="FF000000"/>
        <rFont val="Calibri"/>
      </rPr>
      <t>RP/0/0/CPU0:R3(config-logging-arch)#file-size 10</t>
    </r>
    <r>
      <rPr>
        <sz val="11"/>
        <color rgb="FF000000"/>
        <rFont val="Calibri"/>
      </rPr>
      <t xml:space="preserve">
</t>
    </r>
    <r>
      <rPr>
        <sz val="11"/>
        <color rgb="FF000000"/>
        <rFont val="Calibri"/>
      </rPr>
      <t>RP/0/0/CPU0:R3(config-logging-arch)#end</t>
    </r>
  </si>
  <si>
    <r>
      <rPr>
        <sz val="11"/>
        <color rgb="FF000000"/>
        <rFont val="Calibri"/>
      </rPr>
      <t xml:space="preserve">In order to ensure network devices have a sufficient storage capacity in which to write the audit logs, they need to be able to allocate audit record storage capacity. The task of allocating audit record storage capacity is usually performed during initial device setup if it is modifiable. </t>
    </r>
    <r>
      <rPr>
        <sz val="11"/>
        <color rgb="FF000000"/>
        <rFont val="Calibri"/>
      </rPr>
      <t xml:space="preserve">
</t>
    </r>
    <r>
      <rPr>
        <sz val="11"/>
        <color rgb="FF000000"/>
        <rFont val="Calibri"/>
      </rPr>
      <t>The value for the organization-defined audit record storage requirement will depend on the amount of storage available on the network device, the anticipated volume of logs, the frequency of transfer from the network device to centralized log servers, and other factors.</t>
    </r>
  </si>
  <si>
    <r>
      <rPr>
        <sz val="11"/>
        <color rgb="FF000000"/>
        <rFont val="Calibri"/>
      </rPr>
      <t>Verify that the Cisco router is configured with a logging buffer size as well as on the hard drive. The configuration should look like the example below:</t>
    </r>
    <r>
      <rPr>
        <sz val="11"/>
        <color rgb="FF000000"/>
        <rFont val="Calibri"/>
      </rPr>
      <t xml:space="preserve">
</t>
    </r>
    <r>
      <rPr>
        <sz val="11"/>
        <color rgb="FF000000"/>
        <rFont val="Calibri"/>
      </rPr>
      <t>logging archive</t>
    </r>
    <r>
      <rPr>
        <sz val="11"/>
        <color rgb="FF000000"/>
        <rFont val="Calibri"/>
      </rPr>
      <t xml:space="preserve">
</t>
    </r>
    <r>
      <rPr>
        <sz val="11"/>
        <color rgb="FF000000"/>
        <rFont val="Calibri"/>
      </rPr>
      <t xml:space="preserve"> device harddisk</t>
    </r>
    <r>
      <rPr>
        <sz val="11"/>
        <color rgb="FF000000"/>
        <rFont val="Calibri"/>
      </rPr>
      <t xml:space="preserve">
</t>
    </r>
    <r>
      <rPr>
        <sz val="11"/>
        <color rgb="FF000000"/>
        <rFont val="Calibri"/>
      </rPr>
      <t xml:space="preserve"> severity notifications</t>
    </r>
    <r>
      <rPr>
        <sz val="11"/>
        <color rgb="FF000000"/>
        <rFont val="Calibri"/>
      </rPr>
      <t xml:space="preserve">
</t>
    </r>
    <r>
      <rPr>
        <sz val="11"/>
        <color rgb="FF000000"/>
        <rFont val="Calibri"/>
      </rPr>
      <t xml:space="preserve"> file-size 10</t>
    </r>
    <r>
      <rPr>
        <sz val="11"/>
        <color rgb="FF000000"/>
        <rFont val="Calibri"/>
      </rPr>
      <t xml:space="preserve">
</t>
    </r>
    <r>
      <rPr>
        <sz val="11"/>
        <color rgb="FF000000"/>
        <rFont val="Calibri"/>
      </rPr>
      <t xml:space="preserve"> archive-size 100</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logging buffered 8888888</t>
    </r>
    <r>
      <rPr>
        <sz val="11"/>
        <color rgb="FF000000"/>
        <rFont val="Calibri"/>
      </rPr>
      <t xml:space="preserve">
</t>
    </r>
    <r>
      <rPr>
        <sz val="11"/>
        <color rgb="FF000000"/>
        <rFont val="Calibri"/>
      </rPr>
      <t>If a logging buffer size and the archive size is not configured, this is a finding.</t>
    </r>
    <r>
      <rPr>
        <sz val="11"/>
        <color rgb="FF000000"/>
        <rFont val="Calibri"/>
      </rPr>
      <t xml:space="preserve">
</t>
    </r>
    <r>
      <rPr>
        <sz val="11"/>
        <color rgb="FF000000"/>
        <rFont val="Calibri"/>
      </rPr>
      <t>If the Cisco router is not configured to allocate audit record storage capacity in accordance with organization-defined audit record storage requirements, this is a finding.</t>
    </r>
  </si>
  <si>
    <t>V-216534</t>
  </si>
  <si>
    <r>
      <rPr>
        <sz val="11"/>
        <rFont val="Calibri"/>
      </rPr>
      <t>The Cisco router must be configured to generate an alert for all audit failure events.</t>
    </r>
  </si>
  <si>
    <r>
      <rPr>
        <sz val="11"/>
        <color rgb="FF000000"/>
        <rFont val="Calibri"/>
      </rPr>
      <t>Configure the Cisco router to send critical to emergency log messages to the syslog server as shown in the example below.</t>
    </r>
    <r>
      <rPr>
        <sz val="11"/>
        <color rgb="FF000000"/>
        <rFont val="Calibri"/>
      </rPr>
      <t xml:space="preserve">
</t>
    </r>
    <r>
      <rPr>
        <sz val="11"/>
        <color rgb="FF000000"/>
        <rFont val="Calibri"/>
      </rPr>
      <t>RP/0/0/CPU0:R3(config)#logging 10.1.12.7 severity critical</t>
    </r>
    <r>
      <rPr>
        <sz val="11"/>
        <color rgb="FF000000"/>
        <rFont val="Calibri"/>
      </rPr>
      <t xml:space="preserve">
</t>
    </r>
    <r>
      <rPr>
        <sz val="11"/>
        <color rgb="FF000000"/>
        <rFont val="Calibri"/>
      </rPr>
      <t>Note: The parameter "critical" can replaced with a lesser severity level (i.e., error, warning, notice, informational).</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</si>
  <si>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</si>
  <si>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logging 10.1.12.7 vrf default severity critical</t>
    </r>
    <r>
      <rPr>
        <sz val="11"/>
        <color rgb="FF000000"/>
        <rFont val="Calibri"/>
      </rPr>
      <t xml:space="preserve">
</t>
    </r>
    <r>
      <rPr>
        <sz val="11"/>
        <color rgb="FF000000"/>
        <rFont val="Calibri"/>
      </rPr>
      <t xml:space="preserve">Note: The parameter "critical" can be replaced with a lesser severity level (i.e., error, warning, notice, informational). </t>
    </r>
    <r>
      <rPr>
        <sz val="11"/>
        <color rgb="FF000000"/>
        <rFont val="Calibri"/>
      </rPr>
      <t xml:space="preserve">
</t>
    </r>
    <r>
      <rPr>
        <sz val="11"/>
        <color rgb="FF000000"/>
        <rFont val="Calibri"/>
      </rPr>
      <t>If the Cisco router is not configured to generate an alert for all audit failure events, this is a finding.</t>
    </r>
  </si>
  <si>
    <t>V-216535</t>
  </si>
  <si>
    <r>
      <rPr>
        <sz val="11"/>
        <rFont val="Calibri"/>
      </rPr>
      <t>The Cisco router must be configured to synchronize its clock with the primary and secondary time sources using redundant authoritative time sources.</t>
    </r>
  </si>
  <si>
    <r>
      <rPr>
        <sz val="11"/>
        <color rgb="FF000000"/>
        <rFont val="Calibri"/>
      </rPr>
      <t>Configure the Cisco router to synchronize its clock with redundant authoritative time sources as shown in the example below.</t>
    </r>
    <r>
      <rPr>
        <sz val="11"/>
        <color rgb="FF000000"/>
        <rFont val="Calibri"/>
      </rPr>
      <t xml:space="preserve">
</t>
    </r>
    <r>
      <rPr>
        <sz val="11"/>
        <color rgb="FF000000"/>
        <rFont val="Calibri"/>
      </rPr>
      <t>RP/0/0/CPU0:R3 (config)#ntp server x.x.x.x</t>
    </r>
    <r>
      <rPr>
        <sz val="11"/>
        <color rgb="FF000000"/>
        <rFont val="Calibri"/>
      </rPr>
      <t xml:space="preserve">
</t>
    </r>
    <r>
      <rPr>
        <sz val="11"/>
        <color rgb="FF000000"/>
        <rFont val="Calibri"/>
      </rPr>
      <t>RP/0/0/CPU0:R3 (config)#ntp server y.y.y.y</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</si>
  <si>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t>
    </r>
    <r>
      <rPr>
        <sz val="11"/>
        <color rgb="FF000000"/>
        <rFont val="Calibri"/>
      </rPr>
      <t xml:space="preserve">
</t>
    </r>
    <r>
      <rPr>
        <sz val="11"/>
        <color rgb="FF000000"/>
        <rFont val="Calibri"/>
      </rPr>
      <t>Multiple time sources provide redundancy by including a secondary source. Time synchronization is usually a hierarchy; clients synchronize time to a local source while that source synchronizes its time to a more accurate source. The network device must utilize an authoritative time server and/or be configured to use redundant authoritative time sources. This requirement is related to the comparison done in CCI-001891.</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than the primary time source.</t>
    </r>
  </si>
  <si>
    <r>
      <rPr>
        <sz val="11"/>
        <color rgb="FF000000"/>
        <rFont val="Calibri"/>
      </rPr>
      <t>Review the Cisco router configuration to verify that it is compliant with this requirement as shown in the configuration example below.</t>
    </r>
    <r>
      <rPr>
        <sz val="11"/>
        <color rgb="FF000000"/>
        <rFont val="Calibri"/>
      </rPr>
      <t xml:space="preserve">
</t>
    </r>
    <r>
      <rPr>
        <sz val="11"/>
        <color rgb="FF000000"/>
        <rFont val="Calibri"/>
      </rPr>
      <t>ntp server x.x.x.x</t>
    </r>
    <r>
      <rPr>
        <sz val="11"/>
        <color rgb="FF000000"/>
        <rFont val="Calibri"/>
      </rPr>
      <t xml:space="preserve">
</t>
    </r>
    <r>
      <rPr>
        <sz val="11"/>
        <color rgb="FF000000"/>
        <rFont val="Calibri"/>
      </rPr>
      <t>ntp server y.y.y.y</t>
    </r>
    <r>
      <rPr>
        <sz val="11"/>
        <color rgb="FF000000"/>
        <rFont val="Calibri"/>
      </rPr>
      <t xml:space="preserve">
</t>
    </r>
    <r>
      <rPr>
        <sz val="11"/>
        <color rgb="FF000000"/>
        <rFont val="Calibri"/>
      </rPr>
      <t>If the Cisco router is not configured to synchronize its clock with redundant authoritative time sources, this is a finding.</t>
    </r>
  </si>
  <si>
    <t>V-216536</t>
  </si>
  <si>
    <r>
      <rPr>
        <sz val="11"/>
        <rFont val="Calibri"/>
      </rPr>
      <t>The Cisco router must record time stamps for audit records that meet a granularity of one second for a minimum degree of precision.</t>
    </r>
  </si>
  <si>
    <r>
      <rPr>
        <sz val="11"/>
        <color rgb="FF000000"/>
        <rFont val="Calibri"/>
      </rPr>
      <t>Configure the Cisco router to record time stamps that meet a granularity of one second as shown in the example below.</t>
    </r>
    <r>
      <rPr>
        <sz val="11"/>
        <color rgb="FF000000"/>
        <rFont val="Calibri"/>
      </rPr>
      <t xml:space="preserve">
</t>
    </r>
    <r>
      <rPr>
        <sz val="11"/>
        <color rgb="FF000000"/>
        <rFont val="Calibri"/>
      </rPr>
      <t>RP/0/0/CPU0:R3(config)#service timestamps log datetime localtime</t>
    </r>
  </si>
  <si>
    <r>
      <rPr>
        <sz val="11"/>
        <color rgb="FF000000"/>
        <rFont val="Calibri"/>
      </rPr>
      <t>Without sufficient granularity of time stamps, it is not possible to adequately determine the chronological order of records. Time stamps generated by the application include date and time. Granularity of time measurements refers to the degree of synchronization between information system clocks and reference clocks.</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</si>
  <si>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hostname R3</t>
    </r>
    <r>
      <rPr>
        <sz val="11"/>
        <color rgb="FF000000"/>
        <rFont val="Calibri"/>
      </rPr>
      <t xml:space="preserve">
</t>
    </r>
    <r>
      <rPr>
        <sz val="11"/>
        <color rgb="FF000000"/>
        <rFont val="Calibri"/>
      </rPr>
      <t>service timestamps log datetime localtime</t>
    </r>
    <r>
      <rPr>
        <sz val="11"/>
        <color rgb="FF000000"/>
        <rFont val="Calibri"/>
      </rPr>
      <t xml:space="preserve">
</t>
    </r>
    <r>
      <rPr>
        <sz val="11"/>
        <color rgb="FF000000"/>
        <rFont val="Calibri"/>
      </rPr>
      <t>If the router is not configured to record time stamps that meet a granularity of one second, this is a finding.</t>
    </r>
  </si>
  <si>
    <t>V-216537</t>
  </si>
  <si>
    <r>
      <rPr>
        <sz val="11"/>
        <rFont val="Calibri"/>
      </rPr>
      <t>The Cisco router must be configured to record time stamps for log records that can be mapped to Coordinated Universal Time (UTC) or Greenwich Mean Time (GMT).</t>
    </r>
  </si>
  <si>
    <r>
      <rPr>
        <sz val="11"/>
        <color rgb="FF000000"/>
        <rFont val="Calibri"/>
      </rPr>
      <t>Configure the Cisco router to record time stamps for audit records that can be mapped to UTC or GMT as shown in the example below.</t>
    </r>
    <r>
      <rPr>
        <sz val="11"/>
        <color rgb="FF000000"/>
        <rFont val="Calibri"/>
      </rPr>
      <t xml:space="preserve">
</t>
    </r>
    <r>
      <rPr>
        <sz val="11"/>
        <color rgb="FF000000"/>
        <rFont val="Calibri"/>
      </rPr>
      <t>RP/0/0/CPU0:R3(config)#clock timezone EST -5</t>
    </r>
    <r>
      <rPr>
        <sz val="11"/>
        <color rgb="FF000000"/>
        <rFont val="Calibri"/>
      </rPr>
      <t xml:space="preserve">
</t>
    </r>
    <r>
      <rPr>
        <sz val="11"/>
        <color rgb="FF000000"/>
        <rFont val="Calibri"/>
      </rPr>
      <t>RP/0/0/CPU0:R3(config)#service timestamps log datetime localtime</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</si>
  <si>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application include date and time. Time is commonly expressed in UTC, a modern continuation of GMT, or local time with an offset from UTC.</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</si>
  <si>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hostname R3</t>
    </r>
    <r>
      <rPr>
        <sz val="11"/>
        <color rgb="FF000000"/>
        <rFont val="Calibri"/>
      </rPr>
      <t xml:space="preserve">
</t>
    </r>
    <r>
      <rPr>
        <sz val="11"/>
        <color rgb="FF000000"/>
        <rFont val="Calibri"/>
      </rPr>
      <t>clock timezone EST -5</t>
    </r>
    <r>
      <rPr>
        <sz val="11"/>
        <color rgb="FF000000"/>
        <rFont val="Calibri"/>
      </rPr>
      <t xml:space="preserve">
</t>
    </r>
    <r>
      <rPr>
        <sz val="11"/>
        <color rgb="FF000000"/>
        <rFont val="Calibri"/>
      </rPr>
      <t>service timestamps log datetime localtime</t>
    </r>
    <r>
      <rPr>
        <sz val="11"/>
        <color rgb="FF000000"/>
        <rFont val="Calibri"/>
      </rPr>
      <t xml:space="preserve">
</t>
    </r>
    <r>
      <rPr>
        <sz val="11"/>
        <color rgb="FF000000"/>
        <rFont val="Calibri"/>
      </rPr>
      <t>Note: UTC is the default; hence, the command set time-zone may not be seen in the configuration. This can be verified using the show system uptime command.</t>
    </r>
    <r>
      <rPr>
        <sz val="11"/>
        <color rgb="FF000000"/>
        <rFont val="Calibri"/>
      </rPr>
      <t xml:space="preserve">
</t>
    </r>
    <r>
      <rPr>
        <sz val="11"/>
        <color rgb="FF000000"/>
        <rFont val="Calibri"/>
      </rPr>
      <t>If the router is not configured to record time stamps for audit records that can be mapped to UTC or GMT, this is a finding.</t>
    </r>
  </si>
  <si>
    <t>V-216538</t>
  </si>
  <si>
    <r>
      <rPr>
        <sz val="11"/>
        <rFont val="Calibri"/>
      </rPr>
      <t>The Cisco router must be configured to authenticate SNMP messages using a FIPS-validated Keyed-Hash Message Authentication Code (HMAC).</t>
    </r>
  </si>
  <si>
    <r>
      <rPr>
        <sz val="11"/>
        <color rgb="FF000000"/>
        <rFont val="Calibri"/>
      </rPr>
      <t>Configure the Cisco router to authenticate SNMP messages as shown in the example below.</t>
    </r>
    <r>
      <rPr>
        <sz val="11"/>
        <color rgb="FF000000"/>
        <rFont val="Calibri"/>
      </rPr>
      <t xml:space="preserve">
</t>
    </r>
    <r>
      <rPr>
        <sz val="11"/>
        <color rgb="FF000000"/>
        <rFont val="Calibri"/>
      </rPr>
      <t>RP/0/0/CPU0:R3(config)#snmp-server group V3GROUP v3 auth read V3READ write V3WRITE</t>
    </r>
    <r>
      <rPr>
        <sz val="11"/>
        <color rgb="FF000000"/>
        <rFont val="Calibri"/>
      </rPr>
      <t xml:space="preserve">
</t>
    </r>
    <r>
      <rPr>
        <sz val="11"/>
        <color rgb="FF000000"/>
        <rFont val="Calibri"/>
      </rPr>
      <t xml:space="preserve">RP/0/0/CPU0:R3(config)#snmp-server user V3USER V3GROUP v3 auth sha xxxxxx </t>
    </r>
    <r>
      <rPr>
        <sz val="11"/>
        <color rgb="FF000000"/>
        <rFont val="Calibri"/>
      </rPr>
      <t xml:space="preserve">
</t>
    </r>
    <r>
      <rPr>
        <sz val="11"/>
        <color rgb="FF000000"/>
        <rFont val="Calibri"/>
      </rPr>
      <t>RP/0/0/CPU0:R3(config)#snmp-server view V3READ iso included</t>
    </r>
    <r>
      <rPr>
        <sz val="11"/>
        <color rgb="FF000000"/>
        <rFont val="Calibri"/>
      </rPr>
      <t xml:space="preserve">
</t>
    </r>
    <r>
      <rPr>
        <sz val="11"/>
        <color rgb="FF000000"/>
        <rFont val="Calibri"/>
      </rPr>
      <t>RP/0/0/CPU0:R3(config)#snmp-server view V3WRITE iso included</t>
    </r>
    <r>
      <rPr>
        <sz val="11"/>
        <color rgb="FF000000"/>
        <rFont val="Calibri"/>
      </rPr>
      <t xml:space="preserve">
</t>
    </r>
    <r>
      <rPr>
        <sz val="11"/>
        <color rgb="FF000000"/>
        <rFont val="Calibri"/>
      </rPr>
      <t>RP/0/0/CPU0:R3(config)#snmp-server host x.x.x.x version 3 auth V3USER</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</si>
  <si>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the requirement to those limited number (and type) of devices that truly need to support this capability.</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</si>
  <si>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snmp-server host x.x.x.x traps version 3 auth V3USER</t>
    </r>
    <r>
      <rPr>
        <sz val="11"/>
        <color rgb="FF000000"/>
        <rFont val="Calibri"/>
      </rPr>
      <t xml:space="preserve">
</t>
    </r>
    <r>
      <rPr>
        <sz val="11"/>
        <color rgb="FF000000"/>
        <rFont val="Calibri"/>
      </rPr>
      <t xml:space="preserve">snmp-server user V3USER V3GROUP v3 auth sha </t>
    </r>
    <r>
      <rPr>
        <sz val="11"/>
        <color rgb="FF000000"/>
        <rFont val="Calibri"/>
      </rPr>
      <t xml:space="preserve">
</t>
    </r>
    <r>
      <rPr>
        <sz val="11"/>
        <color rgb="FF000000"/>
        <rFont val="Calibri"/>
      </rPr>
      <t>snmp-server view V3READ iso included</t>
    </r>
    <r>
      <rPr>
        <sz val="11"/>
        <color rgb="FF000000"/>
        <rFont val="Calibri"/>
      </rPr>
      <t xml:space="preserve">
</t>
    </r>
    <r>
      <rPr>
        <sz val="11"/>
        <color rgb="FF000000"/>
        <rFont val="Calibri"/>
      </rPr>
      <t>snmp-server view V3WRITE iso included</t>
    </r>
    <r>
      <rPr>
        <sz val="11"/>
        <color rgb="FF000000"/>
        <rFont val="Calibri"/>
      </rPr>
      <t xml:space="preserve">
</t>
    </r>
    <r>
      <rPr>
        <sz val="11"/>
        <color rgb="FF000000"/>
        <rFont val="Calibri"/>
      </rPr>
      <t>snmp-server group V3GROUP v3 auth read V3READ write V3WRITE</t>
    </r>
    <r>
      <rPr>
        <sz val="11"/>
        <color rgb="FF000000"/>
        <rFont val="Calibri"/>
      </rPr>
      <t xml:space="preserve">
</t>
    </r>
    <r>
      <rPr>
        <sz val="11"/>
        <color rgb="FF000000"/>
        <rFont val="Calibri"/>
      </rPr>
      <t>If the Cisco router is not configured to authenticate SNMP messages using a FIPS-validated HMAC, this is a finding.</t>
    </r>
  </si>
  <si>
    <t>V-216539</t>
  </si>
  <si>
    <r>
      <rPr>
        <sz val="11"/>
        <rFont val="Calibri"/>
      </rPr>
      <t>The Cisco router must be configured to encrypt SNMP messages using a FIPS 140-2 approved algorithm.</t>
    </r>
  </si>
  <si>
    <r>
      <rPr>
        <sz val="11"/>
        <color rgb="FF000000"/>
        <rFont val="Calibri"/>
      </rPr>
      <t>Configure the Cisco router to encrypt SNMP messages using a FIPS 140-2 approved algorithm as shown in the example below.</t>
    </r>
    <r>
      <rPr>
        <sz val="11"/>
        <color rgb="FF000000"/>
        <rFont val="Calibri"/>
      </rPr>
      <t xml:space="preserve">
</t>
    </r>
    <r>
      <rPr>
        <sz val="11"/>
        <color rgb="FF000000"/>
        <rFont val="Calibri"/>
      </rPr>
      <t>RP/0/0/CPU0:R3(config)#snmp-server group V3GROUP v3 auth read V3READ write V3WRITE</t>
    </r>
    <r>
      <rPr>
        <sz val="11"/>
        <color rgb="FF000000"/>
        <rFont val="Calibri"/>
      </rPr>
      <t xml:space="preserve">
</t>
    </r>
    <r>
      <rPr>
        <sz val="11"/>
        <color rgb="FF000000"/>
        <rFont val="Calibri"/>
      </rPr>
      <t>RP/0/0/CPU0:R3(config)#snmp-server user V3USER V3GROUP v3 auth sha xxxxxx priv aes 256 xxxxxx</t>
    </r>
    <r>
      <rPr>
        <sz val="11"/>
        <color rgb="FF000000"/>
        <rFont val="Calibri"/>
      </rPr>
      <t xml:space="preserve">
</t>
    </r>
    <r>
      <rPr>
        <sz val="11"/>
        <color rgb="FF000000"/>
        <rFont val="Calibri"/>
      </rPr>
      <t>RP/0/0/CPU0:R3(config)#snmp-server view V3READ iso included</t>
    </r>
    <r>
      <rPr>
        <sz val="11"/>
        <color rgb="FF000000"/>
        <rFont val="Calibri"/>
      </rPr>
      <t xml:space="preserve">
</t>
    </r>
    <r>
      <rPr>
        <sz val="11"/>
        <color rgb="FF000000"/>
        <rFont val="Calibri"/>
      </rPr>
      <t>RP/0/0/CPU0:R3(config)#snmp-server view V3WRITE iso included</t>
    </r>
    <r>
      <rPr>
        <sz val="11"/>
        <color rgb="FF000000"/>
        <rFont val="Calibri"/>
      </rPr>
      <t xml:space="preserve">
</t>
    </r>
    <r>
      <rPr>
        <sz val="11"/>
        <color rgb="FF000000"/>
        <rFont val="Calibri"/>
      </rPr>
      <t>RP/0/0/CPU0:R3(config)#snmp-server host x.x.x.x version 3 auth V3USER</t>
    </r>
  </si>
  <si>
    <r>
      <rPr>
        <sz val="11"/>
        <color rgb="FF000000"/>
        <rFont val="Calibri"/>
      </rPr>
      <t>Without the strong encryption that is provided by the SNMP Version 3 User-based Security Model (USM), an unauthorized user can gain access to network management information that can be used to create a network outage.</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</si>
  <si>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snmp-server host x.x.x.x traps version 3 auth V3USER</t>
    </r>
    <r>
      <rPr>
        <sz val="11"/>
        <color rgb="FF000000"/>
        <rFont val="Calibri"/>
      </rPr>
      <t xml:space="preserve">
</t>
    </r>
    <r>
      <rPr>
        <sz val="11"/>
        <color rgb="FF000000"/>
        <rFont val="Calibri"/>
      </rPr>
      <t>snmp-server user V3USER V3GROUP v3 auth sha encrypted 110B1607150B</t>
    </r>
    <r>
      <rPr>
        <sz val="11"/>
        <color rgb="FF000000"/>
        <rFont val="Calibri"/>
      </rPr>
      <t xml:space="preserve">
</t>
    </r>
    <r>
      <rPr>
        <sz val="11"/>
        <color rgb="FF000000"/>
        <rFont val="Calibri"/>
      </rPr>
      <t>snmp-server view V3READ iso included</t>
    </r>
    <r>
      <rPr>
        <sz val="11"/>
        <color rgb="FF000000"/>
        <rFont val="Calibri"/>
      </rPr>
      <t xml:space="preserve">
</t>
    </r>
    <r>
      <rPr>
        <sz val="11"/>
        <color rgb="FF000000"/>
        <rFont val="Calibri"/>
      </rPr>
      <t>snmp-server view V3WRITE iso included</t>
    </r>
    <r>
      <rPr>
        <sz val="11"/>
        <color rgb="FF000000"/>
        <rFont val="Calibri"/>
      </rPr>
      <t xml:space="preserve">
</t>
    </r>
    <r>
      <rPr>
        <sz val="11"/>
        <color rgb="FF000000"/>
        <rFont val="Calibri"/>
      </rPr>
      <t>snmp-server group V3GROUP v3 auth read V3READ write V3WRITE</t>
    </r>
    <r>
      <rPr>
        <sz val="11"/>
        <color rgb="FF000000"/>
        <rFont val="Calibri"/>
      </rPr>
      <t xml:space="preserve">
</t>
    </r>
    <r>
      <rPr>
        <sz val="11"/>
        <color rgb="FF000000"/>
        <rFont val="Calibri"/>
      </rPr>
      <t>If the Cisco router is not configured to encrypt SNMP messages using a FIPS 140-2 approved algorithm, this is a finding.</t>
    </r>
  </si>
  <si>
    <t>V-216540</t>
  </si>
  <si>
    <r>
      <rPr>
        <sz val="11"/>
        <rFont val="Calibri"/>
      </rPr>
      <t>The Cisco router must be configured to authenticate Network Time Protocol (NTP) sources using authentication with FIPS-compliant algorithms.</t>
    </r>
  </si>
  <si>
    <r>
      <rPr>
        <sz val="11"/>
        <color rgb="FF000000"/>
        <rFont val="Calibri"/>
      </rPr>
      <t>Configure the Cisco router to authenticate NTP sources using authentication with FIPS-compliant algorithms as shown in the example below:</t>
    </r>
    <r>
      <rPr>
        <sz val="11"/>
        <color rgb="FF000000"/>
        <rFont val="Calibri"/>
      </rPr>
      <t xml:space="preserve">
</t>
    </r>
    <r>
      <rPr>
        <sz val="11"/>
        <color rgb="FF000000"/>
        <rFont val="Calibri"/>
      </rPr>
      <t>RP/0/0/CPU0:router# configure</t>
    </r>
    <r>
      <rPr>
        <sz val="11"/>
        <color rgb="FF000000"/>
        <rFont val="Calibri"/>
      </rPr>
      <t xml:space="preserve">
</t>
    </r>
    <r>
      <rPr>
        <sz val="11"/>
        <color rgb="FF000000"/>
        <rFont val="Calibri"/>
      </rPr>
      <t>RP/0/0/CPU0:router(config)# ntp</t>
    </r>
    <r>
      <rPr>
        <sz val="11"/>
        <color rgb="FF000000"/>
        <rFont val="Calibri"/>
      </rPr>
      <t xml:space="preserve">
</t>
    </r>
    <r>
      <rPr>
        <sz val="11"/>
        <color rgb="FF000000"/>
        <rFont val="Calibri"/>
      </rPr>
      <t>RP/0/0/CPU0:router(config-ntp)# authentication-key 1 hmac-sha2 encrypted xxxxxx</t>
    </r>
    <r>
      <rPr>
        <sz val="11"/>
        <color rgb="FF000000"/>
        <rFont val="Calibri"/>
      </rPr>
      <t xml:space="preserve">
</t>
    </r>
    <r>
      <rPr>
        <sz val="11"/>
        <color rgb="FF000000"/>
        <rFont val="Calibri"/>
      </rPr>
      <t>RP/0/0/CPU0:router(config-ntp)# trusted-key 1</t>
    </r>
    <r>
      <rPr>
        <sz val="11"/>
        <color rgb="FF000000"/>
        <rFont val="Calibri"/>
      </rPr>
      <t xml:space="preserve">
</t>
    </r>
    <r>
      <rPr>
        <sz val="11"/>
        <color rgb="FF000000"/>
        <rFont val="Calibri"/>
      </rPr>
      <t>RP/0/0/CPU0:router(config-ntp)# authenticate</t>
    </r>
    <r>
      <rPr>
        <sz val="11"/>
        <color rgb="FF000000"/>
        <rFont val="Calibri"/>
      </rPr>
      <t xml:space="preserve">
</t>
    </r>
    <r>
      <rPr>
        <sz val="11"/>
        <color rgb="FF000000"/>
        <rFont val="Calibri"/>
      </rPr>
      <t>RP/0/0/CPU0:router(config-ntp)# server 198.51.100.1 key 1</t>
    </r>
    <r>
      <rPr>
        <sz val="11"/>
        <color rgb="FF000000"/>
        <rFont val="Calibri"/>
      </rPr>
      <t xml:space="preserve">
</t>
    </r>
    <r>
      <rPr>
        <sz val="11"/>
        <color rgb="FF000000"/>
        <rFont val="Calibri"/>
      </rPr>
      <t>RP/0/0/CPU0:router(config-ntp)# commit</t>
    </r>
  </si>
  <si>
    <r>
      <rPr>
        <sz val="11"/>
        <color rgb="FF000000"/>
        <rFont val="Calibri"/>
      </rPr>
      <t>If NTP is not authenticated, an attacker can introduce a rogue NTP server. This rogue server can then be used to send incorrect time information to network devices, which will make log timestamps inaccurate and affect scheduled actions. NTP authentication is used to prevent this tampering by authenticating the time source.</t>
    </r>
  </si>
  <si>
    <r>
      <rPr>
        <sz val="11"/>
        <color rgb="FF000000"/>
        <rFont val="Calibri"/>
      </rPr>
      <t>Review the Cisco router configuration to verify that it authenticates NTP sources using authentication with FIPS-compliant algorithms as shown in the configuration example below:</t>
    </r>
    <r>
      <rPr>
        <sz val="11"/>
        <color rgb="FF000000"/>
        <rFont val="Calibri"/>
      </rPr>
      <t xml:space="preserve">
</t>
    </r>
    <r>
      <rPr>
        <sz val="11"/>
        <color rgb="FF000000"/>
        <rFont val="Calibri"/>
      </rPr>
      <t>ntp</t>
    </r>
    <r>
      <rPr>
        <sz val="11"/>
        <color rgb="FF000000"/>
        <rFont val="Calibri"/>
      </rPr>
      <t xml:space="preserve">
</t>
    </r>
    <r>
      <rPr>
        <sz val="11"/>
        <color rgb="FF000000"/>
        <rFont val="Calibri"/>
      </rPr>
      <t>authentication-key 1 hmac-sha2 encrypted xxxxxx</t>
    </r>
    <r>
      <rPr>
        <sz val="11"/>
        <color rgb="FF000000"/>
        <rFont val="Calibri"/>
      </rPr>
      <t xml:space="preserve">
</t>
    </r>
    <r>
      <rPr>
        <sz val="11"/>
        <color rgb="FF000000"/>
        <rFont val="Calibri"/>
      </rPr>
      <t>trusted-key 1</t>
    </r>
    <r>
      <rPr>
        <sz val="11"/>
        <color rgb="FF000000"/>
        <rFont val="Calibri"/>
      </rPr>
      <t xml:space="preserve">
</t>
    </r>
    <r>
      <rPr>
        <sz val="11"/>
        <color rgb="FF000000"/>
        <rFont val="Calibri"/>
      </rPr>
      <t>authenticate</t>
    </r>
    <r>
      <rPr>
        <sz val="11"/>
        <color rgb="FF000000"/>
        <rFont val="Calibri"/>
      </rPr>
      <t xml:space="preserve">
</t>
    </r>
    <r>
      <rPr>
        <sz val="11"/>
        <color rgb="FF000000"/>
        <rFont val="Calibri"/>
      </rPr>
      <t>server 198.51.100.1 key 1</t>
    </r>
    <r>
      <rPr>
        <sz val="11"/>
        <color rgb="FF000000"/>
        <rFont val="Calibri"/>
      </rPr>
      <t xml:space="preserve">
</t>
    </r>
    <r>
      <rPr>
        <sz val="11"/>
        <color rgb="FF000000"/>
        <rFont val="Calibri"/>
      </rPr>
      <t>If the Cisco router is not configured to authenticate NTP sources using authentication with FIPS-compliant algorithms, this is a finding.</t>
    </r>
  </si>
  <si>
    <t>V-216541</t>
  </si>
  <si>
    <r>
      <rPr>
        <sz val="11"/>
        <rFont val="Calibri"/>
      </rPr>
      <t>The Cisco router must be configured to use FIPS-validated Keyed-Hash Message Authentication Code (HMAC) to protect the integrity of remote maintenance sessions.</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</si>
  <si>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t>
    </r>
    <r>
      <rPr>
        <sz val="11"/>
        <color rgb="FF000000"/>
        <rFont val="Calibri"/>
      </rPr>
      <t xml:space="preserve">
</t>
    </r>
    <r>
      <rPr>
        <sz val="11"/>
        <color rgb="FF000000"/>
        <rFont val="Calibri"/>
      </rPr>
      <t>Currently, HMAC is the only FIPS-approved algorithm for generating and verifying message/data authentication codes in accordance with FIPS 198-1. Products that are FIPS 140-2 validated will have an HMAC that meets specification; however, the option must be configured for use as the only message authentication code use d for authentication to cryptographic modules.</t>
    </r>
  </si>
  <si>
    <r>
      <rPr>
        <sz val="11"/>
        <color rgb="FF000000"/>
        <rFont val="Calibri"/>
      </rPr>
      <t>Review the router configuration to verify that SSH version 2 is configured as shown in the example below.</t>
    </r>
    <r>
      <rPr>
        <sz val="11"/>
        <color rgb="FF000000"/>
        <rFont val="Calibri"/>
      </rPr>
      <t xml:space="preserve">
</t>
    </r>
    <r>
      <rPr>
        <sz val="11"/>
        <color rgb="FF000000"/>
        <rFont val="Calibri"/>
      </rPr>
      <t>ssh server v2</t>
    </r>
    <r>
      <rPr>
        <sz val="11"/>
        <color rgb="FF000000"/>
        <rFont val="Calibri"/>
      </rPr>
      <t xml:space="preserve">
</t>
    </r>
    <r>
      <rPr>
        <sz val="11"/>
        <color rgb="FF000000"/>
        <rFont val="Calibri"/>
      </rPr>
      <t>Note: IOS XR supports SSHv1 and SSHv2. SSHv1 uses Rivest, Shamir, and Adelman (RSA) keys while SSHv2 uses Digital Signature Algorithm (DSA) keys which is FIPS 186-4.</t>
    </r>
    <r>
      <rPr>
        <sz val="11"/>
        <color rgb="FF000000"/>
        <rFont val="Calibri"/>
      </rPr>
      <t xml:space="preserve">
</t>
    </r>
    <r>
      <rPr>
        <sz val="11"/>
        <color rgb="FF000000"/>
        <rFont val="Calibri"/>
      </rPr>
      <t>If the Cisco router is not configured to use FIPS-validated HMAC to protect the integrity of remote maintenance sessions, this is a finding.</t>
    </r>
  </si>
  <si>
    <t>V-216542</t>
  </si>
  <si>
    <r>
      <rPr>
        <sz val="11"/>
        <rFont val="Calibri"/>
      </rPr>
      <t>The Cisco router must be configured to implement cryptographic mechanisms to protect the confidentiality of remote maintenance sessions.</t>
    </r>
  </si>
  <si>
    <r>
      <rPr>
        <sz val="11"/>
        <color rgb="FF000000"/>
        <rFont val="Calibri"/>
      </rPr>
      <t>This requires the use of secure protocols instead of their unsecured counterparts, such as SSH instead of telnet, SCP instead of FTP, and HTTPS instead of HTTP. If unsecured protocols (lacking cryptographic mechanisms) are used for sessions, the contents of those sessions will be susceptible to eavesdropping, potentially putting sensitive data (including administrator passwords) at risk of compromise and potentially allowing hijacking of maintenance sessions.</t>
    </r>
  </si>
  <si>
    <r>
      <rPr>
        <sz val="11"/>
        <color rgb="FF000000"/>
        <rFont val="Calibri"/>
      </rPr>
      <t>Review the router configuration to verify that SSH version 2 is configured as shown in the example below.</t>
    </r>
    <r>
      <rPr>
        <sz val="11"/>
        <color rgb="FF000000"/>
        <rFont val="Calibri"/>
      </rPr>
      <t xml:space="preserve">
</t>
    </r>
    <r>
      <rPr>
        <sz val="11"/>
        <color rgb="FF000000"/>
        <rFont val="Calibri"/>
      </rPr>
      <t>ssh server v2</t>
    </r>
    <r>
      <rPr>
        <sz val="11"/>
        <color rgb="FF000000"/>
        <rFont val="Calibri"/>
      </rPr>
      <t xml:space="preserve">
</t>
    </r>
    <r>
      <rPr>
        <sz val="11"/>
        <color rgb="FF000000"/>
        <rFont val="Calibri"/>
      </rPr>
      <t>Note: IOS XR supports SSHv1 and SSHv2. The AES encryption algorithm is supported on the SSHv2 server and client, but not on the SSHv1 server and client. Any requests for an AES cipher sent by an SSHv2 client to an SSHv1 server are ignored, with the server using 3DES instead. The cipher preference for the SSH server follows the order AES128, AES192, AES256, and, finally, 3DES. The server rejects any requests by the client for an unsupported cipher, and the SSH session does not proceed.</t>
    </r>
    <r>
      <rPr>
        <sz val="11"/>
        <color rgb="FF000000"/>
        <rFont val="Calibri"/>
      </rPr>
      <t xml:space="preserve">
</t>
    </r>
    <r>
      <rPr>
        <sz val="11"/>
        <color rgb="FF000000"/>
        <rFont val="Calibri"/>
      </rPr>
      <t>If the router is configured to implement SSH version 1, this is a finding.</t>
    </r>
  </si>
  <si>
    <t>V-216543</t>
  </si>
  <si>
    <r>
      <rPr>
        <sz val="11"/>
        <rFont val="Calibri"/>
      </rPr>
      <t>The Cisco router must be configured to off-load log records onto a different system than the system being audited.</t>
    </r>
  </si>
  <si>
    <r>
      <rPr>
        <sz val="11"/>
        <color rgb="FF000000"/>
        <rFont val="Calibri"/>
      </rPr>
      <t>Configure the Cisco router to send log records to a syslog server as shown in the example below.</t>
    </r>
    <r>
      <rPr>
        <sz val="11"/>
        <color rgb="FF000000"/>
        <rFont val="Calibri"/>
      </rPr>
      <t xml:space="preserve">
</t>
    </r>
    <r>
      <rPr>
        <sz val="11"/>
        <color rgb="FF000000"/>
        <rFont val="Calibri"/>
      </rPr>
      <t>RP/0/0/CPU0:R3(config)#logging 10.1.12.7 severity info</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</si>
  <si>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</si>
  <si>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Review the Cisco router configuration to verify that it is compliant with this requirement as shown in the example below.</t>
    </r>
    <r>
      <rPr>
        <sz val="11"/>
        <color rgb="FF000000"/>
        <rFont val="Calibri"/>
      </rPr>
      <t xml:space="preserve">
</t>
    </r>
    <r>
      <rPr>
        <sz val="11"/>
        <color rgb="FF000000"/>
        <rFont val="Calibri"/>
      </rPr>
      <t>logging 10.1.12.7 vrf default severity info</t>
    </r>
    <r>
      <rPr>
        <sz val="11"/>
        <color rgb="FF000000"/>
        <rFont val="Calibri"/>
      </rPr>
      <t xml:space="preserve">
</t>
    </r>
    <r>
      <rPr>
        <sz val="11"/>
        <color rgb="FF000000"/>
        <rFont val="Calibri"/>
      </rPr>
      <t>If the Cisco router is not configured to off-load log records onto a different system than the system being audited, this is a finding.</t>
    </r>
  </si>
  <si>
    <t>V-216544</t>
  </si>
  <si>
    <r>
      <rPr>
        <sz val="11"/>
        <rFont val="Calibri"/>
      </rPr>
      <t>The Cisco router must be configured to use at least two authentication servers for the purpose of authenticating users prior to granting administrative access.</t>
    </r>
  </si>
  <si>
    <r>
      <rPr>
        <sz val="11"/>
        <color rgb="FF000000"/>
        <rFont val="Calibri"/>
      </rPr>
      <t>Step 1: Configure the router to use at least two authentication servers as shown in the following example:</t>
    </r>
    <r>
      <rPr>
        <sz val="11"/>
        <color rgb="FF000000"/>
        <rFont val="Calibri"/>
      </rPr>
      <t xml:space="preserve">
</t>
    </r>
    <r>
      <rPr>
        <sz val="11"/>
        <color rgb="FF000000"/>
        <rFont val="Calibri"/>
      </rPr>
      <t>RP/0/0/CPU0:R3(config)#radius-server host 10.1.3.16 key xxxxxxxx</t>
    </r>
    <r>
      <rPr>
        <sz val="11"/>
        <color rgb="FF000000"/>
        <rFont val="Calibri"/>
      </rPr>
      <t xml:space="preserve">
</t>
    </r>
    <r>
      <rPr>
        <sz val="11"/>
        <color rgb="FF000000"/>
        <rFont val="Calibri"/>
      </rPr>
      <t>RP/0/0/CPU0:R3(config)#radius-server host 10.1.3.17 key xxxxxxxx</t>
    </r>
    <r>
      <rPr>
        <sz val="11"/>
        <color rgb="FF000000"/>
        <rFont val="Calibri"/>
      </rPr>
      <t xml:space="preserve">
</t>
    </r>
    <r>
      <rPr>
        <sz val="11"/>
        <color rgb="FF000000"/>
        <rFont val="Calibri"/>
      </rPr>
      <t>Step 2: Configure the authentication order to use the authentication servers as primary source for authentication as shown in the following example:</t>
    </r>
    <r>
      <rPr>
        <sz val="11"/>
        <color rgb="FF000000"/>
        <rFont val="Calibri"/>
      </rPr>
      <t xml:space="preserve">
</t>
    </r>
    <r>
      <rPr>
        <sz val="11"/>
        <color rgb="FF000000"/>
        <rFont val="Calibri"/>
      </rPr>
      <t>RP/0/0/CPU0:R3(config)#aaa authentication login LOGIN_AUTHENTICATION  group radius local</t>
    </r>
    <r>
      <rPr>
        <sz val="11"/>
        <color rgb="FF000000"/>
        <rFont val="Calibri"/>
      </rPr>
      <t xml:space="preserve">
</t>
    </r>
    <r>
      <rPr>
        <sz val="11"/>
        <color rgb="FF000000"/>
        <rFont val="Calibri"/>
      </rPr>
      <t>Step 3: Configure all network connections associated with a device management to use the authentication servers for the purpose of login authentication as shown in the following example:</t>
    </r>
    <r>
      <rPr>
        <sz val="11"/>
        <color rgb="FF000000"/>
        <rFont val="Calibri"/>
      </rPr>
      <t xml:space="preserve">
</t>
    </r>
    <r>
      <rPr>
        <sz val="11"/>
        <color rgb="FF000000"/>
        <rFont val="Calibri"/>
      </rPr>
      <t>RP/0/0/CPU0:R3(config)#line default</t>
    </r>
    <r>
      <rPr>
        <sz val="11"/>
        <color rgb="FF000000"/>
        <rFont val="Calibri"/>
      </rPr>
      <t xml:space="preserve">
</t>
    </r>
    <r>
      <rPr>
        <sz val="11"/>
        <color rgb="FF000000"/>
        <rFont val="Calibri"/>
      </rPr>
      <t>RP/0/0/CPU0:R3(config-line)#login authentication LOGIN_AUTHENTICATION</t>
    </r>
    <r>
      <rPr>
        <sz val="11"/>
        <color rgb="FF000000"/>
        <rFont val="Calibri"/>
      </rPr>
      <t xml:space="preserve">
</t>
    </r>
    <r>
      <rPr>
        <sz val="11"/>
        <color rgb="FF000000"/>
        <rFont val="Calibri"/>
      </rPr>
      <t>RP/0/0/CPU0:R3(config-line)#exit</t>
    </r>
    <r>
      <rPr>
        <sz val="11"/>
        <color rgb="FF000000"/>
        <rFont val="Calibri"/>
      </rPr>
      <t xml:space="preserve">
</t>
    </r>
    <r>
      <rPr>
        <sz val="11"/>
        <color rgb="FF000000"/>
        <rFont val="Calibri"/>
      </rPr>
      <t xml:space="preserve">RP/0/0/CPU0:R3(config)#line console </t>
    </r>
    <r>
      <rPr>
        <sz val="11"/>
        <color rgb="FF000000"/>
        <rFont val="Calibri"/>
      </rPr>
      <t xml:space="preserve">
</t>
    </r>
    <r>
      <rPr>
        <sz val="11"/>
        <color rgb="FF000000"/>
        <rFont val="Calibri"/>
      </rPr>
      <t>RP/0/0/CPU0:R3(config-line)#login authentication LOGIN_AUTHENTICATION</t>
    </r>
  </si>
  <si>
    <r>
      <rPr>
        <sz val="11"/>
        <color rgb="FF000000"/>
        <rFont val="Calibri"/>
      </rPr>
      <t>Centralized management of user accounts and authentication increases the administrative access to the router. This control is particularly important protection against the insider threat. With robust centralized management, audit records for administrator account access to the organization's network devices can be more readily analyzed for trends and anomalies. The alternative method of defining administrator accounts on each device exposes the device configuration to remote access authentication attacks and system administrators with multiple authenticators for each network device.</t>
    </r>
  </si>
  <si>
    <r>
      <rPr>
        <sz val="11"/>
        <color rgb="FF000000"/>
        <rFont val="Calibri"/>
      </rPr>
      <t>Review the Cisco router configuration to verify that the device is configured to use at least two authentication servers as primary source for authentication as shown in the following example:</t>
    </r>
    <r>
      <rPr>
        <sz val="11"/>
        <color rgb="FF000000"/>
        <rFont val="Calibri"/>
      </rPr>
      <t xml:space="preserve">
</t>
    </r>
    <r>
      <rPr>
        <sz val="11"/>
        <color rgb="FF000000"/>
        <rFont val="Calibri"/>
      </rPr>
      <t>radius-server host 10.1.3.16 auth-port 1645 acct-port 1646</t>
    </r>
    <r>
      <rPr>
        <sz val="11"/>
        <color rgb="FF000000"/>
        <rFont val="Calibri"/>
      </rPr>
      <t xml:space="preserve">
</t>
    </r>
    <r>
      <rPr>
        <sz val="11"/>
        <color rgb="FF000000"/>
        <rFont val="Calibri"/>
      </rPr>
      <t xml:space="preserve"> key xxxxxxxxxx</t>
    </r>
    <r>
      <rPr>
        <sz val="11"/>
        <color rgb="FF000000"/>
        <rFont val="Calibri"/>
      </rPr>
      <t xml:space="preserve">
</t>
    </r>
    <r>
      <rPr>
        <sz val="11"/>
        <color rgb="FF000000"/>
        <rFont val="Calibri"/>
      </rPr>
      <t>radius-server host 10.1.3.17 auth-port 1645 acct-port 1646</t>
    </r>
    <r>
      <rPr>
        <sz val="11"/>
        <color rgb="FF000000"/>
        <rFont val="Calibri"/>
      </rPr>
      <t xml:space="preserve">
</t>
    </r>
    <r>
      <rPr>
        <sz val="11"/>
        <color rgb="FF000000"/>
        <rFont val="Calibri"/>
      </rPr>
      <t xml:space="preserve"> key xxxxxxxxxx…</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aaa authentication login LOGIN_AUTHENTICATION group radius local</t>
    </r>
    <r>
      <rPr>
        <sz val="11"/>
        <color rgb="FF000000"/>
        <rFont val="Calibri"/>
      </rPr>
      <t xml:space="preserve">
</t>
    </r>
    <r>
      <rPr>
        <sz val="11"/>
        <color rgb="FF000000"/>
        <rFont val="Calibri"/>
      </rPr>
      <t>line console</t>
    </r>
    <r>
      <rPr>
        <sz val="11"/>
        <color rgb="FF000000"/>
        <rFont val="Calibri"/>
      </rPr>
      <t xml:space="preserve">
</t>
    </r>
    <r>
      <rPr>
        <sz val="11"/>
        <color rgb="FF000000"/>
        <rFont val="Calibri"/>
      </rPr>
      <t xml:space="preserve"> login authentication LOGIN_AUTHENTICATION</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line default </t>
    </r>
    <r>
      <rPr>
        <sz val="11"/>
        <color rgb="FF000000"/>
        <rFont val="Calibri"/>
      </rPr>
      <t xml:space="preserve">
</t>
    </r>
    <r>
      <rPr>
        <sz val="11"/>
        <color rgb="FF000000"/>
        <rFont val="Calibri"/>
      </rPr>
      <t xml:space="preserve"> login authentication LOGIN_AUTHENTICATION</t>
    </r>
    <r>
      <rPr>
        <sz val="11"/>
        <color rgb="FF000000"/>
        <rFont val="Calibri"/>
      </rPr>
      <t xml:space="preserve">
</t>
    </r>
    <r>
      <rPr>
        <sz val="11"/>
        <color rgb="FF000000"/>
        <rFont val="Calibri"/>
      </rPr>
      <t xml:space="preserve"> transport input ssh</t>
    </r>
    <r>
      <rPr>
        <sz val="11"/>
        <color rgb="FF000000"/>
        <rFont val="Calibri"/>
      </rPr>
      <t xml:space="preserve">
</t>
    </r>
    <r>
      <rPr>
        <sz val="11"/>
        <color rgb="FF000000"/>
        <rFont val="Calibri"/>
      </rPr>
      <t>If the Cisco router is not configured to use at least two authentication servers for the purpose of authenticating users prior to granting administrative access, this is a finding.</t>
    </r>
  </si>
  <si>
    <t>V-216545</t>
  </si>
  <si>
    <r>
      <rPr>
        <sz val="11"/>
        <rFont val="Calibri"/>
      </rPr>
      <t>The Cisco router must be configured to back up the configuration when changes occur.</t>
    </r>
  </si>
  <si>
    <r>
      <rPr>
        <sz val="11"/>
        <color rgb="FF000000"/>
        <rFont val="Calibri"/>
      </rPr>
      <t>Configure the Cisco router to send the configuration to an SCP server when a configuration change occurs as shown in the example below.</t>
    </r>
    <r>
      <rPr>
        <sz val="11"/>
        <color rgb="FF000000"/>
        <rFont val="Calibri"/>
      </rPr>
      <t xml:space="preserve">
</t>
    </r>
    <r>
      <rPr>
        <sz val="11"/>
        <color rgb="FF000000"/>
        <rFont val="Calibri"/>
      </rPr>
      <t>RP/0/0/CPU0:R3(config)#configuration commit auto-save filename scp://user1@server1://test-folder/test_123</t>
    </r>
  </si>
  <si>
    <r>
      <rPr>
        <sz val="11"/>
        <color rgb="FF000000"/>
        <rFont val="Calibri"/>
      </rPr>
      <t>System-level information includes default and customized settings and security attributes, including ACLs that relate to the network device configuration, as well as software required for the execution and operation of the device. Information system backup is a critical step in ensuring system integrity and availability. If the system fails and there is no backup of the system-level information, a denial of service condition is possible for all who utilize this critical network component.</t>
    </r>
    <r>
      <rPr>
        <sz val="11"/>
        <color rgb="FF000000"/>
        <rFont val="Calibri"/>
      </rPr>
      <t xml:space="preserve">
</t>
    </r>
    <r>
      <rPr>
        <sz val="11"/>
        <color rgb="FF000000"/>
        <rFont val="Calibri"/>
      </rPr>
      <t>This control requires the network device to support the organizational central backup process for system-level information associated with the network device. This function may be provided by the network device itself; however, the preferred best practice is a centralized backup rather than each network device performing discrete backups.</t>
    </r>
  </si>
  <si>
    <r>
      <rPr>
        <sz val="11"/>
        <color rgb="FF000000"/>
        <rFont val="Calibri"/>
      </rPr>
      <t>Review the Cisco router configuration to verify that it is compliant with this requirement. The example configuration below will send the configuration to an SCP server when a configuration change occurs.</t>
    </r>
    <r>
      <rPr>
        <sz val="11"/>
        <color rgb="FF000000"/>
        <rFont val="Calibri"/>
      </rPr>
      <t xml:space="preserve">
</t>
    </r>
    <r>
      <rPr>
        <sz val="11"/>
        <color rgb="FF000000"/>
        <rFont val="Calibri"/>
      </rPr>
      <t>configuration commit auto-save filename scp://user1@server1://test-folder/test_123</t>
    </r>
    <r>
      <rPr>
        <sz val="11"/>
        <color rgb="FF000000"/>
        <rFont val="Calibri"/>
      </rPr>
      <t xml:space="preserve">
</t>
    </r>
    <r>
      <rPr>
        <sz val="11"/>
        <color rgb="FF000000"/>
        <rFont val="Calibri"/>
      </rPr>
      <t>If the Cisco router is not configured to conduct backups of the configuration when changes occur, this is a finding.</t>
    </r>
  </si>
  <si>
    <t>V-216546</t>
  </si>
  <si>
    <r>
      <rPr>
        <sz val="11"/>
        <rFont val="Calibri"/>
      </rPr>
      <t>The Cisco router must be configured to obtain its public key certificates from an appropriate certificate policy through an approved service provider.</t>
    </r>
  </si>
  <si>
    <r>
      <rPr>
        <sz val="11"/>
        <color rgb="FF000000"/>
        <rFont val="Calibri"/>
      </rPr>
      <t>Configure the router to obtain its public key certificates from an appropriate certificate policy through an approved service provider as show in the example below.</t>
    </r>
    <r>
      <rPr>
        <sz val="11"/>
        <color rgb="FF000000"/>
        <rFont val="Calibri"/>
      </rPr>
      <t xml:space="preserve">
</t>
    </r>
    <r>
      <rPr>
        <sz val="11"/>
        <color rgb="FF000000"/>
        <rFont val="Calibri"/>
      </rPr>
      <t>RP/0/0/CPU0:R3(config)#crypto ca trustpoint CA_X</t>
    </r>
    <r>
      <rPr>
        <sz val="11"/>
        <color rgb="FF000000"/>
        <rFont val="Calibri"/>
      </rPr>
      <t xml:space="preserve">
</t>
    </r>
    <r>
      <rPr>
        <sz val="11"/>
        <color rgb="FF000000"/>
        <rFont val="Calibri"/>
      </rPr>
      <t>RP/0/0/CPU0:R3(config-trustp)#enrollment url http://trustpoint1.example.com</t>
    </r>
  </si>
  <si>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(CA) at medium assurance or higher, this Certification Authority will suffice.</t>
    </r>
  </si>
  <si>
    <r>
      <rPr>
        <sz val="11"/>
        <color rgb="FF000000"/>
        <rFont val="Calibri"/>
      </rPr>
      <t>Review the router configuration to determine if a CA trust point has been configured. The CA trust point will contain the URL of the CA in which the router has enrolled with. Verify this is a DoD or DoD-approved CA. This will ensure the router has enrolled and received a certificate from a trusted CA. The CA trust point configuration would look similar to the example below.</t>
    </r>
    <r>
      <rPr>
        <sz val="11"/>
        <color rgb="FF000000"/>
        <rFont val="Calibri"/>
      </rPr>
      <t xml:space="preserve">
</t>
    </r>
    <r>
      <rPr>
        <sz val="11"/>
        <color rgb="FF000000"/>
        <rFont val="Calibri"/>
      </rPr>
      <t>crypto pki trustpoint CA_X</t>
    </r>
    <r>
      <rPr>
        <sz val="11"/>
        <color rgb="FF000000"/>
        <rFont val="Calibri"/>
      </rPr>
      <t xml:space="preserve">
</t>
    </r>
    <r>
      <rPr>
        <sz val="11"/>
        <color rgb="FF000000"/>
        <rFont val="Calibri"/>
      </rPr>
      <t xml:space="preserve"> enrollment url http://trustpoint1.example.com</t>
    </r>
    <r>
      <rPr>
        <sz val="11"/>
        <color rgb="FF000000"/>
        <rFont val="Calibri"/>
      </rPr>
      <t xml:space="preserve">
</t>
    </r>
    <r>
      <rPr>
        <sz val="11"/>
        <color rgb="FF000000"/>
        <rFont val="Calibri"/>
      </rPr>
      <t>Note: A remote end-point's certificate will always be validated by the router by verifying the signature of the CA on the certificate using the CA's public key, which is contained in the router's certificate it received at enrollment.</t>
    </r>
    <r>
      <rPr>
        <sz val="11"/>
        <color rgb="FF000000"/>
        <rFont val="Calibri"/>
      </rPr>
      <t xml:space="preserve">
</t>
    </r>
    <r>
      <rPr>
        <sz val="11"/>
        <color rgb="FF000000"/>
        <rFont val="Calibri"/>
      </rPr>
      <t>Note: This requirement is not applicable if the router does not have any public key certificates.</t>
    </r>
    <r>
      <rPr>
        <sz val="11"/>
        <color rgb="FF000000"/>
        <rFont val="Calibri"/>
      </rPr>
      <t xml:space="preserve">
</t>
    </r>
    <r>
      <rPr>
        <sz val="11"/>
        <color rgb="FF000000"/>
        <rFont val="Calibri"/>
      </rPr>
      <t>If the Cisco router is not configured to obtain its public key certificates from an appropriate certificate policy through an approved service provider, this is a finding.</t>
    </r>
  </si>
  <si>
    <t>V-216547</t>
  </si>
  <si>
    <r>
      <rPr>
        <sz val="11"/>
        <rFont val="Calibri"/>
      </rPr>
      <t>The Cisco router must be configured to send log data to at least two syslog servers for the purpose of forwarding alerts to the administrators and the information system security officer (ISSO).</t>
    </r>
  </si>
  <si>
    <r>
      <rPr>
        <sz val="11"/>
        <color rgb="FF000000"/>
        <rFont val="Calibri"/>
      </rPr>
      <t>Configure the router to send log messages to the syslog servers as shown in the example below.</t>
    </r>
    <r>
      <rPr>
        <sz val="11"/>
        <color rgb="FF000000"/>
        <rFont val="Calibri"/>
      </rPr>
      <t xml:space="preserve">
</t>
    </r>
    <r>
      <rPr>
        <sz val="11"/>
        <color rgb="FF000000"/>
        <rFont val="Calibri"/>
      </rPr>
      <t>RP/0/0/CPU0:R3(config)#logging 10.1.3.22 severity info</t>
    </r>
    <r>
      <rPr>
        <sz val="11"/>
        <color rgb="FF000000"/>
        <rFont val="Calibri"/>
      </rPr>
      <t xml:space="preserve">
</t>
    </r>
    <r>
      <rPr>
        <sz val="11"/>
        <color rgb="FF000000"/>
        <rFont val="Calibri"/>
      </rPr>
      <t>RP/0/0/CPU0:R3(config)#logging 10.1.3.23 severity info</t>
    </r>
  </si>
  <si>
    <r>
      <rPr>
        <sz val="11"/>
        <color rgb="FF000000"/>
        <rFont val="Calibri"/>
      </rPr>
      <t>The aggregation of log data kept on a syslog server can be used to detect attacks and trigger an alert to the appropriate security personnel. The stored log data can used to detect weaknesses in security that enable the network IA team to find and address these weaknesses before breaches can occur. Reviewing these logs, whether before or after a security breach, are important in showing whether someone is an internal employee or an outside threat.</t>
    </r>
  </si>
  <si>
    <r>
      <rPr>
        <sz val="11"/>
        <color rgb="FF000000"/>
        <rFont val="Calibri"/>
      </rPr>
      <t>Verify that the router is configured to send logs to at least two syslog servers. The configuration should look similar to the example below:</t>
    </r>
    <r>
      <rPr>
        <sz val="11"/>
        <color rgb="FF000000"/>
        <rFont val="Calibri"/>
      </rPr>
      <t xml:space="preserve">
</t>
    </r>
    <r>
      <rPr>
        <sz val="11"/>
        <color rgb="FF000000"/>
        <rFont val="Calibri"/>
      </rPr>
      <t>logging 10.1.3.22 vrf default severity info</t>
    </r>
    <r>
      <rPr>
        <sz val="11"/>
        <color rgb="FF000000"/>
        <rFont val="Calibri"/>
      </rPr>
      <t xml:space="preserve">
</t>
    </r>
    <r>
      <rPr>
        <sz val="11"/>
        <color rgb="FF000000"/>
        <rFont val="Calibri"/>
      </rPr>
      <t>logging 10.1.3.23 vrf default severity info</t>
    </r>
    <r>
      <rPr>
        <sz val="11"/>
        <color rgb="FF000000"/>
        <rFont val="Calibri"/>
      </rPr>
      <t xml:space="preserve">
</t>
    </r>
    <r>
      <rPr>
        <sz val="11"/>
        <color rgb="FF000000"/>
        <rFont val="Calibri"/>
      </rPr>
      <t>If the router is not configured to send log data to the syslog server, this is a finding.</t>
    </r>
  </si>
  <si>
    <t>V-216549</t>
  </si>
  <si>
    <r>
      <rPr>
        <sz val="11"/>
        <rFont val="Calibri"/>
      </rPr>
      <t>The Cisco router must be running an IOS release that is currently supported by Cisco Systems.</t>
    </r>
  </si>
  <si>
    <r>
      <rPr>
        <sz val="11"/>
        <color rgb="FF000000"/>
        <rFont val="Calibri"/>
      </rPr>
      <t>Upgrade the router to a supported release.</t>
    </r>
  </si>
  <si>
    <r>
      <rPr>
        <sz val="11"/>
        <color rgb="FF000000"/>
        <rFont val="Calibri"/>
      </rPr>
      <t>Network devices running an unsupported operating system lack current security fixes required to mitigate the risks associated with recent vulnerabilities. Running a supported release also enables operations to maintain a stable and reliable network provided by improved quality of service and security features.</t>
    </r>
  </si>
  <si>
    <r>
      <rPr>
        <sz val="11"/>
        <color rgb="FF000000"/>
        <rFont val="Calibri"/>
      </rPr>
      <t>Verify that the router is in compliance with this requirement by having the router administrator enter the following command: show version</t>
    </r>
    <r>
      <rPr>
        <sz val="11"/>
        <color rgb="FF000000"/>
        <rFont val="Calibri"/>
      </rPr>
      <t xml:space="preserve">
</t>
    </r>
    <r>
      <rPr>
        <sz val="11"/>
        <color rgb="FF000000"/>
        <rFont val="Calibri"/>
      </rPr>
      <t>Verify that the release is still supported by Cisco. All releases supported by Cisco can be found on the following URL:</t>
    </r>
    <r>
      <rPr>
        <sz val="11"/>
        <color rgb="FF000000"/>
        <rFont val="Calibri"/>
      </rPr>
      <t xml:space="preserve">
</t>
    </r>
    <r>
      <rPr>
        <sz val="11"/>
        <color rgb="FF000000"/>
        <rFont val="Calibri"/>
      </rPr>
      <t>www.cisco.com/c/en/us/support/ios-nx-os-software</t>
    </r>
    <r>
      <rPr>
        <sz val="11"/>
        <color rgb="FF000000"/>
        <rFont val="Calibri"/>
      </rPr>
      <t xml:space="preserve">
</t>
    </r>
    <r>
      <rPr>
        <sz val="11"/>
        <color rgb="FF000000"/>
        <rFont val="Calibri"/>
      </rPr>
      <t>If the router is not running a supported release, this is a finding.</t>
    </r>
  </si>
  <si>
    <t>V-216735</t>
  </si>
  <si>
    <r>
      <rPr>
        <sz val="11"/>
        <rFont val="Calibri"/>
      </rPr>
      <t>The Cisco router must be configured to enforce approved authorizations for controlling the flow of information within the network based on organization-defined information flow control policies.</t>
    </r>
  </si>
  <si>
    <t>RTR</t>
  </si>
  <si>
    <r>
      <rPr>
        <sz val="11"/>
        <color rgb="FF000000"/>
        <rFont val="Calibri"/>
      </rPr>
      <t>This requirement is not applicable for the DODIN Backbone.</t>
    </r>
    <r>
      <rPr>
        <sz val="11"/>
        <color rgb="FF000000"/>
        <rFont val="Calibri"/>
      </rPr>
      <t xml:space="preserve">
</t>
    </r>
    <r>
      <rPr>
        <sz val="11"/>
        <color rgb="FF000000"/>
        <rFont val="Calibri"/>
      </rPr>
      <t>Configure ACLs to allow or deny traffic for specific source and destination addresses as well as ports and protocols between various subnets as required. The commands used below were used to create the configuration as shown in the check content.</t>
    </r>
    <r>
      <rPr>
        <sz val="11"/>
        <color rgb="FF000000"/>
        <rFont val="Calibri"/>
      </rPr>
      <t xml:space="preserve">
</t>
    </r>
    <r>
      <rPr>
        <sz val="11"/>
        <color rgb="FF000000"/>
        <rFont val="Calibri"/>
      </rPr>
      <t>RP/0/0/CPU0:R2(config)#ipv4 access-list FILTER_SERVER_TRAFFIC</t>
    </r>
    <r>
      <rPr>
        <sz val="11"/>
        <color rgb="FF000000"/>
        <rFont val="Calibri"/>
      </rPr>
      <t xml:space="preserve">
</t>
    </r>
    <r>
      <rPr>
        <sz val="11"/>
        <color rgb="FF000000"/>
        <rFont val="Calibri"/>
      </rPr>
      <t xml:space="preserve">RP/0/0/CPU0:R2(config-ipv4-acl)#permit tcp any 10.1.23.0 0.0.0.255 eq lpd </t>
    </r>
    <r>
      <rPr>
        <sz val="11"/>
        <color rgb="FF000000"/>
        <rFont val="Calibri"/>
      </rPr>
      <t xml:space="preserve">
</t>
    </r>
    <r>
      <rPr>
        <sz val="11"/>
        <color rgb="FF000000"/>
        <rFont val="Calibri"/>
      </rPr>
      <t>RP/0/0/CPU0:R2(config-ipv4-acl)#permit tcp any 10.1.23.0 0.0.0.255 eq 631</t>
    </r>
    <r>
      <rPr>
        <sz val="11"/>
        <color rgb="FF000000"/>
        <rFont val="Calibri"/>
      </rPr>
      <t xml:space="preserve">
</t>
    </r>
    <r>
      <rPr>
        <sz val="11"/>
        <color rgb="FF000000"/>
        <rFont val="Calibri"/>
      </rPr>
      <t>RP/0/0/CPU0:R2(config-ipv4-acl)#permit tcp any 10.1.23.0 0.0.0.255 eq 9100</t>
    </r>
    <r>
      <rPr>
        <sz val="11"/>
        <color rgb="FF000000"/>
        <rFont val="Calibri"/>
      </rPr>
      <t xml:space="preserve">
</t>
    </r>
    <r>
      <rPr>
        <sz val="11"/>
        <color rgb="FF000000"/>
        <rFont val="Calibri"/>
      </rPr>
      <t xml:space="preserve">RP/0/0/CPU0:R2(config-ipv4-acl)#permit tcp any 10.1.24.0 0.0.0.255 eq 1433  </t>
    </r>
    <r>
      <rPr>
        <sz val="11"/>
        <color rgb="FF000000"/>
        <rFont val="Calibri"/>
      </rPr>
      <t xml:space="preserve">
</t>
    </r>
    <r>
      <rPr>
        <sz val="11"/>
        <color rgb="FF000000"/>
        <rFont val="Calibri"/>
      </rPr>
      <t xml:space="preserve">RP/0/0/CPU0:R2(config-ipv4-acl)#permit tcp any 10.1.24.0 0.0.0.255 eq 1434  </t>
    </r>
    <r>
      <rPr>
        <sz val="11"/>
        <color rgb="FF000000"/>
        <rFont val="Calibri"/>
      </rPr>
      <t xml:space="preserve">
</t>
    </r>
    <r>
      <rPr>
        <sz val="11"/>
        <color rgb="FF000000"/>
        <rFont val="Calibri"/>
      </rPr>
      <t>RP/0/0/CPU0:R2(config-ipv4-acl)#permit tcp any 10.1.24.0 0.0.0.255 eq 4022</t>
    </r>
    <r>
      <rPr>
        <sz val="11"/>
        <color rgb="FF000000"/>
        <rFont val="Calibri"/>
      </rPr>
      <t xml:space="preserve">
</t>
    </r>
    <r>
      <rPr>
        <sz val="11"/>
        <color rgb="FF000000"/>
        <rFont val="Calibri"/>
      </rPr>
      <t>RP/0/0/CPU0:R2(config-ipv4-acl)#permit icmp any any</t>
    </r>
    <r>
      <rPr>
        <sz val="11"/>
        <color rgb="FF000000"/>
        <rFont val="Calibri"/>
      </rPr>
      <t xml:space="preserve">
</t>
    </r>
    <r>
      <rPr>
        <sz val="11"/>
        <color rgb="FF000000"/>
        <rFont val="Calibri"/>
      </rPr>
      <t>RP/0/0/CPU0:R2(config-ipv4-acl)#permit ospf any any</t>
    </r>
    <r>
      <rPr>
        <sz val="11"/>
        <color rgb="FF000000"/>
        <rFont val="Calibri"/>
      </rPr>
      <t xml:space="preserve">
</t>
    </r>
    <r>
      <rPr>
        <sz val="11"/>
        <color rgb="FF000000"/>
        <rFont val="Calibri"/>
      </rPr>
      <t>RP/0/0/CPU0:R2(config-ipv4-acl)#deny   ip any any</t>
    </r>
    <r>
      <rPr>
        <sz val="11"/>
        <color rgb="FF000000"/>
        <rFont val="Calibri"/>
      </rPr>
      <t xml:space="preserve">
</t>
    </r>
    <r>
      <rPr>
        <sz val="11"/>
        <color rgb="FF000000"/>
        <rFont val="Calibri"/>
      </rPr>
      <t>RP/0/0/CPU0:R2(config-ipv4-acl)#</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RP/0/0/CPU0:R2(config)#int g0/0/0/0</t>
    </r>
    <r>
      <rPr>
        <sz val="11"/>
        <color rgb="FF000000"/>
        <rFont val="Calibri"/>
      </rPr>
      <t xml:space="preserve">
</t>
    </r>
    <r>
      <rPr>
        <sz val="11"/>
        <color rgb="FF000000"/>
        <rFont val="Calibri"/>
      </rPr>
      <t>RP/0/0/CPU0:R2(config-if)#ipv4 access-group FILTER_SERVER_TRAFFIC</t>
    </r>
  </si>
  <si>
    <r>
      <rPr>
        <sz val="11"/>
        <color rgb="FF000000"/>
        <rFont val="Calibri"/>
      </rPr>
      <t>Information flow control regulates where information is allowed to travel within a network and between interconnected networks. The flow of all network traffic must be monitored and controlled so it does not introduce any unacceptable risk to the network infrastructure or data. Information flow control policies and enforcement mechanisms are commonly employed by organizations to control the flow of information between designated sources and destinations (e.g., networks, individuals, and devices) within information systems.</t>
    </r>
    <r>
      <rPr>
        <sz val="11"/>
        <color rgb="FF000000"/>
        <rFont val="Calibri"/>
      </rPr>
      <t xml:space="preserve">
</t>
    </r>
    <r>
      <rPr>
        <sz val="11"/>
        <color rgb="FF000000"/>
        <rFont val="Calibri"/>
      </rPr>
      <t>Enforcement occurs, for example, in boundary protection devices (e.g., gateways, routers, guards, encrypted tunnels, and firewalls) that employ rule sets or establish configuration settings that restrict information system services, provide a packet filtering capability based on header information, or provide a message filtering capability based on message content (e.g., implementing key word searches or using document characteristics).</t>
    </r>
  </si>
  <si>
    <r>
      <rPr>
        <sz val="11"/>
        <color rgb="FF000000"/>
        <rFont val="Calibri"/>
      </rPr>
      <t>This requirement is not applicable for the DODIN Backbone.</t>
    </r>
    <r>
      <rPr>
        <sz val="11"/>
        <color rgb="FF000000"/>
        <rFont val="Calibri"/>
      </rPr>
      <t xml:space="preserve">
</t>
    </r>
    <r>
      <rPr>
        <sz val="11"/>
        <color rgb="FF000000"/>
        <rFont val="Calibri"/>
      </rPr>
      <t>If Virtual Routing and Forwarding (VRF) is used to segment traffic and force traffic to traverse through next generation firewalls with ACLs, this requirement is not applicable.</t>
    </r>
    <r>
      <rPr>
        <sz val="11"/>
        <color rgb="FF000000"/>
        <rFont val="Calibri"/>
      </rPr>
      <t xml:space="preserve">
</t>
    </r>
    <r>
      <rPr>
        <sz val="11"/>
        <color rgb="FF000000"/>
        <rFont val="Calibri"/>
      </rPr>
      <t>Review the router configuration to verify that ACLs are configured to allow or deny traffic for specific source and destination addresses as well as ports and protocols. For example, the configuration below will allow only printer traffic into subnet 10.1.23.0/24 and SQL traffic into subnet 10.1.24.0/24. ICMP is allowed for troubleshooting and OSPF is the routing protocol used within the network.</t>
    </r>
    <r>
      <rPr>
        <sz val="11"/>
        <color rgb="FF000000"/>
        <rFont val="Calibri"/>
      </rPr>
      <t xml:space="preserve">
</t>
    </r>
    <r>
      <rPr>
        <sz val="11"/>
        <color rgb="FF000000"/>
        <rFont val="Calibri"/>
      </rPr>
      <t>interface GigabitEthernet0/0/0/0</t>
    </r>
    <r>
      <rPr>
        <sz val="11"/>
        <color rgb="FF000000"/>
        <rFont val="Calibri"/>
      </rPr>
      <t xml:space="preserve">
</t>
    </r>
    <r>
      <rPr>
        <sz val="11"/>
        <color rgb="FF000000"/>
        <rFont val="Calibri"/>
      </rPr>
      <t xml:space="preserve"> description link to core</t>
    </r>
    <r>
      <rPr>
        <sz val="11"/>
        <color rgb="FF000000"/>
        <rFont val="Calibri"/>
      </rPr>
      <t xml:space="preserve">
</t>
    </r>
    <r>
      <rPr>
        <sz val="11"/>
        <color rgb="FF000000"/>
        <rFont val="Calibri"/>
      </rPr>
      <t xml:space="preserve"> ipv4 address 10.1.12.2 255.255.255.0</t>
    </r>
    <r>
      <rPr>
        <sz val="11"/>
        <color rgb="FF000000"/>
        <rFont val="Calibri"/>
      </rPr>
      <t xml:space="preserve">
</t>
    </r>
    <r>
      <rPr>
        <sz val="11"/>
        <color rgb="FF000000"/>
        <rFont val="Calibri"/>
      </rPr>
      <t xml:space="preserve"> ipv4 access-group FILTER_SERVER_TRAFFIC ingress</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ipv4 access-list FILTER_SERVER_TRAFFIC</t>
    </r>
    <r>
      <rPr>
        <sz val="11"/>
        <color rgb="FF000000"/>
        <rFont val="Calibri"/>
      </rPr>
      <t xml:space="preserve">
</t>
    </r>
    <r>
      <rPr>
        <sz val="11"/>
        <color rgb="FF000000"/>
        <rFont val="Calibri"/>
      </rPr>
      <t xml:space="preserve"> 10 permit tcp any 10.1.23.0 0.0.0.255 eq lpd</t>
    </r>
    <r>
      <rPr>
        <sz val="11"/>
        <color rgb="FF000000"/>
        <rFont val="Calibri"/>
      </rPr>
      <t xml:space="preserve">
</t>
    </r>
    <r>
      <rPr>
        <sz val="11"/>
        <color rgb="FF000000"/>
        <rFont val="Calibri"/>
      </rPr>
      <t xml:space="preserve"> 20 permit tcp any 10.1.23.0 0.0.0.255 eq 631</t>
    </r>
    <r>
      <rPr>
        <sz val="11"/>
        <color rgb="FF000000"/>
        <rFont val="Calibri"/>
      </rPr>
      <t xml:space="preserve">
</t>
    </r>
    <r>
      <rPr>
        <sz val="11"/>
        <color rgb="FF000000"/>
        <rFont val="Calibri"/>
      </rPr>
      <t xml:space="preserve"> 30 permit tcp any 10.1.23.0 0.0.0.255 eq 9100</t>
    </r>
    <r>
      <rPr>
        <sz val="11"/>
        <color rgb="FF000000"/>
        <rFont val="Calibri"/>
      </rPr>
      <t xml:space="preserve">
</t>
    </r>
    <r>
      <rPr>
        <sz val="11"/>
        <color rgb="FF000000"/>
        <rFont val="Calibri"/>
      </rPr>
      <t xml:space="preserve"> 40 permit tcp any 10.1.24.0 0.0.0.255 eq 1433</t>
    </r>
    <r>
      <rPr>
        <sz val="11"/>
        <color rgb="FF000000"/>
        <rFont val="Calibri"/>
      </rPr>
      <t xml:space="preserve">
</t>
    </r>
    <r>
      <rPr>
        <sz val="11"/>
        <color rgb="FF000000"/>
        <rFont val="Calibri"/>
      </rPr>
      <t xml:space="preserve"> 50 permit tcp any 10.1.24.0 0.0.0.255 eq 1434</t>
    </r>
    <r>
      <rPr>
        <sz val="11"/>
        <color rgb="FF000000"/>
        <rFont val="Calibri"/>
      </rPr>
      <t xml:space="preserve">
</t>
    </r>
    <r>
      <rPr>
        <sz val="11"/>
        <color rgb="FF000000"/>
        <rFont val="Calibri"/>
      </rPr>
      <t xml:space="preserve"> 60 permit tcp any 10.1.24.0 0.0.0.255 eq 4022</t>
    </r>
    <r>
      <rPr>
        <sz val="11"/>
        <color rgb="FF000000"/>
        <rFont val="Calibri"/>
      </rPr>
      <t xml:space="preserve">
</t>
    </r>
    <r>
      <rPr>
        <sz val="11"/>
        <color rgb="FF000000"/>
        <rFont val="Calibri"/>
      </rPr>
      <t xml:space="preserve"> 70 permit icmp any any</t>
    </r>
    <r>
      <rPr>
        <sz val="11"/>
        <color rgb="FF000000"/>
        <rFont val="Calibri"/>
      </rPr>
      <t xml:space="preserve">
</t>
    </r>
    <r>
      <rPr>
        <sz val="11"/>
        <color rgb="FF000000"/>
        <rFont val="Calibri"/>
      </rPr>
      <t xml:space="preserve"> 80 permit ospf any any</t>
    </r>
    <r>
      <rPr>
        <sz val="11"/>
        <color rgb="FF000000"/>
        <rFont val="Calibri"/>
      </rPr>
      <t xml:space="preserve">
</t>
    </r>
    <r>
      <rPr>
        <sz val="11"/>
        <color rgb="FF000000"/>
        <rFont val="Calibri"/>
      </rPr>
      <t xml:space="preserve"> 90 deny ipv4 any any</t>
    </r>
    <r>
      <rPr>
        <sz val="11"/>
        <color rgb="FF000000"/>
        <rFont val="Calibri"/>
      </rPr>
      <t xml:space="preserve">
</t>
    </r>
    <r>
      <rPr>
        <sz val="11"/>
        <color rgb="FF000000"/>
        <rFont val="Calibri"/>
      </rPr>
      <t>If the router is not configured to enforce approved authorizations for controlling the flow of information within the network based on organization-defined information flow control policies, this is a finding.</t>
    </r>
  </si>
  <si>
    <t>V-216739</t>
  </si>
  <si>
    <r>
      <rPr>
        <sz val="11"/>
        <rFont val="Calibri"/>
      </rPr>
      <t>The Cisco router must be configured to enable routing protocol authentication using FIPS 198-1 algorithms with keys not exceeding 180 days of lifetime.</t>
    </r>
  </si>
  <si>
    <r>
      <rPr>
        <sz val="11"/>
        <color rgb="FF000000"/>
        <rFont val="Calibri"/>
      </rPr>
      <t>Configure routing protocol authentication to use a NIST-validated FIPS 198-1 message authentication code algorithm with keys not exceeding 180 days of lifetime as shown in the examples.</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Step 1: Configure a keychain using a FIPS 198-1 algorithm with a key duration not exceeding 180 days.</t>
    </r>
    <r>
      <rPr>
        <sz val="11"/>
        <color rgb="FF000000"/>
        <rFont val="Calibri"/>
      </rPr>
      <t xml:space="preserve">
</t>
    </r>
    <r>
      <rPr>
        <sz val="11"/>
        <color rgb="FF000000"/>
        <rFont val="Calibri"/>
      </rPr>
      <t xml:space="preserve">key chain &lt;KEY-CHAIN-NAME&gt; </t>
    </r>
    <r>
      <rPr>
        <sz val="11"/>
        <color rgb="FF000000"/>
        <rFont val="Calibri"/>
      </rPr>
      <t xml:space="preserve">
</t>
    </r>
    <r>
      <rPr>
        <sz val="11"/>
        <color rgb="FF000000"/>
        <rFont val="Calibri"/>
      </rPr>
      <t xml:space="preserve"> key &lt;KEY-ID&gt;</t>
    </r>
    <r>
      <rPr>
        <sz val="11"/>
        <color rgb="FF000000"/>
        <rFont val="Calibri"/>
      </rPr>
      <t xml:space="preserve">
</t>
    </r>
    <r>
      <rPr>
        <sz val="11"/>
        <color rgb="FF000000"/>
        <rFont val="Calibri"/>
      </rPr>
      <t xml:space="preserve"> send-id &lt;ID&gt;</t>
    </r>
    <r>
      <rPr>
        <sz val="11"/>
        <color rgb="FF000000"/>
        <rFont val="Calibri"/>
      </rPr>
      <t xml:space="preserve">
</t>
    </r>
    <r>
      <rPr>
        <sz val="11"/>
        <color rgb="FF000000"/>
        <rFont val="Calibri"/>
      </rPr>
      <t xml:space="preserve"> recv-id &lt;ID&gt;</t>
    </r>
    <r>
      <rPr>
        <sz val="11"/>
        <color rgb="FF000000"/>
        <rFont val="Calibri"/>
      </rPr>
      <t xml:space="preserve">
</t>
    </r>
    <r>
      <rPr>
        <sz val="11"/>
        <color rgb="FF000000"/>
        <rFont val="Calibri"/>
      </rPr>
      <t xml:space="preserve"> cryptographic-algorithm hmac-sha256</t>
    </r>
    <r>
      <rPr>
        <sz val="11"/>
        <color rgb="FF000000"/>
        <rFont val="Calibri"/>
      </rPr>
      <t xml:space="preserve">
</t>
    </r>
    <r>
      <rPr>
        <sz val="11"/>
        <color rgb="FF000000"/>
        <rFont val="Calibri"/>
      </rPr>
      <t xml:space="preserve"> key-string &lt;KEY&gt;</t>
    </r>
    <r>
      <rPr>
        <sz val="11"/>
        <color rgb="FF000000"/>
        <rFont val="Calibri"/>
      </rPr>
      <t xml:space="preserve">
</t>
    </r>
    <r>
      <rPr>
        <sz val="11"/>
        <color rgb="FF000000"/>
        <rFont val="Calibri"/>
      </rPr>
      <t xml:space="preserve"> accept-lifetime 00:00:00 Jan 1 2022 duration 180</t>
    </r>
    <r>
      <rPr>
        <sz val="11"/>
        <color rgb="FF000000"/>
        <rFont val="Calibri"/>
      </rPr>
      <t xml:space="preserve">
</t>
    </r>
    <r>
      <rPr>
        <sz val="11"/>
        <color rgb="FF000000"/>
        <rFont val="Calibri"/>
      </rPr>
      <t xml:space="preserve"> send-lifetime 00:00:00 Jan 1 2022 duration 180 </t>
    </r>
    <r>
      <rPr>
        <sz val="11"/>
        <color rgb="FF000000"/>
        <rFont val="Calibri"/>
      </rPr>
      <t xml:space="preserve">
</t>
    </r>
    <r>
      <rPr>
        <sz val="11"/>
        <color rgb="FF000000"/>
        <rFont val="Calibri"/>
      </rPr>
      <t>Step 2: Configure BGP autonomous system to use the keychain for authentication.</t>
    </r>
    <r>
      <rPr>
        <sz val="11"/>
        <color rgb="FF000000"/>
        <rFont val="Calibri"/>
      </rPr>
      <t xml:space="preserve">
</t>
    </r>
    <r>
      <rPr>
        <sz val="11"/>
        <color rgb="FF000000"/>
        <rFont val="Calibri"/>
      </rPr>
      <t xml:space="preserve">tcp ao </t>
    </r>
    <r>
      <rPr>
        <sz val="11"/>
        <color rgb="FF000000"/>
        <rFont val="Calibri"/>
      </rPr>
      <t xml:space="preserve">
</t>
    </r>
    <r>
      <rPr>
        <sz val="11"/>
        <color rgb="FF000000"/>
        <rFont val="Calibri"/>
      </rPr>
      <t xml:space="preserve"> keychain BGP_KEY_CHAIN</t>
    </r>
    <r>
      <rPr>
        <sz val="11"/>
        <color rgb="FF000000"/>
        <rFont val="Calibri"/>
      </rPr>
      <t xml:space="preserve">
</t>
    </r>
    <r>
      <rPr>
        <sz val="11"/>
        <color rgb="FF000000"/>
        <rFont val="Calibri"/>
      </rPr>
      <t xml:space="preserve">  key &lt;KEY-ID&gt; SendID &lt;ID&gt; ReceiveID &lt;ID&gt;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router bgp &lt;ASN&gt; </t>
    </r>
    <r>
      <rPr>
        <sz val="11"/>
        <color rgb="FF000000"/>
        <rFont val="Calibri"/>
      </rPr>
      <t xml:space="preserve">
</t>
    </r>
    <r>
      <rPr>
        <sz val="11"/>
        <color rgb="FF000000"/>
        <rFont val="Calibri"/>
      </rPr>
      <t xml:space="preserve"> neighbor X.X.X.X</t>
    </r>
    <r>
      <rPr>
        <sz val="11"/>
        <color rgb="FF000000"/>
        <rFont val="Calibri"/>
      </rPr>
      <t xml:space="preserve">
</t>
    </r>
    <r>
      <rPr>
        <sz val="11"/>
        <color rgb="FF000000"/>
        <rFont val="Calibri"/>
      </rPr>
      <t xml:space="preserve">  remote-as &lt;ASN&gt;</t>
    </r>
    <r>
      <rPr>
        <sz val="11"/>
        <color rgb="FF000000"/>
        <rFont val="Calibri"/>
      </rPr>
      <t xml:space="preserve">
</t>
    </r>
    <r>
      <rPr>
        <sz val="11"/>
        <color rgb="FF000000"/>
        <rFont val="Calibri"/>
      </rPr>
      <t xml:space="preserve">  ao BGP_KEY_CHAIN</t>
    </r>
    <r>
      <rPr>
        <sz val="11"/>
        <color rgb="FF000000"/>
        <rFont val="Calibri"/>
      </rPr>
      <t xml:space="preserve">
</t>
    </r>
    <r>
      <rPr>
        <sz val="11"/>
        <color rgb="FF000000"/>
        <rFont val="Calibri"/>
      </rPr>
      <t>address-family ipv4 unicast</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Step 1: Configure a keychain using a FIPS 198-1 algorithm with a key duration not exceeding 180 days.</t>
    </r>
    <r>
      <rPr>
        <sz val="11"/>
        <color rgb="FF000000"/>
        <rFont val="Calibri"/>
      </rPr>
      <t xml:space="preserve">
</t>
    </r>
    <r>
      <rPr>
        <sz val="11"/>
        <color rgb="FF000000"/>
        <rFont val="Calibri"/>
      </rPr>
      <t>key chain OSPF_KEY_CHAIN</t>
    </r>
    <r>
      <rPr>
        <sz val="11"/>
        <color rgb="FF000000"/>
        <rFont val="Calibri"/>
      </rPr>
      <t xml:space="preserve">
</t>
    </r>
    <r>
      <rPr>
        <sz val="11"/>
        <color rgb="FF000000"/>
        <rFont val="Calibri"/>
      </rPr>
      <t>key 1</t>
    </r>
    <r>
      <rPr>
        <sz val="11"/>
        <color rgb="FF000000"/>
        <rFont val="Calibri"/>
      </rPr>
      <t xml:space="preserve">
</t>
    </r>
    <r>
      <rPr>
        <sz val="11"/>
        <color rgb="FF000000"/>
        <rFont val="Calibri"/>
      </rPr>
      <t>key-string xxxxxxx</t>
    </r>
    <r>
      <rPr>
        <sz val="11"/>
        <color rgb="FF000000"/>
        <rFont val="Calibri"/>
      </rPr>
      <t xml:space="preserve">
</t>
    </r>
    <r>
      <rPr>
        <sz val="11"/>
        <color rgb="FF000000"/>
        <rFont val="Calibri"/>
      </rPr>
      <t>send-lifetime 00:00:00 Jan 1 2018 23:59:59 Mar 31 2018</t>
    </r>
    <r>
      <rPr>
        <sz val="11"/>
        <color rgb="FF000000"/>
        <rFont val="Calibri"/>
      </rPr>
      <t xml:space="preserve">
</t>
    </r>
    <r>
      <rPr>
        <sz val="11"/>
        <color rgb="FF000000"/>
        <rFont val="Calibri"/>
      </rPr>
      <t>accept-lifetime 00:00:00 Jan 1 2018 01:05:00 Apr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 2</t>
    </r>
    <r>
      <rPr>
        <sz val="11"/>
        <color rgb="FF000000"/>
        <rFont val="Calibri"/>
      </rPr>
      <t xml:space="preserve">
</t>
    </r>
    <r>
      <rPr>
        <sz val="11"/>
        <color rgb="FF000000"/>
        <rFont val="Calibri"/>
      </rPr>
      <t>key-string yyyyyyy</t>
    </r>
    <r>
      <rPr>
        <sz val="11"/>
        <color rgb="FF000000"/>
        <rFont val="Calibri"/>
      </rPr>
      <t xml:space="preserve">
</t>
    </r>
    <r>
      <rPr>
        <sz val="11"/>
        <color rgb="FF000000"/>
        <rFont val="Calibri"/>
      </rPr>
      <t>send-lifetime 00:00:00 Apr 1 2018 23:59:59 Jun 30 2018</t>
    </r>
    <r>
      <rPr>
        <sz val="11"/>
        <color rgb="FF000000"/>
        <rFont val="Calibri"/>
      </rPr>
      <t xml:space="preserve">
</t>
    </r>
    <r>
      <rPr>
        <sz val="11"/>
        <color rgb="FF000000"/>
        <rFont val="Calibri"/>
      </rPr>
      <t>accept-lifetime 23:55:00 Mar 31 2018 01:05:00 Jul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Step 2: Configure OSPF to use the keychain for authentication.</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area 0</t>
    </r>
    <r>
      <rPr>
        <sz val="11"/>
        <color rgb="FF000000"/>
        <rFont val="Calibri"/>
      </rPr>
      <t xml:space="preserve">
</t>
    </r>
    <r>
      <rPr>
        <sz val="11"/>
        <color rgb="FF000000"/>
        <rFont val="Calibri"/>
      </rPr>
      <t>authentication message-digest keychain OSPF_KEY_CHAIN</t>
    </r>
  </si>
  <si>
    <r>
      <rPr>
        <sz val="11"/>
        <color rgb="FF000000"/>
        <rFont val="Calibri"/>
      </rPr>
      <t>A rogue router could send a fictitious routing update to convince a site's perimeter router to send traffic to an incorrect or even a rogue destination. This diverted traffic could be analyzed to learn confidential information about the site's network or used to disrupt the network's ability to communicate with other networks. This is known as a "traffic attraction attack" and is prevented by configuring neighbor router authentication using FIPS 198-1 algorithms for routing updates.</t>
    </r>
    <r>
      <rPr>
        <sz val="11"/>
        <color rgb="FF000000"/>
        <rFont val="Calibri"/>
      </rPr>
      <t xml:space="preserve">
</t>
    </r>
    <r>
      <rPr>
        <sz val="11"/>
        <color rgb="FF000000"/>
        <rFont val="Calibri"/>
      </rPr>
      <t>If the keys used for authentication are guessed, the malicious user could create havoc within the network by advertising incorrect routes and redirecting traffic. Some routing protocols allow the use of key chains for authentication. A key chain is a set of keys that is used in succession, with each having a lifetime of no more than 180 days. Changing the keys frequently reduces the risk of them eventually being guessed. If a time period occurs during which no key is activated, neighbor authentication cannot occur, and therefore routing updates will fail.</t>
    </r>
  </si>
  <si>
    <r>
      <rPr>
        <sz val="11"/>
        <color rgb="FF000000"/>
        <rFont val="Calibri"/>
      </rPr>
      <t>Review the router configuration using the configuration examples below for BGP and OSPF.</t>
    </r>
    <r>
      <rPr>
        <sz val="11"/>
        <color rgb="FF000000"/>
        <rFont val="Calibri"/>
      </rPr>
      <t xml:space="preserve">
</t>
    </r>
    <r>
      <rPr>
        <sz val="11"/>
        <color rgb="FF000000"/>
        <rFont val="Calibri"/>
      </rPr>
      <t>Certain older protocols supporting only MD5 will incur a permanent finding for those protocols as MD5 is not FIPS compliant.</t>
    </r>
    <r>
      <rPr>
        <sz val="11"/>
        <color rgb="FF000000"/>
        <rFont val="Calibri"/>
      </rPr>
      <t xml:space="preserve">
</t>
    </r>
    <r>
      <rPr>
        <sz val="11"/>
        <color rgb="FF000000"/>
        <rFont val="Calibri"/>
      </rPr>
      <t>Note: The 180-day key lifetime is Not Applicable for the DODIN Backbone. The remainder of the requirement still applies.</t>
    </r>
    <r>
      <rPr>
        <sz val="11"/>
        <color rgb="FF000000"/>
        <rFont val="Calibri"/>
      </rPr>
      <t xml:space="preserve">
</t>
    </r>
    <r>
      <rPr>
        <sz val="11"/>
        <color rgb="FF000000"/>
        <rFont val="Calibri"/>
      </rPr>
      <t>Verify that neighbor router authentication is enabled for all routing protocols. If neighbor authentication is not enabled this is a finding.</t>
    </r>
    <r>
      <rPr>
        <sz val="11"/>
        <color rgb="FF000000"/>
        <rFont val="Calibri"/>
      </rPr>
      <t xml:space="preserve">
</t>
    </r>
    <r>
      <rPr>
        <sz val="11"/>
        <color rgb="FF000000"/>
        <rFont val="Calibri"/>
      </rPr>
      <t>Verify that authentication is configured to use FIPS 198-1 message authentication algorithms. If the routing protocol authentication is not configured to use FIPS 198-1 algorithms this is a finding.</t>
    </r>
    <r>
      <rPr>
        <sz val="11"/>
        <color rgb="FF000000"/>
        <rFont val="Calibri"/>
      </rPr>
      <t xml:space="preserve">
</t>
    </r>
    <r>
      <rPr>
        <sz val="11"/>
        <color rgb="FF000000"/>
        <rFont val="Calibri"/>
      </rPr>
      <t>Verify that the protocol key lifetime is configured to not exceed 180 days. If any protocol key lifetime is configured to exceed 180 days this is a finding.</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 xml:space="preserve">key chain &lt;KEY-CHAIN-NAME&gt; </t>
    </r>
    <r>
      <rPr>
        <sz val="11"/>
        <color rgb="FF000000"/>
        <rFont val="Calibri"/>
      </rPr>
      <t xml:space="preserve">
</t>
    </r>
    <r>
      <rPr>
        <sz val="11"/>
        <color rgb="FF000000"/>
        <rFont val="Calibri"/>
      </rPr>
      <t xml:space="preserve"> key &lt;KEY-ID&gt;</t>
    </r>
    <r>
      <rPr>
        <sz val="11"/>
        <color rgb="FF000000"/>
        <rFont val="Calibri"/>
      </rPr>
      <t xml:space="preserve">
</t>
    </r>
    <r>
      <rPr>
        <sz val="11"/>
        <color rgb="FF000000"/>
        <rFont val="Calibri"/>
      </rPr>
      <t xml:space="preserve"> send-id &lt;ID&gt;</t>
    </r>
    <r>
      <rPr>
        <sz val="11"/>
        <color rgb="FF000000"/>
        <rFont val="Calibri"/>
      </rPr>
      <t xml:space="preserve">
</t>
    </r>
    <r>
      <rPr>
        <sz val="11"/>
        <color rgb="FF000000"/>
        <rFont val="Calibri"/>
      </rPr>
      <t xml:space="preserve"> recv-id &lt;ID&gt;</t>
    </r>
    <r>
      <rPr>
        <sz val="11"/>
        <color rgb="FF000000"/>
        <rFont val="Calibri"/>
      </rPr>
      <t xml:space="preserve">
</t>
    </r>
    <r>
      <rPr>
        <sz val="11"/>
        <color rgb="FF000000"/>
        <rFont val="Calibri"/>
      </rPr>
      <t xml:space="preserve"> cryptographic-algorithm hmac-sha256</t>
    </r>
    <r>
      <rPr>
        <sz val="11"/>
        <color rgb="FF000000"/>
        <rFont val="Calibri"/>
      </rPr>
      <t xml:space="preserve">
</t>
    </r>
    <r>
      <rPr>
        <sz val="11"/>
        <color rgb="FF000000"/>
        <rFont val="Calibri"/>
      </rPr>
      <t xml:space="preserve"> key-string &lt;KEY&gt;</t>
    </r>
    <r>
      <rPr>
        <sz val="11"/>
        <color rgb="FF000000"/>
        <rFont val="Calibri"/>
      </rPr>
      <t xml:space="preserve">
</t>
    </r>
    <r>
      <rPr>
        <sz val="11"/>
        <color rgb="FF000000"/>
        <rFont val="Calibri"/>
      </rPr>
      <t xml:space="preserve"> accept-lifetime 00:00:00 Jan 1 2022 duration 180</t>
    </r>
    <r>
      <rPr>
        <sz val="11"/>
        <color rgb="FF000000"/>
        <rFont val="Calibri"/>
      </rPr>
      <t xml:space="preserve">
</t>
    </r>
    <r>
      <rPr>
        <sz val="11"/>
        <color rgb="FF000000"/>
        <rFont val="Calibri"/>
      </rPr>
      <t xml:space="preserve"> send-lifetime 00:00:00 Jan 1 2022 duration 180 </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tcp ao </t>
    </r>
    <r>
      <rPr>
        <sz val="11"/>
        <color rgb="FF000000"/>
        <rFont val="Calibri"/>
      </rPr>
      <t xml:space="preserve">
</t>
    </r>
    <r>
      <rPr>
        <sz val="11"/>
        <color rgb="FF000000"/>
        <rFont val="Calibri"/>
      </rPr>
      <t xml:space="preserve"> keychain BGP_KEY_CHAIN</t>
    </r>
    <r>
      <rPr>
        <sz val="11"/>
        <color rgb="FF000000"/>
        <rFont val="Calibri"/>
      </rPr>
      <t xml:space="preserve">
</t>
    </r>
    <r>
      <rPr>
        <sz val="11"/>
        <color rgb="FF000000"/>
        <rFont val="Calibri"/>
      </rPr>
      <t xml:space="preserve">  key &lt;KEY-ID&gt; SendID &lt;ID&gt; ReceiveID &lt;ID&gt;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router bgp &lt;ASN&gt; </t>
    </r>
    <r>
      <rPr>
        <sz val="11"/>
        <color rgb="FF000000"/>
        <rFont val="Calibri"/>
      </rPr>
      <t xml:space="preserve">
</t>
    </r>
    <r>
      <rPr>
        <sz val="11"/>
        <color rgb="FF000000"/>
        <rFont val="Calibri"/>
      </rPr>
      <t xml:space="preserve"> neighbor X.X.X.X</t>
    </r>
    <r>
      <rPr>
        <sz val="11"/>
        <color rgb="FF000000"/>
        <rFont val="Calibri"/>
      </rPr>
      <t xml:space="preserve">
</t>
    </r>
    <r>
      <rPr>
        <sz val="11"/>
        <color rgb="FF000000"/>
        <rFont val="Calibri"/>
      </rPr>
      <t xml:space="preserve">  remote-as &lt;ASN&gt;</t>
    </r>
    <r>
      <rPr>
        <sz val="11"/>
        <color rgb="FF000000"/>
        <rFont val="Calibri"/>
      </rPr>
      <t xml:space="preserve">
</t>
    </r>
    <r>
      <rPr>
        <sz val="11"/>
        <color rgb="FF000000"/>
        <rFont val="Calibri"/>
      </rPr>
      <t xml:space="preserve">  ao BGP_KEY_CHAIN</t>
    </r>
    <r>
      <rPr>
        <sz val="11"/>
        <color rgb="FF000000"/>
        <rFont val="Calibri"/>
      </rPr>
      <t xml:space="preserve">
</t>
    </r>
    <r>
      <rPr>
        <sz val="11"/>
        <color rgb="FF000000"/>
        <rFont val="Calibri"/>
      </rPr>
      <t>address-family ipv4 unicast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Note: TCP-AO is used to replace MD5 in BGP authentication. </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key chain OSPF_KEY_CHAIN</t>
    </r>
    <r>
      <rPr>
        <sz val="11"/>
        <color rgb="FF000000"/>
        <rFont val="Calibri"/>
      </rPr>
      <t xml:space="preserve">
</t>
    </r>
    <r>
      <rPr>
        <sz val="11"/>
        <color rgb="FF000000"/>
        <rFont val="Calibri"/>
      </rPr>
      <t>key 1</t>
    </r>
    <r>
      <rPr>
        <sz val="11"/>
        <color rgb="FF000000"/>
        <rFont val="Calibri"/>
      </rPr>
      <t xml:space="preserve">
</t>
    </r>
    <r>
      <rPr>
        <sz val="11"/>
        <color rgb="FF000000"/>
        <rFont val="Calibri"/>
      </rPr>
      <t>key-string xxxxxxx</t>
    </r>
    <r>
      <rPr>
        <sz val="11"/>
        <color rgb="FF000000"/>
        <rFont val="Calibri"/>
      </rPr>
      <t xml:space="preserve">
</t>
    </r>
    <r>
      <rPr>
        <sz val="11"/>
        <color rgb="FF000000"/>
        <rFont val="Calibri"/>
      </rPr>
      <t>send-lifetime 00:00:00 Jan 1 2018 23:59:59 Mar 31 2018</t>
    </r>
    <r>
      <rPr>
        <sz val="11"/>
        <color rgb="FF000000"/>
        <rFont val="Calibri"/>
      </rPr>
      <t xml:space="preserve">
</t>
    </r>
    <r>
      <rPr>
        <sz val="11"/>
        <color rgb="FF000000"/>
        <rFont val="Calibri"/>
      </rPr>
      <t>accept-lifetime 00:00:00 Jan 1 2018 01:05:00 Apr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key 2</t>
    </r>
    <r>
      <rPr>
        <sz val="11"/>
        <color rgb="FF000000"/>
        <rFont val="Calibri"/>
      </rPr>
      <t xml:space="preserve">
</t>
    </r>
    <r>
      <rPr>
        <sz val="11"/>
        <color rgb="FF000000"/>
        <rFont val="Calibri"/>
      </rPr>
      <t>key-string yyyyyyy</t>
    </r>
    <r>
      <rPr>
        <sz val="11"/>
        <color rgb="FF000000"/>
        <rFont val="Calibri"/>
      </rPr>
      <t xml:space="preserve">
</t>
    </r>
    <r>
      <rPr>
        <sz val="11"/>
        <color rgb="FF000000"/>
        <rFont val="Calibri"/>
      </rPr>
      <t>send-lifetime 00:00:00 Apr 1 2018 23:59:59 Jun 30 2018</t>
    </r>
    <r>
      <rPr>
        <sz val="11"/>
        <color rgb="FF000000"/>
        <rFont val="Calibri"/>
      </rPr>
      <t xml:space="preserve">
</t>
    </r>
    <r>
      <rPr>
        <sz val="11"/>
        <color rgb="FF000000"/>
        <rFont val="Calibri"/>
      </rPr>
      <t>accept-lifetime 23:55:00 Mar 31 2018 01:05:00 Jul 1 2018</t>
    </r>
    <r>
      <rPr>
        <sz val="11"/>
        <color rgb="FF000000"/>
        <rFont val="Calibri"/>
      </rPr>
      <t xml:space="preserve">
</t>
    </r>
    <r>
      <rPr>
        <sz val="11"/>
        <color rgb="FF000000"/>
        <rFont val="Calibri"/>
      </rPr>
      <t>cryptographic-algorithm hmac-sha-256</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area 0</t>
    </r>
    <r>
      <rPr>
        <sz val="11"/>
        <color rgb="FF000000"/>
        <rFont val="Calibri"/>
      </rPr>
      <t xml:space="preserve">
</t>
    </r>
    <r>
      <rPr>
        <sz val="11"/>
        <color rgb="FF000000"/>
        <rFont val="Calibri"/>
      </rPr>
      <t>authentication message-digest keychain OSPF_KEY_CHAIN</t>
    </r>
  </si>
  <si>
    <t>V-216740</t>
  </si>
  <si>
    <r>
      <rPr>
        <sz val="11"/>
        <rFont val="Calibri"/>
      </rPr>
      <t>The Cisco router must be configured to have all inactive interfaces disabled.</t>
    </r>
  </si>
  <si>
    <t>CAT III (Low)</t>
  </si>
  <si>
    <r>
      <rPr>
        <sz val="11"/>
        <color rgb="FF000000"/>
        <rFont val="Calibri"/>
      </rPr>
      <t>Disable all inactive interfaces as shown below.</t>
    </r>
    <r>
      <rPr>
        <sz val="11"/>
        <color rgb="FF000000"/>
        <rFont val="Calibri"/>
      </rPr>
      <t xml:space="preserve">
</t>
    </r>
    <r>
      <rPr>
        <sz val="11"/>
        <color rgb="FF000000"/>
        <rFont val="Calibri"/>
      </rPr>
      <t>R4(config)#interface GigabitEthernet3</t>
    </r>
    <r>
      <rPr>
        <sz val="11"/>
        <color rgb="FF000000"/>
        <rFont val="Calibri"/>
      </rPr>
      <t xml:space="preserve">
</t>
    </r>
    <r>
      <rPr>
        <sz val="11"/>
        <color rgb="FF000000"/>
        <rFont val="Calibri"/>
      </rPr>
      <t>R4(config-if)#shutdown</t>
    </r>
    <r>
      <rPr>
        <sz val="11"/>
        <color rgb="FF000000"/>
        <rFont val="Calibri"/>
      </rPr>
      <t xml:space="preserve">
</t>
    </r>
    <r>
      <rPr>
        <sz val="11"/>
        <color rgb="FF000000"/>
        <rFont val="Calibri"/>
      </rPr>
      <t>R4(config)#interface GigabitEthernet4</t>
    </r>
    <r>
      <rPr>
        <sz val="11"/>
        <color rgb="FF000000"/>
        <rFont val="Calibri"/>
      </rPr>
      <t xml:space="preserve">
</t>
    </r>
    <r>
      <rPr>
        <sz val="11"/>
        <color rgb="FF000000"/>
        <rFont val="Calibri"/>
      </rPr>
      <t>R4(config-if)#shutdown</t>
    </r>
  </si>
  <si>
    <r>
      <rPr>
        <sz val="11"/>
        <color rgb="FF000000"/>
        <rFont val="Calibri"/>
      </rPr>
      <t>An inactive interface is rarely monitored or controlled and may expose a network to an undetected attack on that interface. Unauthorized personnel with access to the communication facility could gain access to a router by connecting to a configured interface that is not in use.</t>
    </r>
    <r>
      <rPr>
        <sz val="11"/>
        <color rgb="FF000000"/>
        <rFont val="Calibri"/>
      </rPr>
      <t xml:space="preserve">
</t>
    </r>
    <r>
      <rPr>
        <sz val="11"/>
        <color rgb="FF000000"/>
        <rFont val="Calibri"/>
      </rPr>
      <t>If an interface is no longer used, the configuration must be deleted and the interface disabled. For sub-interfaces, delete sub-interfaces that are on inactive interfaces and delete sub-interfaces that are themselves inactive. If the sub-interface is no longer necessary for authorized communications, it must be deleted.</t>
    </r>
  </si>
  <si>
    <r>
      <rPr>
        <sz val="11"/>
        <color rgb="FF000000"/>
        <rFont val="Calibri"/>
      </rPr>
      <t>Review the router configuration and verify that inactive interfaces have been disabled as shown below.</t>
    </r>
    <r>
      <rPr>
        <sz val="11"/>
        <color rgb="FF000000"/>
        <rFont val="Calibri"/>
      </rPr>
      <t xml:space="preserve">
</t>
    </r>
    <r>
      <rPr>
        <sz val="11"/>
        <color rgb="FF000000"/>
        <rFont val="Calibri"/>
      </rPr>
      <t>interface GigabitEthernet0/0/1/0</t>
    </r>
    <r>
      <rPr>
        <sz val="11"/>
        <color rgb="FF000000"/>
        <rFont val="Calibri"/>
      </rPr>
      <t xml:space="preserve">
</t>
    </r>
    <r>
      <rPr>
        <sz val="11"/>
        <color rgb="FF000000"/>
        <rFont val="Calibri"/>
      </rPr>
      <t xml:space="preserve"> shutdown </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GigabitEthernet0/0/1/1</t>
    </r>
    <r>
      <rPr>
        <sz val="11"/>
        <color rgb="FF000000"/>
        <rFont val="Calibri"/>
      </rPr>
      <t xml:space="preserve">
</t>
    </r>
    <r>
      <rPr>
        <sz val="11"/>
        <color rgb="FF000000"/>
        <rFont val="Calibri"/>
      </rPr>
      <t xml:space="preserve"> shutdown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 interface is not being used but is configured or enabled, this is a finding.</t>
    </r>
  </si>
  <si>
    <t>V-216741</t>
  </si>
  <si>
    <r>
      <rPr>
        <sz val="11"/>
        <rFont val="Calibri"/>
      </rPr>
      <t>The Cisco router must be configured to have all non-essential capabilities disabled.</t>
    </r>
  </si>
  <si>
    <r>
      <rPr>
        <sz val="11"/>
        <color rgb="FF000000"/>
        <rFont val="Calibri"/>
      </rPr>
      <t>Disable the following services if enabled as shown in the example below.</t>
    </r>
    <r>
      <rPr>
        <sz val="11"/>
        <color rgb="FF000000"/>
        <rFont val="Calibri"/>
      </rPr>
      <t xml:space="preserve">
</t>
    </r>
    <r>
      <rPr>
        <sz val="11"/>
        <color rgb="FF000000"/>
        <rFont val="Calibri"/>
      </rPr>
      <t>RP/0/0/CPU0:R3(config)#no service ipv4 tcp-small-servers</t>
    </r>
    <r>
      <rPr>
        <sz val="11"/>
        <color rgb="FF000000"/>
        <rFont val="Calibri"/>
      </rPr>
      <t xml:space="preserve">
</t>
    </r>
    <r>
      <rPr>
        <sz val="11"/>
        <color rgb="FF000000"/>
        <rFont val="Calibri"/>
      </rPr>
      <t>RP/0/0/CPU0:R3(config)#no service ipv4 udp-small-servers</t>
    </r>
    <r>
      <rPr>
        <sz val="11"/>
        <color rgb="FF000000"/>
        <rFont val="Calibri"/>
      </rPr>
      <t xml:space="preserve">
</t>
    </r>
    <r>
      <rPr>
        <sz val="11"/>
        <color rgb="FF000000"/>
        <rFont val="Calibri"/>
      </rPr>
      <t>RP/0/0/CPU0:R3(config)#no http client vrf xxxxx</t>
    </r>
    <r>
      <rPr>
        <sz val="11"/>
        <color rgb="FF000000"/>
        <rFont val="Calibri"/>
      </rPr>
      <t xml:space="preserve">
</t>
    </r>
    <r>
      <rPr>
        <sz val="11"/>
        <color rgb="FF000000"/>
        <rFont val="Calibri"/>
      </rPr>
      <t>RP/0/0/CPU0:R3(config)#no telnet ipv4 server</t>
    </r>
  </si>
  <si>
    <r>
      <rPr>
        <sz val="11"/>
        <color rgb="FF000000"/>
        <rFont val="Calibri"/>
      </rPr>
      <t>A compromised router introduces risk to the entire network infrastructure, as well as data resources that are accessible via the network. The perimeter defense has no oversight or control of attacks by malicious users within the network. Preventing network breaches from within is dependent on implementing a comprehensive defense-in-depth strategy, including securing each device connected to the network. This is accomplished by following and implementing all security guidance applicable for each node type. A fundamental step in securing each router is to enable only the capabilities required for operation.</t>
    </r>
  </si>
  <si>
    <r>
      <rPr>
        <sz val="11"/>
        <color rgb="FF000000"/>
        <rFont val="Calibri"/>
      </rPr>
      <t>Review the router configuration to verify that the router does not have any unnecessary or non-secure services enabled. For example, the following commands should not be in the configuration:</t>
    </r>
    <r>
      <rPr>
        <sz val="11"/>
        <color rgb="FF000000"/>
        <rFont val="Calibri"/>
      </rPr>
      <t xml:space="preserve">
</t>
    </r>
    <r>
      <rPr>
        <sz val="11"/>
        <color rgb="FF000000"/>
        <rFont val="Calibri"/>
      </rPr>
      <t>service ipv4 tcp-small-servers max-servers 10</t>
    </r>
    <r>
      <rPr>
        <sz val="11"/>
        <color rgb="FF000000"/>
        <rFont val="Calibri"/>
      </rPr>
      <t xml:space="preserve">
</t>
    </r>
    <r>
      <rPr>
        <sz val="11"/>
        <color rgb="FF000000"/>
        <rFont val="Calibri"/>
      </rPr>
      <t>service ipv4 udp-small-servers max-servers 10</t>
    </r>
    <r>
      <rPr>
        <sz val="11"/>
        <color rgb="FF000000"/>
        <rFont val="Calibri"/>
      </rPr>
      <t xml:space="preserve">
</t>
    </r>
    <r>
      <rPr>
        <sz val="11"/>
        <color rgb="FF000000"/>
        <rFont val="Calibri"/>
      </rPr>
      <t>http client vrf xxxxx</t>
    </r>
    <r>
      <rPr>
        <sz val="11"/>
        <color rgb="FF000000"/>
        <rFont val="Calibri"/>
      </rPr>
      <t xml:space="preserve">
</t>
    </r>
    <r>
      <rPr>
        <sz val="11"/>
        <color rgb="FF000000"/>
        <rFont val="Calibri"/>
      </rPr>
      <t>telnet vrf default ipv4 server max-servers 1</t>
    </r>
    <r>
      <rPr>
        <sz val="11"/>
        <color rgb="FF000000"/>
        <rFont val="Calibri"/>
      </rPr>
      <t xml:space="preserve">
</t>
    </r>
    <r>
      <rPr>
        <sz val="11"/>
        <color rgb="FF000000"/>
        <rFont val="Calibri"/>
      </rPr>
      <t>If any unnecessary services are enabled, this is a finding.</t>
    </r>
  </si>
  <si>
    <t>V-216743</t>
  </si>
  <si>
    <r>
      <rPr>
        <sz val="11"/>
        <rFont val="Calibri"/>
      </rPr>
      <t>The Cisco router must be configured to restrict traffic destined to itself.</t>
    </r>
  </si>
  <si>
    <r>
      <rPr>
        <sz val="11"/>
        <color rgb="FF000000"/>
        <rFont val="Calibri"/>
      </rPr>
      <t>Configure the ACL for any external interfaces as shown in the example.</t>
    </r>
    <r>
      <rPr>
        <sz val="11"/>
        <color rgb="FF000000"/>
        <rFont val="Calibri"/>
      </rPr>
      <t xml:space="preserve">
</t>
    </r>
    <r>
      <rPr>
        <sz val="11"/>
        <color rgb="FF000000"/>
        <rFont val="Calibri"/>
      </rPr>
      <t>RP/0/0/CPU0:R3(config)#ipv4 access-list EXTERNAL_ACL_INBOUND</t>
    </r>
    <r>
      <rPr>
        <sz val="11"/>
        <color rgb="FF000000"/>
        <rFont val="Calibri"/>
      </rPr>
      <t xml:space="preserve">
</t>
    </r>
    <r>
      <rPr>
        <sz val="11"/>
        <color rgb="FF000000"/>
        <rFont val="Calibri"/>
      </rPr>
      <t>RP/0/0/CPU0:R3(config-ipv4-acl)#permit tcp host x.11.1.1 eq bgp host x.11.1.2</t>
    </r>
    <r>
      <rPr>
        <sz val="11"/>
        <color rgb="FF000000"/>
        <rFont val="Calibri"/>
      </rPr>
      <t xml:space="preserve">
</t>
    </r>
    <r>
      <rPr>
        <sz val="11"/>
        <color rgb="FF000000"/>
        <rFont val="Calibri"/>
      </rPr>
      <t>RP/0/0/CPU0:R3(config-ipv4-acl)#permit tcp host x.11.1.1 host x.11.1.2 eq bgp</t>
    </r>
    <r>
      <rPr>
        <sz val="11"/>
        <color rgb="FF000000"/>
        <rFont val="Calibri"/>
      </rPr>
      <t xml:space="preserve">
</t>
    </r>
    <r>
      <rPr>
        <sz val="11"/>
        <color rgb="FF000000"/>
        <rFont val="Calibri"/>
      </rPr>
      <t>RP/0/0/CPU0:R3(config-ipv4-acl)#permit icmp host x.11.1.1 host x.11.1.2 echo</t>
    </r>
    <r>
      <rPr>
        <sz val="11"/>
        <color rgb="FF000000"/>
        <rFont val="Calibri"/>
      </rPr>
      <t xml:space="preserve">
</t>
    </r>
    <r>
      <rPr>
        <sz val="11"/>
        <color rgb="FF000000"/>
        <rFont val="Calibri"/>
      </rPr>
      <t>RP/0/0/CPU0:R3(config-ipv4-acl)#permit icmp host x.11.1.1 host x.11.1.2 echo-reply</t>
    </r>
    <r>
      <rPr>
        <sz val="11"/>
        <color rgb="FF000000"/>
        <rFont val="Calibri"/>
      </rPr>
      <t xml:space="preserve">
</t>
    </r>
    <r>
      <rPr>
        <sz val="11"/>
        <color rgb="FF000000"/>
        <rFont val="Calibri"/>
      </rPr>
      <t xml:space="preserve">RP/0/0/CPU0:R3(config-ipv4-acl)#deny ip any host x.11.1.1 log </t>
    </r>
    <r>
      <rPr>
        <sz val="11"/>
        <color rgb="FF000000"/>
        <rFont val="Calibri"/>
      </rPr>
      <t xml:space="preserve">
</t>
    </r>
    <r>
      <rPr>
        <sz val="11"/>
        <color rgb="FF000000"/>
        <rFont val="Calibri"/>
      </rPr>
      <t>RP/0/0/CPU0:R3(config-ipv4-acl)#permit tcp any any established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RP/0/0/CPU0:R3(config-ipv4-acl)#deny ip any any log </t>
    </r>
    <r>
      <rPr>
        <sz val="11"/>
        <color rgb="FF000000"/>
        <rFont val="Calibri"/>
      </rPr>
      <t xml:space="preserve">
</t>
    </r>
    <r>
      <rPr>
        <sz val="11"/>
        <color rgb="FF000000"/>
        <rFont val="Calibri"/>
      </rPr>
      <t>RP/0/0/CPU0:R3(config-ipv4-acl)#exit</t>
    </r>
    <r>
      <rPr>
        <sz val="11"/>
        <color rgb="FF000000"/>
        <rFont val="Calibri"/>
      </rPr>
      <t xml:space="preserve">
</t>
    </r>
    <r>
      <rPr>
        <sz val="11"/>
        <color rgb="FF000000"/>
        <rFont val="Calibri"/>
      </rPr>
      <t>Configure the ACL for any external interfaces as shown in the example.</t>
    </r>
    <r>
      <rPr>
        <sz val="11"/>
        <color rgb="FF000000"/>
        <rFont val="Calibri"/>
      </rPr>
      <t xml:space="preserve">
</t>
    </r>
    <r>
      <rPr>
        <sz val="11"/>
        <color rgb="FF000000"/>
        <rFont val="Calibri"/>
      </rPr>
      <t>RP/0/0/CPU0:R3(config)#ipv4 access-list INTERNAL_ACL_INBOUND</t>
    </r>
    <r>
      <rPr>
        <sz val="11"/>
        <color rgb="FF000000"/>
        <rFont val="Calibri"/>
      </rPr>
      <t xml:space="preserve">
</t>
    </r>
    <r>
      <rPr>
        <sz val="11"/>
        <color rgb="FF000000"/>
        <rFont val="Calibri"/>
      </rPr>
      <t>RP/0/0/CPU0:R3(config-ipv4-acl)#permit icmp any any</t>
    </r>
    <r>
      <rPr>
        <sz val="11"/>
        <color rgb="FF000000"/>
        <rFont val="Calibri"/>
      </rPr>
      <t xml:space="preserve">
</t>
    </r>
    <r>
      <rPr>
        <sz val="11"/>
        <color rgb="FF000000"/>
        <rFont val="Calibri"/>
      </rPr>
      <t>RP/0/0/CPU0:R3(config-ipv4-acl)#permit ospf host 10.1.12.1 host 10.1.12.2</t>
    </r>
    <r>
      <rPr>
        <sz val="11"/>
        <color rgb="FF000000"/>
        <rFont val="Calibri"/>
      </rPr>
      <t xml:space="preserve">
</t>
    </r>
    <r>
      <rPr>
        <sz val="11"/>
        <color rgb="FF000000"/>
        <rFont val="Calibri"/>
      </rPr>
      <t>RP/0/0/CPU0:R3(config-ipv4-acl)#permit tcp 10.2.1.0 0.0.0.255 host 10.1.12.2eq 22</t>
    </r>
    <r>
      <rPr>
        <sz val="11"/>
        <color rgb="FF000000"/>
        <rFont val="Calibri"/>
      </rPr>
      <t xml:space="preserve">
</t>
    </r>
    <r>
      <rPr>
        <sz val="11"/>
        <color rgb="FF000000"/>
        <rFont val="Calibri"/>
      </rPr>
      <t>RP/0/0/CPU0:R3(config-ipv4-acl)#permit tcp 10.2.1.0 0.0.0.255 host 10.1.12.2eq tacacs</t>
    </r>
    <r>
      <rPr>
        <sz val="11"/>
        <color rgb="FF000000"/>
        <rFont val="Calibri"/>
      </rPr>
      <t xml:space="preserve">
</t>
    </r>
    <r>
      <rPr>
        <sz val="11"/>
        <color rgb="FF000000"/>
        <rFont val="Calibri"/>
      </rPr>
      <t>RP/0/0/CPU0:R3(config-ipv4-acl)#permit udp 10.2.1.0 0.0.0.255 host 10.1.12.2 eq snmp</t>
    </r>
    <r>
      <rPr>
        <sz val="11"/>
        <color rgb="FF000000"/>
        <rFont val="Calibri"/>
      </rPr>
      <t xml:space="preserve">
</t>
    </r>
    <r>
      <rPr>
        <sz val="11"/>
        <color rgb="FF000000"/>
        <rFont val="Calibri"/>
      </rPr>
      <t>RP/0/0/CPU0:R3(config-ipv4-acl)#permit udp 10.2.1.0 0.0.0.255 host 10.1.12.2 eq ntp</t>
    </r>
    <r>
      <rPr>
        <sz val="11"/>
        <color rgb="FF000000"/>
        <rFont val="Calibri"/>
      </rPr>
      <t xml:space="preserve">
</t>
    </r>
    <r>
      <rPr>
        <sz val="11"/>
        <color rgb="FF000000"/>
        <rFont val="Calibri"/>
      </rPr>
      <t xml:space="preserve">RP/0/0/CPU0:R3(config-ipv4-acl)#deny  ip any host 10.1.12.2 log </t>
    </r>
    <r>
      <rPr>
        <sz val="11"/>
        <color rgb="FF000000"/>
        <rFont val="Calibri"/>
      </rPr>
      <t xml:space="preserve">
</t>
    </r>
    <r>
      <rPr>
        <sz val="11"/>
        <color rgb="FF000000"/>
        <rFont val="Calibri"/>
      </rPr>
      <t xml:space="preserve">RP/0/0/CPU0:R3(config-ipv4-acl)#permit ip any any  </t>
    </r>
    <r>
      <rPr>
        <sz val="11"/>
        <color rgb="FF000000"/>
        <rFont val="Calibri"/>
      </rPr>
      <t xml:space="preserve">
</t>
    </r>
    <r>
      <rPr>
        <sz val="11"/>
        <color rgb="FF000000"/>
        <rFont val="Calibri"/>
      </rPr>
      <t>RP/0/0/CPU0:R3(config-ipv4-acl)#exit</t>
    </r>
    <r>
      <rPr>
        <sz val="11"/>
        <color rgb="FF000000"/>
        <rFont val="Calibri"/>
      </rPr>
      <t xml:space="preserve">
</t>
    </r>
    <r>
      <rPr>
        <sz val="11"/>
        <color rgb="FF000000"/>
        <rFont val="Calibri"/>
      </rPr>
      <t>Note: best practice is to configure the ACL statements relative to traffic destined to the router first followed by ACL statements for transit traffic.</t>
    </r>
    <r>
      <rPr>
        <sz val="11"/>
        <color rgb="FF000000"/>
        <rFont val="Calibri"/>
      </rPr>
      <t xml:space="preserve">
</t>
    </r>
    <r>
      <rPr>
        <sz val="11"/>
        <color rgb="FF000000"/>
        <rFont val="Calibri"/>
      </rPr>
      <t>Step 2: Apply the ACLs to the appropriate interface as shown in the example below.</t>
    </r>
    <r>
      <rPr>
        <sz val="11"/>
        <color rgb="FF000000"/>
        <rFont val="Calibri"/>
      </rPr>
      <t xml:space="preserve">
</t>
    </r>
    <r>
      <rPr>
        <sz val="11"/>
        <color rgb="FF000000"/>
        <rFont val="Calibri"/>
      </rPr>
      <t xml:space="preserve">RP/0/0/CPU0:R3(config)#int g0/0/0/1  </t>
    </r>
    <r>
      <rPr>
        <sz val="11"/>
        <color rgb="FF000000"/>
        <rFont val="Calibri"/>
      </rPr>
      <t xml:space="preserve">
</t>
    </r>
    <r>
      <rPr>
        <sz val="11"/>
        <color rgb="FF000000"/>
        <rFont val="Calibri"/>
      </rPr>
      <t>RP/0/0/CPU0:R3(config-if)#ipv4 access-group EXTERNAL_ACL_INBOUND in</t>
    </r>
    <r>
      <rPr>
        <sz val="11"/>
        <color rgb="FF000000"/>
        <rFont val="Calibri"/>
      </rPr>
      <t xml:space="preserve">
</t>
    </r>
    <r>
      <rPr>
        <sz val="11"/>
        <color rgb="FF000000"/>
        <rFont val="Calibri"/>
      </rPr>
      <t>RP/0/0/CPU0:R3(config-if)#exit</t>
    </r>
    <r>
      <rPr>
        <sz val="11"/>
        <color rgb="FF000000"/>
        <rFont val="Calibri"/>
      </rPr>
      <t xml:space="preserve">
</t>
    </r>
    <r>
      <rPr>
        <sz val="11"/>
        <color rgb="FF000000"/>
        <rFont val="Calibri"/>
      </rPr>
      <t xml:space="preserve">RP/0/0/CPU0:R3(config)#int g0/0/0/2                     </t>
    </r>
    <r>
      <rPr>
        <sz val="11"/>
        <color rgb="FF000000"/>
        <rFont val="Calibri"/>
      </rPr>
      <t xml:space="preserve">
</t>
    </r>
    <r>
      <rPr>
        <sz val="11"/>
        <color rgb="FF000000"/>
        <rFont val="Calibri"/>
      </rPr>
      <t>RP/0/0/CPU0:R3(config-if)#ipv4 access-group INTERNAL_ACL_INBOUND in</t>
    </r>
  </si>
  <si>
    <r>
      <rPr>
        <sz val="11"/>
        <color rgb="FF000000"/>
        <rFont val="Calibri"/>
      </rPr>
      <t>The route processor handles traffic destined to the router—the key component used to build forwarding paths and is instrumental with all network management functions. Hence, any disruption or DoS attack to the route processor can result in mission critical network outages.</t>
    </r>
  </si>
  <si>
    <r>
      <rPr>
        <sz val="11"/>
        <color rgb="FF000000"/>
        <rFont val="Calibri"/>
      </rPr>
      <t>Review the external and internal ACLs to verify that the router is configured to only allow specific management and control plane traffic from specific sources destined to itself.</t>
    </r>
    <r>
      <rPr>
        <sz val="11"/>
        <color rgb="FF000000"/>
        <rFont val="Calibri"/>
      </rPr>
      <t xml:space="preserve">
</t>
    </r>
    <r>
      <rPr>
        <sz val="11"/>
        <color rgb="FF000000"/>
        <rFont val="Calibri"/>
      </rPr>
      <t>Step 1: Verify ACLs has been configured as shown in the example below that matches expected control plane and management plane traffic. With the exception of ICMP, all other traffic destined to the router should be dropped.</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x.11.1.1 eq bgp host x.11.1.2</t>
    </r>
    <r>
      <rPr>
        <sz val="11"/>
        <color rgb="FF000000"/>
        <rFont val="Calibri"/>
      </rPr>
      <t xml:space="preserve">
</t>
    </r>
    <r>
      <rPr>
        <sz val="11"/>
        <color rgb="FF000000"/>
        <rFont val="Calibri"/>
      </rPr>
      <t xml:space="preserve"> 20 permit tcp host x.11.1.1 host x.11.1.2 eq bgp</t>
    </r>
    <r>
      <rPr>
        <sz val="11"/>
        <color rgb="FF000000"/>
        <rFont val="Calibri"/>
      </rPr>
      <t xml:space="preserve">
</t>
    </r>
    <r>
      <rPr>
        <sz val="11"/>
        <color rgb="FF000000"/>
        <rFont val="Calibri"/>
      </rPr>
      <t xml:space="preserve"> 30 permit icmp host x.11.1.1 host x.11.1.2 echo</t>
    </r>
    <r>
      <rPr>
        <sz val="11"/>
        <color rgb="FF000000"/>
        <rFont val="Calibri"/>
      </rPr>
      <t xml:space="preserve">
</t>
    </r>
    <r>
      <rPr>
        <sz val="11"/>
        <color rgb="FF000000"/>
        <rFont val="Calibri"/>
      </rPr>
      <t xml:space="preserve"> 40 permit icmp host x.11.1.1 host x.11.1.2 echo-reply</t>
    </r>
    <r>
      <rPr>
        <sz val="11"/>
        <color rgb="FF000000"/>
        <rFont val="Calibri"/>
      </rPr>
      <t xml:space="preserve">
</t>
    </r>
    <r>
      <rPr>
        <sz val="11"/>
        <color rgb="FF000000"/>
        <rFont val="Calibri"/>
      </rPr>
      <t xml:space="preserve"> 50 deny ipv4 any host x.11.1.1 log </t>
    </r>
    <r>
      <rPr>
        <sz val="11"/>
        <color rgb="FF000000"/>
        <rFont val="Calibri"/>
      </rPr>
      <t xml:space="preserve">
</t>
    </r>
    <r>
      <rPr>
        <sz val="11"/>
        <color rgb="FF000000"/>
        <rFont val="Calibri"/>
      </rPr>
      <t xml:space="preserve"> 60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140 deny ipv4 any any log </t>
    </r>
    <r>
      <rPr>
        <sz val="11"/>
        <color rgb="FF000000"/>
        <rFont val="Calibri"/>
      </rPr>
      <t xml:space="preserve">
</t>
    </r>
    <r>
      <rPr>
        <sz val="11"/>
        <color rgb="FF000000"/>
        <rFont val="Calibri"/>
      </rPr>
      <t>!</t>
    </r>
    <r>
      <rPr>
        <sz val="11"/>
        <color rgb="FF000000"/>
        <rFont val="Calibri"/>
      </rPr>
      <t xml:space="preserve">
</t>
    </r>
    <r>
      <rPr>
        <sz val="11"/>
        <color rgb="FF000000"/>
        <rFont val="Calibri"/>
      </rPr>
      <t>ipv4 access-list INTERNAL_ACL_INBOUND</t>
    </r>
    <r>
      <rPr>
        <sz val="11"/>
        <color rgb="FF000000"/>
        <rFont val="Calibri"/>
      </rPr>
      <t xml:space="preserve">
</t>
    </r>
    <r>
      <rPr>
        <sz val="11"/>
        <color rgb="FF000000"/>
        <rFont val="Calibri"/>
      </rPr>
      <t xml:space="preserve"> 10 permit icmp any any</t>
    </r>
    <r>
      <rPr>
        <sz val="11"/>
        <color rgb="FF000000"/>
        <rFont val="Calibri"/>
      </rPr>
      <t xml:space="preserve">
</t>
    </r>
    <r>
      <rPr>
        <sz val="11"/>
        <color rgb="FF000000"/>
        <rFont val="Calibri"/>
      </rPr>
      <t xml:space="preserve"> 20 permit ospf host 10.1.12.1 host 10.1.12.2</t>
    </r>
    <r>
      <rPr>
        <sz val="11"/>
        <color rgb="FF000000"/>
        <rFont val="Calibri"/>
      </rPr>
      <t xml:space="preserve">
</t>
    </r>
    <r>
      <rPr>
        <sz val="11"/>
        <color rgb="FF000000"/>
        <rFont val="Calibri"/>
      </rPr>
      <t xml:space="preserve"> 30 permit tcp 10.2.1.0 0.0.0.255 host 10.1.12.2 eq ssh</t>
    </r>
    <r>
      <rPr>
        <sz val="11"/>
        <color rgb="FF000000"/>
        <rFont val="Calibri"/>
      </rPr>
      <t xml:space="preserve">
</t>
    </r>
    <r>
      <rPr>
        <sz val="11"/>
        <color rgb="FF000000"/>
        <rFont val="Calibri"/>
      </rPr>
      <t xml:space="preserve"> 40 permit tcp 10.2.1.0 0.0.0.255 host 10.1.12.2 eq tacacs</t>
    </r>
    <r>
      <rPr>
        <sz val="11"/>
        <color rgb="FF000000"/>
        <rFont val="Calibri"/>
      </rPr>
      <t xml:space="preserve">
</t>
    </r>
    <r>
      <rPr>
        <sz val="11"/>
        <color rgb="FF000000"/>
        <rFont val="Calibri"/>
      </rPr>
      <t xml:space="preserve"> 50 permit udp 10.2.1.0 0.0.0.255 host 10.1.12.2  eq snmp</t>
    </r>
    <r>
      <rPr>
        <sz val="11"/>
        <color rgb="FF000000"/>
        <rFont val="Calibri"/>
      </rPr>
      <t xml:space="preserve">
</t>
    </r>
    <r>
      <rPr>
        <sz val="11"/>
        <color rgb="FF000000"/>
        <rFont val="Calibri"/>
      </rPr>
      <t xml:space="preserve"> 60 permit udp 10.2.1.0 0.0.0.255 host 10.1.12.2 eq ntp</t>
    </r>
    <r>
      <rPr>
        <sz val="11"/>
        <color rgb="FF000000"/>
        <rFont val="Calibri"/>
      </rPr>
      <t xml:space="preserve">
</t>
    </r>
    <r>
      <rPr>
        <sz val="11"/>
        <color rgb="FF000000"/>
        <rFont val="Calibri"/>
      </rPr>
      <t xml:space="preserve"> 70 deny ipv4 any host 10.1.12.2 log </t>
    </r>
    <r>
      <rPr>
        <sz val="11"/>
        <color rgb="FF000000"/>
        <rFont val="Calibri"/>
      </rPr>
      <t xml:space="preserve">
</t>
    </r>
    <r>
      <rPr>
        <sz val="11"/>
        <color rgb="FF000000"/>
        <rFont val="Calibri"/>
      </rPr>
      <t xml:space="preserve"> 80 permit ipv4 any any  </t>
    </r>
    <r>
      <rPr>
        <sz val="11"/>
        <color rgb="FF000000"/>
        <rFont val="Calibri"/>
      </rPr>
      <t xml:space="preserve">
</t>
    </r>
    <r>
      <rPr>
        <sz val="11"/>
        <color rgb="FF000000"/>
        <rFont val="Calibri"/>
      </rPr>
      <t>Note: For the internal ACL example, all routers within the hypothetical network (10.1.0.0/16) have been configured to use the loopback address to source all management traffic (not shown); hence, the loopbacks are the only allowable destination address for management traffic. In addition, all management traffic destined to the router must originate from the management network (10.2.1.0/24). With the exception of link-local control plane traffic and ICMP, all other traffic destined to any physical interface address will be dropped.</t>
    </r>
    <r>
      <rPr>
        <sz val="11"/>
        <color rgb="FF000000"/>
        <rFont val="Calibri"/>
      </rPr>
      <t xml:space="preserve">
</t>
    </r>
    <r>
      <rPr>
        <sz val="11"/>
        <color rgb="FF000000"/>
        <rFont val="Calibri"/>
      </rPr>
      <t>Step 2: Verify that the ACL has been applied to the appropriate interface as shown in the example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x.11.1.2 255.255.255.252</t>
    </r>
    <r>
      <rPr>
        <sz val="11"/>
        <color rgb="FF000000"/>
        <rFont val="Calibri"/>
      </rPr>
      <t xml:space="preserve">
</t>
    </r>
    <r>
      <rPr>
        <sz val="11"/>
        <color rgb="FF000000"/>
        <rFont val="Calibri"/>
      </rPr>
      <t xml:space="preserve"> ipv4 access-group EXTERNAL_ACL_INBOUND ingress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GigabitEthernet0/0/0/2</t>
    </r>
    <r>
      <rPr>
        <sz val="11"/>
        <color rgb="FF000000"/>
        <rFont val="Calibri"/>
      </rPr>
      <t xml:space="preserve">
</t>
    </r>
    <r>
      <rPr>
        <sz val="11"/>
        <color rgb="FF000000"/>
        <rFont val="Calibri"/>
      </rPr>
      <t xml:space="preserve"> ipv4 address 10.1.12.2 255.255.255.0</t>
    </r>
    <r>
      <rPr>
        <sz val="11"/>
        <color rgb="FF000000"/>
        <rFont val="Calibri"/>
      </rPr>
      <t xml:space="preserve">
</t>
    </r>
    <r>
      <rPr>
        <sz val="11"/>
        <color rgb="FF000000"/>
        <rFont val="Calibri"/>
      </rPr>
      <t xml:space="preserve"> ipv4 access-group INTERNAL_ACL_INBOUND ingress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is not configured to restrict traffic destined to itself, this is a finding.</t>
    </r>
  </si>
  <si>
    <t>V-216744</t>
  </si>
  <si>
    <r>
      <rPr>
        <sz val="11"/>
        <rFont val="Calibri"/>
      </rPr>
      <t>The Cisco router must be configured to drop all fragmented Internet Control Message Protocol (ICMP) packets destined to itself.</t>
    </r>
  </si>
  <si>
    <r>
      <rPr>
        <sz val="11"/>
        <color rgb="FF000000"/>
        <rFont val="Calibri"/>
      </rPr>
      <t>Configure the external and internal ACLs to drop all fragmented ICMP packets destined to itself as shown in the example below.</t>
    </r>
    <r>
      <rPr>
        <sz val="11"/>
        <color rgb="FF000000"/>
        <rFont val="Calibri"/>
      </rPr>
      <t xml:space="preserve">
</t>
    </r>
    <r>
      <rPr>
        <sz val="11"/>
        <color rgb="FF000000"/>
        <rFont val="Calibri"/>
      </rPr>
      <t>RP/0/0/CPU0:R3(config)#ipv4 access-list EXTERNAL_ACL_INBOUND</t>
    </r>
    <r>
      <rPr>
        <sz val="11"/>
        <color rgb="FF000000"/>
        <rFont val="Calibri"/>
      </rPr>
      <t xml:space="preserve">
</t>
    </r>
    <r>
      <rPr>
        <sz val="11"/>
        <color rgb="FF000000"/>
        <rFont val="Calibri"/>
      </rPr>
      <t xml:space="preserve">RP/0/0/CPU0:R2(config-ipv4-acl)#25 deny icmp any host x.11.1.2 fragments log </t>
    </r>
    <r>
      <rPr>
        <sz val="11"/>
        <color rgb="FF000000"/>
        <rFont val="Calibri"/>
      </rPr>
      <t xml:space="preserve">
</t>
    </r>
    <r>
      <rPr>
        <sz val="11"/>
        <color rgb="FF000000"/>
        <rFont val="Calibri"/>
      </rPr>
      <t>RP/0/0/CPU0:R3(config)#ipv4 access-list INTERNAL_ACL_INBOUND</t>
    </r>
    <r>
      <rPr>
        <sz val="11"/>
        <color rgb="FF000000"/>
        <rFont val="Calibri"/>
      </rPr>
      <t xml:space="preserve">
</t>
    </r>
    <r>
      <rPr>
        <sz val="11"/>
        <color rgb="FF000000"/>
        <rFont val="Calibri"/>
      </rPr>
      <t xml:space="preserve">RP/0/0/CPU0:R2(config-ipv4-acl)#5 deny icmp any host 10.1.12.2 fragments log </t>
    </r>
    <r>
      <rPr>
        <sz val="11"/>
        <color rgb="FF000000"/>
        <rFont val="Calibri"/>
      </rPr>
      <t xml:space="preserve">
</t>
    </r>
    <r>
      <rPr>
        <sz val="11"/>
        <color rgb="FF000000"/>
        <rFont val="Calibri"/>
      </rPr>
      <t>Note: Ensure the above statement is before any permit statements for ICMP.</t>
    </r>
  </si>
  <si>
    <r>
      <rPr>
        <sz val="11"/>
        <color rgb="FF000000"/>
        <rFont val="Calibri"/>
      </rPr>
      <t>Fragmented ICMP packets can be generated by hackers for DoS attacks such as Ping O' Death and Teardrop. It is imperative that all fragmented ICMP packets are dropped.</t>
    </r>
  </si>
  <si>
    <r>
      <rPr>
        <sz val="11"/>
        <color rgb="FF000000"/>
        <rFont val="Calibri"/>
      </rPr>
      <t>Review the external and internal ACLs to verify that the router is configured to drop all fragmented ICMP packets destined to itself.</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x.11.1.1 eq bgp host x.11.1.2</t>
    </r>
    <r>
      <rPr>
        <sz val="11"/>
        <color rgb="FF000000"/>
        <rFont val="Calibri"/>
      </rPr>
      <t xml:space="preserve">
</t>
    </r>
    <r>
      <rPr>
        <sz val="11"/>
        <color rgb="FF000000"/>
        <rFont val="Calibri"/>
      </rPr>
      <t xml:space="preserve"> 20 permit tcp host x.11.1.1 host x.11.1.2 eq bgp</t>
    </r>
    <r>
      <rPr>
        <sz val="11"/>
        <color rgb="FF000000"/>
        <rFont val="Calibri"/>
      </rPr>
      <t xml:space="preserve">
</t>
    </r>
    <r>
      <rPr>
        <sz val="11"/>
        <color rgb="FF000000"/>
        <rFont val="Calibri"/>
      </rPr>
      <t xml:space="preserve"> 25 deny icmp any host x.11.1.2 fragments log </t>
    </r>
    <r>
      <rPr>
        <sz val="11"/>
        <color rgb="FF000000"/>
        <rFont val="Calibri"/>
      </rPr>
      <t xml:space="preserve">
</t>
    </r>
    <r>
      <rPr>
        <sz val="11"/>
        <color rgb="FF000000"/>
        <rFont val="Calibri"/>
      </rPr>
      <t xml:space="preserve"> 30 permit icmp host x.11.1.1 host x.11.1.2 echo</t>
    </r>
    <r>
      <rPr>
        <sz val="11"/>
        <color rgb="FF000000"/>
        <rFont val="Calibri"/>
      </rPr>
      <t xml:space="preserve">
</t>
    </r>
    <r>
      <rPr>
        <sz val="11"/>
        <color rgb="FF000000"/>
        <rFont val="Calibri"/>
      </rPr>
      <t xml:space="preserve"> 40 permit icmp host x.11.1.1 host x.11.1.2 echo-reply</t>
    </r>
    <r>
      <rPr>
        <sz val="11"/>
        <color rgb="FF000000"/>
        <rFont val="Calibri"/>
      </rPr>
      <t xml:space="preserve">
</t>
    </r>
    <r>
      <rPr>
        <sz val="11"/>
        <color rgb="FF000000"/>
        <rFont val="Calibri"/>
      </rPr>
      <t xml:space="preserve"> 50 deny ipv4 any host x.11.1.1 log </t>
    </r>
    <r>
      <rPr>
        <sz val="11"/>
        <color rgb="FF000000"/>
        <rFont val="Calibri"/>
      </rPr>
      <t xml:space="preserve">
</t>
    </r>
    <r>
      <rPr>
        <sz val="11"/>
        <color rgb="FF000000"/>
        <rFont val="Calibri"/>
      </rPr>
      <t xml:space="preserve">  60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140 deny ipv4 any any log </t>
    </r>
    <r>
      <rPr>
        <sz val="11"/>
        <color rgb="FF000000"/>
        <rFont val="Calibri"/>
      </rPr>
      <t xml:space="preserve">
</t>
    </r>
    <r>
      <rPr>
        <sz val="11"/>
        <color rgb="FF000000"/>
        <rFont val="Calibri"/>
      </rPr>
      <t>!</t>
    </r>
    <r>
      <rPr>
        <sz val="11"/>
        <color rgb="FF000000"/>
        <rFont val="Calibri"/>
      </rPr>
      <t xml:space="preserve">
</t>
    </r>
    <r>
      <rPr>
        <sz val="11"/>
        <color rgb="FF000000"/>
        <rFont val="Calibri"/>
      </rPr>
      <t>ipv4 access-list INTERNAL_ACL_INBOUND</t>
    </r>
    <r>
      <rPr>
        <sz val="11"/>
        <color rgb="FF000000"/>
        <rFont val="Calibri"/>
      </rPr>
      <t xml:space="preserve">
</t>
    </r>
    <r>
      <rPr>
        <sz val="11"/>
        <color rgb="FF000000"/>
        <rFont val="Calibri"/>
      </rPr>
      <t xml:space="preserve"> 5 deny icmp any any fragments</t>
    </r>
    <r>
      <rPr>
        <sz val="11"/>
        <color rgb="FF000000"/>
        <rFont val="Calibri"/>
      </rPr>
      <t xml:space="preserve">
</t>
    </r>
    <r>
      <rPr>
        <sz val="11"/>
        <color rgb="FF000000"/>
        <rFont val="Calibri"/>
      </rPr>
      <t xml:space="preserve"> 10 permit icmp any host 10.1.12.2 fragments</t>
    </r>
    <r>
      <rPr>
        <sz val="11"/>
        <color rgb="FF000000"/>
        <rFont val="Calibri"/>
      </rPr>
      <t xml:space="preserve">
</t>
    </r>
    <r>
      <rPr>
        <sz val="11"/>
        <color rgb="FF000000"/>
        <rFont val="Calibri"/>
      </rPr>
      <t xml:space="preserve"> 20 permit ospf host 10.1.12.1 host 10.1.12.2</t>
    </r>
    <r>
      <rPr>
        <sz val="11"/>
        <color rgb="FF000000"/>
        <rFont val="Calibri"/>
      </rPr>
      <t xml:space="preserve">
</t>
    </r>
    <r>
      <rPr>
        <sz val="11"/>
        <color rgb="FF000000"/>
        <rFont val="Calibri"/>
      </rPr>
      <t xml:space="preserve"> 30 permit tcp 10.2.1.0 0.0.0.255 host 10.1.12.2 eq ssh</t>
    </r>
    <r>
      <rPr>
        <sz val="11"/>
        <color rgb="FF000000"/>
        <rFont val="Calibri"/>
      </rPr>
      <t xml:space="preserve">
</t>
    </r>
    <r>
      <rPr>
        <sz val="11"/>
        <color rgb="FF000000"/>
        <rFont val="Calibri"/>
      </rPr>
      <t xml:space="preserve"> 40 permit tcp 10.2.1.0 0.0.0.255 host 10.1.12.2 eq tacacs</t>
    </r>
    <r>
      <rPr>
        <sz val="11"/>
        <color rgb="FF000000"/>
        <rFont val="Calibri"/>
      </rPr>
      <t xml:space="preserve">
</t>
    </r>
    <r>
      <rPr>
        <sz val="11"/>
        <color rgb="FF000000"/>
        <rFont val="Calibri"/>
      </rPr>
      <t xml:space="preserve"> 50 permit udp 10.2.1.0 0.0.0.255 host 10.1.12.2  eq snmp</t>
    </r>
    <r>
      <rPr>
        <sz val="11"/>
        <color rgb="FF000000"/>
        <rFont val="Calibri"/>
      </rPr>
      <t xml:space="preserve">
</t>
    </r>
    <r>
      <rPr>
        <sz val="11"/>
        <color rgb="FF000000"/>
        <rFont val="Calibri"/>
      </rPr>
      <t xml:space="preserve"> 60 permit udp 10.2.1.0 0.0.0.255 host 10.1.12.2 eq ntp</t>
    </r>
    <r>
      <rPr>
        <sz val="11"/>
        <color rgb="FF000000"/>
        <rFont val="Calibri"/>
      </rPr>
      <t xml:space="preserve">
</t>
    </r>
    <r>
      <rPr>
        <sz val="11"/>
        <color rgb="FF000000"/>
        <rFont val="Calibri"/>
      </rPr>
      <t xml:space="preserve"> 70 deny ipv4 any host 10.1.12.2 log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110 permit ip any any  </t>
    </r>
    <r>
      <rPr>
        <sz val="11"/>
        <color rgb="FF000000"/>
        <rFont val="Calibri"/>
      </rPr>
      <t xml:space="preserve">
</t>
    </r>
    <r>
      <rPr>
        <sz val="11"/>
        <color rgb="FF000000"/>
        <rFont val="Calibri"/>
      </rPr>
      <t>Note: Ensure the statement to deny ICMP fragments is before any permit statements for ICMP.</t>
    </r>
    <r>
      <rPr>
        <sz val="11"/>
        <color rgb="FF000000"/>
        <rFont val="Calibri"/>
      </rPr>
      <t xml:space="preserve">
</t>
    </r>
    <r>
      <rPr>
        <sz val="11"/>
        <color rgb="FF000000"/>
        <rFont val="Calibri"/>
      </rPr>
      <t>If the router is not configured to drop all fragmented ICMP packets destined to itself, this is a finding.</t>
    </r>
  </si>
  <si>
    <t>V-216745</t>
  </si>
  <si>
    <r>
      <rPr>
        <sz val="11"/>
        <rFont val="Calibri"/>
      </rPr>
      <t>The Cisco router must be configured to have IP directed broadcast disabled on all interfaces.</t>
    </r>
  </si>
  <si>
    <r>
      <rPr>
        <sz val="11"/>
        <color rgb="FF000000"/>
        <rFont val="Calibri"/>
      </rPr>
      <t>Disable IP directed broadcast on all interfaces as shown in the example below.</t>
    </r>
    <r>
      <rPr>
        <sz val="11"/>
        <color rgb="FF000000"/>
        <rFont val="Calibri"/>
      </rPr>
      <t xml:space="preserve">
</t>
    </r>
    <r>
      <rPr>
        <sz val="11"/>
        <color rgb="FF000000"/>
        <rFont val="Calibri"/>
      </rPr>
      <t>RP/0/0/CPU0:R3(config)#int g0/0/0/1</t>
    </r>
    <r>
      <rPr>
        <sz val="11"/>
        <color rgb="FF000000"/>
        <rFont val="Calibri"/>
      </rPr>
      <t xml:space="preserve">
</t>
    </r>
    <r>
      <rPr>
        <sz val="11"/>
        <color rgb="FF000000"/>
        <rFont val="Calibri"/>
      </rPr>
      <t>RP/0/0/CPU0:R3(config-if)#no ipv4 directed-broadcast</t>
    </r>
  </si>
  <si>
    <r>
      <rPr>
        <sz val="11"/>
        <color rgb="FF000000"/>
        <rFont val="Calibri"/>
      </rPr>
      <t>An IP directed broadcast is a datagram sent to the broadcast address of a subnet that is not directly attached to the sending machine. The directed broadcast is routed through the network as a unicast packet until it arrives at the target subnet, where it is converted into a link-layer broadcast. Because of the nature of the IP addressing architecture, only the last router in the chain, which is connected directly to the target subnet, can conclusively identify a directed broadcast.</t>
    </r>
    <r>
      <rPr>
        <sz val="11"/>
        <color rgb="FF000000"/>
        <rFont val="Calibri"/>
      </rPr>
      <t xml:space="preserve">
</t>
    </r>
    <r>
      <rPr>
        <sz val="11"/>
        <color rgb="FF000000"/>
        <rFont val="Calibri"/>
      </rPr>
      <t>IP directed broadcasts are used in the extremely common and popular smurf, or denial-of-service (DoS), attacks. In a smurf attack, the attacker sends Internet Control Message Protocol (ICMP) echo requests from a falsified source address to a directed broadcast address, causing all the hosts on the target subnet to send replies to the falsified source. By sending a continuous stream of such requests, the attacker can create a much larger stream of replies, which can completely inundate the host whose address is being falsified. This service should be disabled on all interfaces when not needed to prevent smurf and DoS attacks.</t>
    </r>
    <r>
      <rPr>
        <sz val="11"/>
        <color rgb="FF000000"/>
        <rFont val="Calibri"/>
      </rPr>
      <t xml:space="preserve">
</t>
    </r>
    <r>
      <rPr>
        <sz val="11"/>
        <color rgb="FF000000"/>
        <rFont val="Calibri"/>
      </rPr>
      <t>Directed broadcast can be enabled on internal facing interfaces to support services such as Wake-On-LAN. Case scenario may also include support for legacy applications where the content server and the clients do not support multicast. The content servers send streaming data using UDP broadcast. Used in conjunction with the IP multicast helper-map feature, broadcast data can be sent across a multicast topology. The broadcast streams are converted to multicast and vice versa at the first-hop routers and last-hop routers before entering and leaving the multicast transit area respectively. The last-hop router must convert the multicast to broadcast. Hence, this interface must be configured to forward a broadcast packet (i.e., a directed broadcast address is converted to the all nodes broadcast address).</t>
    </r>
  </si>
  <si>
    <r>
      <rPr>
        <sz val="11"/>
        <color rgb="FF000000"/>
        <rFont val="Calibri"/>
      </rPr>
      <t>Review the router configuration to determine if it is compliant with this requirement. IP directed broadcast command must not be found on any interface as shown in the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x.11.1.2 255.255.255.252</t>
    </r>
    <r>
      <rPr>
        <sz val="11"/>
        <color rgb="FF000000"/>
        <rFont val="Calibri"/>
      </rPr>
      <t xml:space="preserve">
</t>
    </r>
    <r>
      <rPr>
        <sz val="11"/>
        <color rgb="FF000000"/>
        <rFont val="Calibri"/>
      </rPr>
      <t xml:space="preserve"> ipv4 directed-broadcast</t>
    </r>
    <r>
      <rPr>
        <sz val="11"/>
        <color rgb="FF000000"/>
        <rFont val="Calibri"/>
      </rPr>
      <t xml:space="preserve">
</t>
    </r>
    <r>
      <rPr>
        <sz val="11"/>
        <color rgb="FF000000"/>
        <rFont val="Calibri"/>
      </rPr>
      <t>If IP directed broadcast is not disabled on all interfaces, this is a finding.</t>
    </r>
  </si>
  <si>
    <t>V-216746</t>
  </si>
  <si>
    <r>
      <rPr>
        <sz val="11"/>
        <rFont val="Calibri"/>
      </rPr>
      <t>The Cisco router must be configured to have Internet Control Message Protocol (ICMP) unreachable messages disabled on all external interfaces.</t>
    </r>
  </si>
  <si>
    <r>
      <rPr>
        <sz val="11"/>
        <color rgb="FF000000"/>
        <rFont val="Calibri"/>
      </rPr>
      <t>Disable ip unreachables on all external interfaces as shown below.</t>
    </r>
    <r>
      <rPr>
        <sz val="11"/>
        <color rgb="FF000000"/>
        <rFont val="Calibri"/>
      </rPr>
      <t xml:space="preserve">
</t>
    </r>
    <r>
      <rPr>
        <sz val="11"/>
        <color rgb="FF000000"/>
        <rFont val="Calibri"/>
      </rPr>
      <t>RP/0/0/CPU0:R3(config)#int g0/0/0/1</t>
    </r>
    <r>
      <rPr>
        <sz val="11"/>
        <color rgb="FF000000"/>
        <rFont val="Calibri"/>
      </rPr>
      <t xml:space="preserve">
</t>
    </r>
    <r>
      <rPr>
        <sz val="11"/>
        <color rgb="FF000000"/>
        <rFont val="Calibri"/>
      </rPr>
      <t xml:space="preserve">RP/0/0/CPU0:R3(config-if)#ipv4 unreachables disable </t>
    </r>
    <r>
      <rPr>
        <sz val="11"/>
        <color rgb="FF000000"/>
        <rFont val="Calibri"/>
      </rPr>
      <t xml:space="preserve">
</t>
    </r>
    <r>
      <rPr>
        <sz val="11"/>
        <color rgb="FF000000"/>
        <rFont val="Calibri"/>
      </rPr>
      <t xml:space="preserve">Alternative – DODIN Backbone </t>
    </r>
    <r>
      <rPr>
        <sz val="11"/>
        <color rgb="FF000000"/>
        <rFont val="Calibri"/>
      </rPr>
      <t xml:space="preserve">
</t>
    </r>
    <r>
      <rPr>
        <sz val="11"/>
        <color rgb="FF000000"/>
        <rFont val="Calibri"/>
      </rPr>
      <t>Configure the PE router to rate limit ICMP unreachable messages as shown in the example below.</t>
    </r>
    <r>
      <rPr>
        <sz val="11"/>
        <color rgb="FF000000"/>
        <rFont val="Calibri"/>
      </rPr>
      <t xml:space="preserve">
</t>
    </r>
    <r>
      <rPr>
        <sz val="11"/>
        <color rgb="FF000000"/>
        <rFont val="Calibri"/>
      </rPr>
      <t>RP/0/0/CPU0:R3(config)#icmp ipv4 rate-limit unreachable df 1000</t>
    </r>
    <r>
      <rPr>
        <sz val="11"/>
        <color rgb="FF000000"/>
        <rFont val="Calibri"/>
      </rPr>
      <t xml:space="preserve">
</t>
    </r>
    <r>
      <rPr>
        <sz val="11"/>
        <color rgb="FF000000"/>
        <rFont val="Calibri"/>
      </rPr>
      <t>RP/0/0/CPU0:R3(config)#icmp ipv4 rate-limit unreachable 60000</t>
    </r>
    <r>
      <rPr>
        <sz val="11"/>
        <color rgb="FF000000"/>
        <rFont val="Calibri"/>
      </rPr>
      <t xml:space="preserve">
</t>
    </r>
    <r>
      <rPr>
        <sz val="11"/>
        <color rgb="FF000000"/>
        <rFont val="Calibri"/>
      </rPr>
      <t>RP/0/0/CPU0:R3(config)#end</t>
    </r>
  </si>
  <si>
    <r>
      <rPr>
        <sz val="11"/>
        <color rgb="FF000000"/>
        <rFont val="Calibri"/>
      </rPr>
      <t>The ICMP supports IP traffic by relaying information about paths, routes, and network conditions. Routers automatically send ICMP messages under a wide variety of conditions. Host unreachable ICMP messages are commonly used by attackers for network mapping and diagnosis.</t>
    </r>
  </si>
  <si>
    <r>
      <rPr>
        <sz val="11"/>
        <color rgb="FF000000"/>
        <rFont val="Calibri"/>
      </rPr>
      <t>Review the configuration to verify the ipv4 unreachables disable command has been configured on all external interfaces as shown in the configuration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x.11.1.2 255.255.255.252</t>
    </r>
    <r>
      <rPr>
        <sz val="11"/>
        <color rgb="FF000000"/>
        <rFont val="Calibri"/>
      </rPr>
      <t xml:space="preserve">
</t>
    </r>
    <r>
      <rPr>
        <sz val="11"/>
        <color rgb="FF000000"/>
        <rFont val="Calibri"/>
      </rPr>
      <t xml:space="preserve"> ipv4 unreachables disable </t>
    </r>
    <r>
      <rPr>
        <sz val="11"/>
        <color rgb="FF000000"/>
        <rFont val="Calibri"/>
      </rPr>
      <t xml:space="preserve">
</t>
    </r>
    <r>
      <rPr>
        <sz val="11"/>
        <color rgb="FF000000"/>
        <rFont val="Calibri"/>
      </rPr>
      <t>Note: ICMP unreachables must also be configured. On the Null0 interface if it is used to black hole traffic.</t>
    </r>
    <r>
      <rPr>
        <sz val="11"/>
        <color rgb="FF000000"/>
        <rFont val="Calibri"/>
      </rPr>
      <t xml:space="preserve">
</t>
    </r>
    <r>
      <rPr>
        <sz val="11"/>
        <color rgb="FF000000"/>
        <rFont val="Calibri"/>
      </rPr>
      <t>If ICMP unreachable notifications are sent from any external or Null0 interface, this is a finding.</t>
    </r>
    <r>
      <rPr>
        <sz val="11"/>
        <color rgb="FF000000"/>
        <rFont val="Calibri"/>
      </rPr>
      <t xml:space="preserve">
</t>
    </r>
    <r>
      <rPr>
        <sz val="11"/>
        <color rgb="FF000000"/>
        <rFont val="Calibri"/>
      </rPr>
      <t xml:space="preserve">Alternative – DODIN Backbone </t>
    </r>
    <r>
      <rPr>
        <sz val="11"/>
        <color rgb="FF000000"/>
        <rFont val="Calibri"/>
      </rPr>
      <t xml:space="preserve">
</t>
    </r>
    <r>
      <rPr>
        <sz val="11"/>
        <color rgb="FF000000"/>
        <rFont val="Calibri"/>
      </rPr>
      <t>Verify that the PE router is configured to rate limit ICMP unreachable messages as shown in the example below.</t>
    </r>
    <r>
      <rPr>
        <sz val="11"/>
        <color rgb="FF000000"/>
        <rFont val="Calibri"/>
      </rPr>
      <t xml:space="preserve">
</t>
    </r>
    <r>
      <rPr>
        <sz val="11"/>
        <color rgb="FF000000"/>
        <rFont val="Calibri"/>
      </rPr>
      <t>ip icmp ipv4 rate-limit unreachable 60000</t>
    </r>
    <r>
      <rPr>
        <sz val="11"/>
        <color rgb="FF000000"/>
        <rFont val="Calibri"/>
      </rPr>
      <t xml:space="preserve">
</t>
    </r>
    <r>
      <rPr>
        <sz val="11"/>
        <color rgb="FF000000"/>
        <rFont val="Calibri"/>
      </rPr>
      <t>ip icmp ipv4 rate-limit unreachable DF 1000</t>
    </r>
    <r>
      <rPr>
        <sz val="11"/>
        <color rgb="FF000000"/>
        <rFont val="Calibri"/>
      </rPr>
      <t xml:space="preserve">
</t>
    </r>
    <r>
      <rPr>
        <sz val="11"/>
        <color rgb="FF000000"/>
        <rFont val="Calibri"/>
      </rPr>
      <t>Note: In the example above, packet-too-big message (ICMP Type 3 Code 4) can be sent once every second, while all other destination unreachable messages can be sent once every minute. This will avoid disrupting Path MTU Discovery for traffic traversing the backbone while mitigating the risk of an ICMP unreachable denial of service attack.</t>
    </r>
    <r>
      <rPr>
        <sz val="11"/>
        <color rgb="FF000000"/>
        <rFont val="Calibri"/>
      </rPr>
      <t xml:space="preserve">
</t>
    </r>
    <r>
      <rPr>
        <sz val="11"/>
        <color rgb="FF000000"/>
        <rFont val="Calibri"/>
      </rPr>
      <t>IF the PE router is not configured to rate limit ICMP unreachable messages, this is a finding.</t>
    </r>
  </si>
  <si>
    <t>V-216747</t>
  </si>
  <si>
    <r>
      <rPr>
        <sz val="11"/>
        <rFont val="Calibri"/>
      </rPr>
      <t>The Cisco router must be configured to have Internet Control Message Protocol (ICMP) mask reply messages disabled on all external interfaces.</t>
    </r>
  </si>
  <si>
    <r>
      <rPr>
        <sz val="11"/>
        <color rgb="FF000000"/>
        <rFont val="Calibri"/>
      </rPr>
      <t>Disable ipv4 mask-reply on all external interfaces as shown below.</t>
    </r>
    <r>
      <rPr>
        <sz val="11"/>
        <color rgb="FF000000"/>
        <rFont val="Calibri"/>
      </rPr>
      <t xml:space="preserve">
</t>
    </r>
    <r>
      <rPr>
        <sz val="11"/>
        <color rgb="FF000000"/>
        <rFont val="Calibri"/>
      </rPr>
      <t>RP/0/0/CPU0:R3(config)#int g0/0/0/1</t>
    </r>
    <r>
      <rPr>
        <sz val="11"/>
        <color rgb="FF000000"/>
        <rFont val="Calibri"/>
      </rPr>
      <t xml:space="preserve">
</t>
    </r>
    <r>
      <rPr>
        <sz val="11"/>
        <color rgb="FF000000"/>
        <rFont val="Calibri"/>
      </rPr>
      <t>RP/0/0/CPU0:R3(config-if)#no ipv4 mask-reply</t>
    </r>
  </si>
  <si>
    <r>
      <rPr>
        <sz val="11"/>
        <color rgb="FF000000"/>
        <rFont val="Calibri"/>
      </rPr>
      <t>The ICMP supports IP traffic by relaying information about paths, routes, and network conditions. Routers automatically send ICMP messages under a wide variety of conditions. Mask Reply ICMP messages are commonly used by attackers for network mapping and diagnosis.</t>
    </r>
  </si>
  <si>
    <r>
      <rPr>
        <sz val="11"/>
        <color rgb="FF000000"/>
        <rFont val="Calibri"/>
      </rPr>
      <t xml:space="preserve">Review the router configuration and verify that ipv4 mask-reply command is not enabled on any external interfaces as shown in the example below. </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x.11.1.2 255.255.255.252</t>
    </r>
    <r>
      <rPr>
        <sz val="11"/>
        <color rgb="FF000000"/>
        <rFont val="Calibri"/>
      </rPr>
      <t xml:space="preserve">
</t>
    </r>
    <r>
      <rPr>
        <sz val="11"/>
        <color rgb="FF000000"/>
        <rFont val="Calibri"/>
      </rPr>
      <t xml:space="preserve"> ipv4 mask-reply </t>
    </r>
    <r>
      <rPr>
        <sz val="11"/>
        <color rgb="FF000000"/>
        <rFont val="Calibri"/>
      </rPr>
      <t xml:space="preserve">
</t>
    </r>
    <r>
      <rPr>
        <sz val="11"/>
        <color rgb="FF000000"/>
        <rFont val="Calibri"/>
      </rPr>
      <t>If the router configuration has the ipv4 mask-reply command is enabled on any external interfaces, this is a finding.</t>
    </r>
  </si>
  <si>
    <t>V-216748</t>
  </si>
  <si>
    <r>
      <rPr>
        <sz val="11"/>
        <rFont val="Calibri"/>
      </rPr>
      <t>The Cisco router must be configured to have Internet Control Message Protocol (ICMP) redirect messages disabled on all external interfaces.</t>
    </r>
  </si>
  <si>
    <r>
      <rPr>
        <sz val="11"/>
        <color rgb="FF000000"/>
        <rFont val="Calibri"/>
      </rPr>
      <t>Disable ICMP redirects on all external interfaces as shown in the example below.</t>
    </r>
    <r>
      <rPr>
        <sz val="11"/>
        <color rgb="FF000000"/>
        <rFont val="Calibri"/>
      </rPr>
      <t xml:space="preserve">
</t>
    </r>
    <r>
      <rPr>
        <sz val="11"/>
        <color rgb="FF000000"/>
        <rFont val="Calibri"/>
      </rPr>
      <t>RP/0/0/CPU0:R3(config)#int g0/0/0/1</t>
    </r>
    <r>
      <rPr>
        <sz val="11"/>
        <color rgb="FF000000"/>
        <rFont val="Calibri"/>
      </rPr>
      <t xml:space="preserve">
</t>
    </r>
    <r>
      <rPr>
        <sz val="11"/>
        <color rgb="FF000000"/>
        <rFont val="Calibri"/>
      </rPr>
      <t>RP/0/0/CPU0:R3(config-if)#no ipv4 redirects</t>
    </r>
  </si>
  <si>
    <r>
      <rPr>
        <sz val="11"/>
        <color rgb="FF000000"/>
        <rFont val="Calibri"/>
      </rPr>
      <t>The ICMP supports IP traffic by relaying information about paths, routes, and network conditions. Routers automatically send ICMP messages under a wide variety of conditions. Redirect ICMP messages are commonly used by attackers for network mapping and diagnosis.</t>
    </r>
  </si>
  <si>
    <r>
      <rPr>
        <sz val="11"/>
        <color rgb="FF000000"/>
        <rFont val="Calibri"/>
      </rPr>
      <t>Review the router configuration to verify that ipv4 redirects command has not been configured on any external interface as shown in the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x.11.1.2 255.255.255.252</t>
    </r>
    <r>
      <rPr>
        <sz val="11"/>
        <color rgb="FF000000"/>
        <rFont val="Calibri"/>
      </rPr>
      <t xml:space="preserve">
</t>
    </r>
    <r>
      <rPr>
        <sz val="11"/>
        <color rgb="FF000000"/>
        <rFont val="Calibri"/>
      </rPr>
      <t xml:space="preserve"> ipv4 redirects</t>
    </r>
    <r>
      <rPr>
        <sz val="11"/>
        <color rgb="FF000000"/>
        <rFont val="Calibri"/>
      </rPr>
      <t xml:space="preserve">
</t>
    </r>
    <r>
      <rPr>
        <sz val="11"/>
        <color rgb="FF000000"/>
        <rFont val="Calibri"/>
      </rPr>
      <t>If ICMP Redirect messages are enabled on any external interfaces, this is a finding.</t>
    </r>
  </si>
  <si>
    <t>V-216749</t>
  </si>
  <si>
    <r>
      <rPr>
        <sz val="11"/>
        <rFont val="Calibri"/>
      </rPr>
      <t>The Cisco router must be configured to log all packets that have been dropped at interfaces via ACL.</t>
    </r>
  </si>
  <si>
    <r>
      <rPr>
        <sz val="11"/>
        <color rgb="FF000000"/>
        <rFont val="Calibri"/>
      </rPr>
      <t>Configure ACLs to log  packets that are dropped as shown in the example below.</t>
    </r>
    <r>
      <rPr>
        <sz val="11"/>
        <color rgb="FF000000"/>
        <rFont val="Calibri"/>
      </rPr>
      <t xml:space="preserve">
</t>
    </r>
    <r>
      <rPr>
        <sz val="11"/>
        <color rgb="FF000000"/>
        <rFont val="Calibri"/>
      </rPr>
      <t>RP/0/0/CPU0:R3(config)#ipv4 access-list EXTERNAL_ACL_INBOUND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RP/0/0/CPU0:R3(config-ipv4-acl)#deny ip any any log</t>
    </r>
  </si>
  <si>
    <r>
      <rPr>
        <sz val="11"/>
        <color rgb="FF000000"/>
        <rFont val="Calibri"/>
      </rPr>
      <t>Auditing and logging are key components of any security architecture. It is essential for security personnel to know what is being done or attempted to be done, and by whom, to compile an accurate risk assessment. Auditing the actions on network devices provides a means to recreate an attack or identify a configuration mistake on the device.</t>
    </r>
  </si>
  <si>
    <r>
      <rPr>
        <sz val="11"/>
        <color rgb="FF000000"/>
        <rFont val="Calibri"/>
      </rPr>
      <t>Review all ACLs used to filter traffic and verify that packets being dropped are logged as shown in the configuration below.</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x.11.1.1 eq bgp host x.11.1.2</t>
    </r>
    <r>
      <rPr>
        <sz val="11"/>
        <color rgb="FF000000"/>
        <rFont val="Calibri"/>
      </rPr>
      <t xml:space="preserve">
</t>
    </r>
    <r>
      <rPr>
        <sz val="11"/>
        <color rgb="FF000000"/>
        <rFont val="Calibri"/>
      </rPr>
      <t xml:space="preserve"> 20 permit tcp host x.11.1.1 host x.11.1.2 eq bgp</t>
    </r>
    <r>
      <rPr>
        <sz val="11"/>
        <color rgb="FF000000"/>
        <rFont val="Calibri"/>
      </rPr>
      <t xml:space="preserve">
</t>
    </r>
    <r>
      <rPr>
        <sz val="11"/>
        <color rgb="FF000000"/>
        <rFont val="Calibri"/>
      </rPr>
      <t xml:space="preserve"> 25 deny icmp any host x.11.1.2 fragments log </t>
    </r>
    <r>
      <rPr>
        <sz val="11"/>
        <color rgb="FF000000"/>
        <rFont val="Calibri"/>
      </rPr>
      <t xml:space="preserve">
</t>
    </r>
    <r>
      <rPr>
        <sz val="11"/>
        <color rgb="FF000000"/>
        <rFont val="Calibri"/>
      </rPr>
      <t xml:space="preserve"> 30 permit icmp host x.11.1.1 host x.11.1.2 echo</t>
    </r>
    <r>
      <rPr>
        <sz val="11"/>
        <color rgb="FF000000"/>
        <rFont val="Calibri"/>
      </rPr>
      <t xml:space="preserve">
</t>
    </r>
    <r>
      <rPr>
        <sz val="11"/>
        <color rgb="FF000000"/>
        <rFont val="Calibri"/>
      </rPr>
      <t xml:space="preserve"> 40 permit icmp host x.11.1.1 host x.11.1.2 echo-reply</t>
    </r>
    <r>
      <rPr>
        <sz val="11"/>
        <color rgb="FF000000"/>
        <rFont val="Calibri"/>
      </rPr>
      <t xml:space="preserve">
</t>
    </r>
    <r>
      <rPr>
        <sz val="11"/>
        <color rgb="FF000000"/>
        <rFont val="Calibri"/>
      </rPr>
      <t xml:space="preserve"> 50 deny ipv4 any host x.11.1.1 log</t>
    </r>
    <r>
      <rPr>
        <sz val="11"/>
        <color rgb="FF000000"/>
        <rFont val="Calibri"/>
      </rPr>
      <t xml:space="preserve">
</t>
    </r>
    <r>
      <rPr>
        <sz val="11"/>
        <color rgb="FF000000"/>
        <rFont val="Calibri"/>
      </rPr>
      <t xml:space="preserve"> 60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140 deny ipv4 any any log </t>
    </r>
    <r>
      <rPr>
        <sz val="11"/>
        <color rgb="FF000000"/>
        <rFont val="Calibri"/>
      </rPr>
      <t xml:space="preserve">
</t>
    </r>
    <r>
      <rPr>
        <sz val="11"/>
        <color rgb="FF000000"/>
        <rFont val="Calibri"/>
      </rPr>
      <t>If packets being dropped at interfaces are not logged, this is a finding.</t>
    </r>
  </si>
  <si>
    <t>V-216750</t>
  </si>
  <si>
    <r>
      <rPr>
        <sz val="11"/>
        <rFont val="Calibri"/>
      </rPr>
      <t>The Cisco router must be configured to produce audit records containing information to establish where the events occurred.</t>
    </r>
  </si>
  <si>
    <r>
      <rPr>
        <sz val="11"/>
        <color rgb="FF000000"/>
        <rFont val="Calibri"/>
      </rPr>
      <t>Configure the router to log events containing information to establish where the events occurred as shown in the example below.</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RP/0/0/CPU0:R3(config)#ipv4 access-list EXTERNAL_ACL_INBOUND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RP/0/0/CPU0:R3(config-ipv4-acl)#deny ip any any log-input</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</si>
  <si>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router components, modules, device identifiers, node names, and functionality.</t>
    </r>
    <r>
      <rPr>
        <sz val="11"/>
        <color rgb="FF000000"/>
        <rFont val="Calibri"/>
      </rPr>
      <t xml:space="preserve">
</t>
    </r>
    <r>
      <rPr>
        <sz val="11"/>
        <color rgb="FF000000"/>
        <rFont val="Calibri"/>
      </rPr>
      <t>Associating information about where the event occurred within the network provides a means of investigating an attack, recognizing resource utilization or capacity thresholds, or identifying an improperly configured router.</t>
    </r>
  </si>
  <si>
    <r>
      <rPr>
        <sz val="11"/>
        <color rgb="FF000000"/>
        <rFont val="Calibri"/>
      </rPr>
      <t>Review the router configuration to verify that events are logged containing information to establish where the events occurred as shown in the example below.</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x.11.1.1 eq bgp host x.11.1.2</t>
    </r>
    <r>
      <rPr>
        <sz val="11"/>
        <color rgb="FF000000"/>
        <rFont val="Calibri"/>
      </rPr>
      <t xml:space="preserve">
</t>
    </r>
    <r>
      <rPr>
        <sz val="11"/>
        <color rgb="FF000000"/>
        <rFont val="Calibri"/>
      </rPr>
      <t xml:space="preserve"> 20 permit tcp host x.11.1.1 host x.11.1.2 eq bgp</t>
    </r>
    <r>
      <rPr>
        <sz val="11"/>
        <color rgb="FF000000"/>
        <rFont val="Calibri"/>
      </rPr>
      <t xml:space="preserve">
</t>
    </r>
    <r>
      <rPr>
        <sz val="11"/>
        <color rgb="FF000000"/>
        <rFont val="Calibri"/>
      </rPr>
      <t xml:space="preserve"> 25 deny icmp any host x.11.1.2 fragments log-input </t>
    </r>
    <r>
      <rPr>
        <sz val="11"/>
        <color rgb="FF000000"/>
        <rFont val="Calibri"/>
      </rPr>
      <t xml:space="preserve">
</t>
    </r>
    <r>
      <rPr>
        <sz val="11"/>
        <color rgb="FF000000"/>
        <rFont val="Calibri"/>
      </rPr>
      <t xml:space="preserve"> 30 permit icmp host x.11.1.1 host x.11.1.2 echo</t>
    </r>
    <r>
      <rPr>
        <sz val="11"/>
        <color rgb="FF000000"/>
        <rFont val="Calibri"/>
      </rPr>
      <t xml:space="preserve">
</t>
    </r>
    <r>
      <rPr>
        <sz val="11"/>
        <color rgb="FF000000"/>
        <rFont val="Calibri"/>
      </rPr>
      <t xml:space="preserve"> 40 permit icmp host x.11.1.1 host x.11.1.2 echo-reply</t>
    </r>
    <r>
      <rPr>
        <sz val="11"/>
        <color rgb="FF000000"/>
        <rFont val="Calibri"/>
      </rPr>
      <t xml:space="preserve">
</t>
    </r>
    <r>
      <rPr>
        <sz val="11"/>
        <color rgb="FF000000"/>
        <rFont val="Calibri"/>
      </rPr>
      <t xml:space="preserve"> 50 deny ipv4 any host x.11.1.1 log-input</t>
    </r>
    <r>
      <rPr>
        <sz val="11"/>
        <color rgb="FF000000"/>
        <rFont val="Calibri"/>
      </rPr>
      <t xml:space="preserve">
</t>
    </r>
    <r>
      <rPr>
        <sz val="11"/>
        <color rgb="FF000000"/>
        <rFont val="Calibri"/>
      </rPr>
      <t xml:space="preserve"> 60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140 deny ipv4 any any log-input</t>
    </r>
    <r>
      <rPr>
        <sz val="11"/>
        <color rgb="FF000000"/>
        <rFont val="Calibri"/>
      </rPr>
      <t xml:space="preserve">
</t>
    </r>
    <r>
      <rPr>
        <sz val="11"/>
        <color rgb="FF000000"/>
        <rFont val="Calibri"/>
      </rPr>
      <t>Note: When the log-input parameter is configured on deny statements, the log record will contain the interface where ingress packet has been dropped.</t>
    </r>
    <r>
      <rPr>
        <sz val="11"/>
        <color rgb="FF000000"/>
        <rFont val="Calibri"/>
      </rPr>
      <t xml:space="preserve">
</t>
    </r>
    <r>
      <rPr>
        <sz val="11"/>
        <color rgb="FF000000"/>
        <rFont val="Calibri"/>
      </rPr>
      <t>If the router is not configured to produce audit records containing information to establish to establish where the events occurred, this is a finding.</t>
    </r>
  </si>
  <si>
    <t>V-216751</t>
  </si>
  <si>
    <r>
      <rPr>
        <sz val="11"/>
        <rFont val="Calibri"/>
      </rPr>
      <t>The Cisco router must be configured to produce audit records containing information to establish the source of the events.</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</si>
  <si>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security personnel need to know the source of the event.</t>
    </r>
    <r>
      <rPr>
        <sz val="11"/>
        <color rgb="FF000000"/>
        <rFont val="Calibri"/>
      </rPr>
      <t xml:space="preserve">
</t>
    </r>
    <r>
      <rPr>
        <sz val="11"/>
        <color rgb="FF000000"/>
        <rFont val="Calibri"/>
      </rPr>
      <t>In addition to logging where events occur within the network, the audit records must also identify sources of events such as IP addresses, processes, and node or device names.</t>
    </r>
  </si>
  <si>
    <r>
      <rPr>
        <sz val="11"/>
        <color rgb="FF000000"/>
        <rFont val="Calibri"/>
      </rPr>
      <t>Review the router configuration to verify that events are logged containing information to establish the source of the events as shown in the example below.</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x.11.1.1 eq bgp host x.11.1.2</t>
    </r>
    <r>
      <rPr>
        <sz val="11"/>
        <color rgb="FF000000"/>
        <rFont val="Calibri"/>
      </rPr>
      <t xml:space="preserve">
</t>
    </r>
    <r>
      <rPr>
        <sz val="11"/>
        <color rgb="FF000000"/>
        <rFont val="Calibri"/>
      </rPr>
      <t xml:space="preserve"> 20 permit tcp host x.11.1.1 host x.11.1.2 eq bgp</t>
    </r>
    <r>
      <rPr>
        <sz val="11"/>
        <color rgb="FF000000"/>
        <rFont val="Calibri"/>
      </rPr>
      <t xml:space="preserve">
</t>
    </r>
    <r>
      <rPr>
        <sz val="11"/>
        <color rgb="FF000000"/>
        <rFont val="Calibri"/>
      </rPr>
      <t xml:space="preserve"> 25 deny icmp any host x.11.1.2 fragments log </t>
    </r>
    <r>
      <rPr>
        <sz val="11"/>
        <color rgb="FF000000"/>
        <rFont val="Calibri"/>
      </rPr>
      <t xml:space="preserve">
</t>
    </r>
    <r>
      <rPr>
        <sz val="11"/>
        <color rgb="FF000000"/>
        <rFont val="Calibri"/>
      </rPr>
      <t xml:space="preserve"> 30 permit icmp host x.11.1.1 host x.11.1.2 echo</t>
    </r>
    <r>
      <rPr>
        <sz val="11"/>
        <color rgb="FF000000"/>
        <rFont val="Calibri"/>
      </rPr>
      <t xml:space="preserve">
</t>
    </r>
    <r>
      <rPr>
        <sz val="11"/>
        <color rgb="FF000000"/>
        <rFont val="Calibri"/>
      </rPr>
      <t xml:space="preserve"> 40 permit icmp host x.11.1.1 host x.11.1.2 echo-reply</t>
    </r>
    <r>
      <rPr>
        <sz val="11"/>
        <color rgb="FF000000"/>
        <rFont val="Calibri"/>
      </rPr>
      <t xml:space="preserve">
</t>
    </r>
    <r>
      <rPr>
        <sz val="11"/>
        <color rgb="FF000000"/>
        <rFont val="Calibri"/>
      </rPr>
      <t xml:space="preserve"> 50 deny ipv4 any host x.11.1.1 log-input</t>
    </r>
    <r>
      <rPr>
        <sz val="11"/>
        <color rgb="FF000000"/>
        <rFont val="Calibri"/>
      </rPr>
      <t xml:space="preserve">
</t>
    </r>
    <r>
      <rPr>
        <sz val="11"/>
        <color rgb="FF000000"/>
        <rFont val="Calibri"/>
      </rPr>
      <t xml:space="preserve"> 60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140 deny ipv4 any any log-input</t>
    </r>
    <r>
      <rPr>
        <sz val="11"/>
        <color rgb="FF000000"/>
        <rFont val="Calibri"/>
      </rPr>
      <t xml:space="preserve">
</t>
    </r>
    <r>
      <rPr>
        <sz val="11"/>
        <color rgb="FF000000"/>
        <rFont val="Calibri"/>
      </rPr>
      <t>Note: When the log-input parameter is configured on deny statements, the log record will contain the layer 2 address of the forwarding device for any packet being dropped.</t>
    </r>
    <r>
      <rPr>
        <sz val="11"/>
        <color rgb="FF000000"/>
        <rFont val="Calibri"/>
      </rPr>
      <t xml:space="preserve">
</t>
    </r>
    <r>
      <rPr>
        <sz val="11"/>
        <color rgb="FF000000"/>
        <rFont val="Calibri"/>
      </rPr>
      <t>If the router is not configured to produce audit records containing information to establish the source of the events, this is a finding.</t>
    </r>
  </si>
  <si>
    <t>V-216752</t>
  </si>
  <si>
    <r>
      <rPr>
        <sz val="11"/>
        <rFont val="Calibri"/>
      </rPr>
      <t>The Cisco perimeter router must be configured to deny network traffic by default and allow network traffic by exception.</t>
    </r>
  </si>
  <si>
    <r>
      <rPr>
        <sz val="11"/>
        <color rgb="FF000000"/>
        <rFont val="Calibri"/>
      </rPr>
      <t>This requirement is not applicable for the DODIN Backbone.</t>
    </r>
    <r>
      <rPr>
        <sz val="11"/>
        <color rgb="FF000000"/>
        <rFont val="Calibri"/>
      </rPr>
      <t xml:space="preserve">
</t>
    </r>
    <r>
      <rPr>
        <sz val="11"/>
        <color rgb="FF000000"/>
        <rFont val="Calibri"/>
      </rPr>
      <t>Step 1: Configure an inbound ACL to deny all other traffic by default as shown in the example below.</t>
    </r>
    <r>
      <rPr>
        <sz val="11"/>
        <color rgb="FF000000"/>
        <rFont val="Calibri"/>
      </rPr>
      <t xml:space="preserve">
</t>
    </r>
    <r>
      <rPr>
        <sz val="11"/>
        <color rgb="FF000000"/>
        <rFont val="Calibri"/>
      </rPr>
      <t>RP/0/0/CPU0:R3(config)#ipv4 access-list EXTERNAL_ACL_INBOUND</t>
    </r>
    <r>
      <rPr>
        <sz val="11"/>
        <color rgb="FF000000"/>
        <rFont val="Calibri"/>
      </rPr>
      <t xml:space="preserve">
</t>
    </r>
    <r>
      <rPr>
        <sz val="11"/>
        <color rgb="FF000000"/>
        <rFont val="Calibri"/>
      </rPr>
      <t>RP/0/0/CPU0:R3(config-ipv4-acl)#permit tcp host x.11.1.1 eq bgp host x.11.1.2</t>
    </r>
    <r>
      <rPr>
        <sz val="11"/>
        <color rgb="FF000000"/>
        <rFont val="Calibri"/>
      </rPr>
      <t xml:space="preserve">
</t>
    </r>
    <r>
      <rPr>
        <sz val="11"/>
        <color rgb="FF000000"/>
        <rFont val="Calibri"/>
      </rPr>
      <t>RP/0/0/CPU0:R3(config-ipv4-acl)#permit tcp host x.11.1.1 host x.11.1.2 eq bgp</t>
    </r>
    <r>
      <rPr>
        <sz val="11"/>
        <color rgb="FF000000"/>
        <rFont val="Calibri"/>
      </rPr>
      <t xml:space="preserve">
</t>
    </r>
    <r>
      <rPr>
        <sz val="11"/>
        <color rgb="FF000000"/>
        <rFont val="Calibri"/>
      </rPr>
      <t>RP/0/0/CPU0:R3(config-ipv4-acl)#permit icmp host x.11.1.1 host x.11.1.2 echo</t>
    </r>
    <r>
      <rPr>
        <sz val="11"/>
        <color rgb="FF000000"/>
        <rFont val="Calibri"/>
      </rPr>
      <t xml:space="preserve">
</t>
    </r>
    <r>
      <rPr>
        <sz val="11"/>
        <color rgb="FF000000"/>
        <rFont val="Calibri"/>
      </rPr>
      <t>RP/0/0/CPU0:R3(config-ipv4-acl)#permit icmp host x.11.1.1 host x.11.1.2 echo-reply</t>
    </r>
    <r>
      <rPr>
        <sz val="11"/>
        <color rgb="FF000000"/>
        <rFont val="Calibri"/>
      </rPr>
      <t xml:space="preserve">
</t>
    </r>
    <r>
      <rPr>
        <sz val="11"/>
        <color rgb="FF000000"/>
        <rFont val="Calibri"/>
      </rPr>
      <t>RP/0/0/CPU0:R3(config-ipv4-acl)#deny ip any host x.11.1.1 log-input</t>
    </r>
    <r>
      <rPr>
        <sz val="11"/>
        <color rgb="FF000000"/>
        <rFont val="Calibri"/>
      </rPr>
      <t xml:space="preserve">
</t>
    </r>
    <r>
      <rPr>
        <sz val="11"/>
        <color rgb="FF000000"/>
        <rFont val="Calibri"/>
      </rPr>
      <t>RP/0/0/CPU0:R3(config-ipv4-acl)#permit tcp any any established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RP/0/0/CPU0:R3(config-ipv4-acl)#deny ip any any log-input </t>
    </r>
    <r>
      <rPr>
        <sz val="11"/>
        <color rgb="FF000000"/>
        <rFont val="Calibri"/>
      </rPr>
      <t xml:space="preserve">
</t>
    </r>
    <r>
      <rPr>
        <sz val="11"/>
        <color rgb="FF000000"/>
        <rFont val="Calibri"/>
      </rPr>
      <t>RP/0/0/CPU0:R3(config-ipv4-acl)#exit</t>
    </r>
    <r>
      <rPr>
        <sz val="11"/>
        <color rgb="FF000000"/>
        <rFont val="Calibri"/>
      </rPr>
      <t xml:space="preserve">
</t>
    </r>
    <r>
      <rPr>
        <sz val="11"/>
        <color rgb="FF000000"/>
        <rFont val="Calibri"/>
      </rPr>
      <t>Step 2: Apply the ingress filter to all external interfaces</t>
    </r>
    <r>
      <rPr>
        <sz val="11"/>
        <color rgb="FF000000"/>
        <rFont val="Calibri"/>
      </rPr>
      <t xml:space="preserve">
</t>
    </r>
    <r>
      <rPr>
        <sz val="11"/>
        <color rgb="FF000000"/>
        <rFont val="Calibri"/>
      </rPr>
      <t xml:space="preserve">RP/0/0/CPU0:R3(config)#int g0/0/0/1  </t>
    </r>
    <r>
      <rPr>
        <sz val="11"/>
        <color rgb="FF000000"/>
        <rFont val="Calibri"/>
      </rPr>
      <t xml:space="preserve">
</t>
    </r>
    <r>
      <rPr>
        <sz val="11"/>
        <color rgb="FF000000"/>
        <rFont val="Calibri"/>
      </rPr>
      <t>RP/0/0/CPU0:R3(config-if)#ipv4 access-group EXTERNAL_ACL_INBOUND in</t>
    </r>
    <r>
      <rPr>
        <sz val="11"/>
        <color rgb="FF000000"/>
        <rFont val="Calibri"/>
      </rPr>
      <t xml:space="preserve">
</t>
    </r>
    <r>
      <rPr>
        <sz val="11"/>
        <color rgb="FF000000"/>
        <rFont val="Calibri"/>
      </rPr>
      <t>RP/0/0/CPU0:R3(config-if)#end</t>
    </r>
  </si>
  <si>
    <r>
      <rPr>
        <sz val="11"/>
        <color rgb="FF000000"/>
        <rFont val="Calibri"/>
      </rPr>
      <t>A deny-all, permit-by-exception network communications traffic policy ensures that only connections that are essential and approved are allowed.</t>
    </r>
    <r>
      <rPr>
        <sz val="11"/>
        <color rgb="FF000000"/>
        <rFont val="Calibri"/>
      </rPr>
      <t xml:space="preserve">
</t>
    </r>
    <r>
      <rPr>
        <sz val="11"/>
        <color rgb="FF000000"/>
        <rFont val="Calibri"/>
      </rPr>
      <t>This requirement applies to both inbound and outbound network communications traffic. All inbound and outbound traffic must be denied by default. Firewalls and perimeter routers should only allow traffic through that is explicitly permitted. The initial defense for the internal network is to block any traffic at the perimeter that is attempting to make a connection to a host residing on the internal network. In addition, allowing unknown or undesirable outbound traffic by the firewall or router will establish a state that will permit the return of this undesirable traffic inbound.</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</si>
  <si>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inbound ACL applied to all external interfaces is configured to allow specific ports and protocols and deny all other traffic.</t>
    </r>
    <r>
      <rPr>
        <sz val="11"/>
        <color rgb="FF000000"/>
        <rFont val="Calibri"/>
      </rPr>
      <t xml:space="preserve">
</t>
    </r>
    <r>
      <rPr>
        <sz val="11"/>
        <color rgb="FF000000"/>
        <rFont val="Calibri"/>
      </rPr>
      <t>Step 1: Verify that an inbound ACL is applied to all external interfaces as shown in the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x.11.1.2 255.255.255.252</t>
    </r>
    <r>
      <rPr>
        <sz val="11"/>
        <color rgb="FF000000"/>
        <rFont val="Calibri"/>
      </rPr>
      <t xml:space="preserve">
</t>
    </r>
    <r>
      <rPr>
        <sz val="11"/>
        <color rgb="FF000000"/>
        <rFont val="Calibri"/>
      </rPr>
      <t xml:space="preserve"> ipv4 access-group EXTERNAL_ACL_INBOUND ingress</t>
    </r>
    <r>
      <rPr>
        <sz val="11"/>
        <color rgb="FF000000"/>
        <rFont val="Calibri"/>
      </rPr>
      <t xml:space="preserve">
</t>
    </r>
    <r>
      <rPr>
        <sz val="11"/>
        <color rgb="FF000000"/>
        <rFont val="Calibri"/>
      </rPr>
      <t>Step 2: Review inbound ACL to verify that it is configured to deny all other traffic that is not explicitly allowed.</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x.11.1.1 eq bgp host x.11.1.2</t>
    </r>
    <r>
      <rPr>
        <sz val="11"/>
        <color rgb="FF000000"/>
        <rFont val="Calibri"/>
      </rPr>
      <t xml:space="preserve">
</t>
    </r>
    <r>
      <rPr>
        <sz val="11"/>
        <color rgb="FF000000"/>
        <rFont val="Calibri"/>
      </rPr>
      <t xml:space="preserve"> 20 permit tcp host x.11.1.1 host x.11.1.2 eq bgp</t>
    </r>
    <r>
      <rPr>
        <sz val="11"/>
        <color rgb="FF000000"/>
        <rFont val="Calibri"/>
      </rPr>
      <t xml:space="preserve">
</t>
    </r>
    <r>
      <rPr>
        <sz val="11"/>
        <color rgb="FF000000"/>
        <rFont val="Calibri"/>
      </rPr>
      <t xml:space="preserve"> 30 permit icmp host x.11.1.1 host x.11.1.2 echo</t>
    </r>
    <r>
      <rPr>
        <sz val="11"/>
        <color rgb="FF000000"/>
        <rFont val="Calibri"/>
      </rPr>
      <t xml:space="preserve">
</t>
    </r>
    <r>
      <rPr>
        <sz val="11"/>
        <color rgb="FF000000"/>
        <rFont val="Calibri"/>
      </rPr>
      <t xml:space="preserve"> 40 permit icmp host x.11.1.1 host x.11.1.2 echo-reply</t>
    </r>
    <r>
      <rPr>
        <sz val="11"/>
        <color rgb="FF000000"/>
        <rFont val="Calibri"/>
      </rPr>
      <t xml:space="preserve">
</t>
    </r>
    <r>
      <rPr>
        <sz val="11"/>
        <color rgb="FF000000"/>
        <rFont val="Calibri"/>
      </rPr>
      <t xml:space="preserve"> 50 deny ipv4 any host x.11.1.1 log-input </t>
    </r>
    <r>
      <rPr>
        <sz val="11"/>
        <color rgb="FF000000"/>
        <rFont val="Calibri"/>
      </rPr>
      <t xml:space="preserve">
</t>
    </r>
    <r>
      <rPr>
        <sz val="11"/>
        <color rgb="FF000000"/>
        <rFont val="Calibri"/>
      </rPr>
      <t xml:space="preserve"> 60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140 deny ipv4 any any log-input </t>
    </r>
    <r>
      <rPr>
        <sz val="11"/>
        <color rgb="FF000000"/>
        <rFont val="Calibri"/>
      </rPr>
      <t xml:space="preserve">
</t>
    </r>
    <r>
      <rPr>
        <sz val="11"/>
        <color rgb="FF000000"/>
        <rFont val="Calibri"/>
      </rPr>
      <t>If the ACL is not configured to allow specific ports and protocols and deny all other traffic, this is a finding. If the ACL is not configured inbound on all external interfaces, this is a finding.</t>
    </r>
  </si>
  <si>
    <t>V-216753</t>
  </si>
  <si>
    <r>
      <rPr>
        <sz val="11"/>
        <rFont val="Calibri"/>
      </rPr>
      <t>The Cisco perimeter router must be configured to enforce approved authorizations for controlling the flow of information between interconnected networks in accordance with applicable policy.</t>
    </r>
  </si>
  <si>
    <r>
      <rPr>
        <sz val="11"/>
        <color rgb="FF000000"/>
        <rFont val="Calibri"/>
      </rPr>
      <t>This requirement is not applicable for the DODIN Backbone.</t>
    </r>
    <r>
      <rPr>
        <sz val="11"/>
        <color rgb="FF000000"/>
        <rFont val="Calibri"/>
      </rPr>
      <t xml:space="preserve">
</t>
    </r>
    <r>
      <rPr>
        <sz val="11"/>
        <color rgb="FF000000"/>
        <rFont val="Calibri"/>
      </rPr>
      <t>Step 1: Configure an ACL to allow or deny traffic as shown in the example below.</t>
    </r>
    <r>
      <rPr>
        <sz val="11"/>
        <color rgb="FF000000"/>
        <rFont val="Calibri"/>
      </rPr>
      <t xml:space="preserve">
</t>
    </r>
    <r>
      <rPr>
        <sz val="11"/>
        <color rgb="FF000000"/>
        <rFont val="Calibri"/>
      </rPr>
      <t>RP/0/0/CPU0:R3(config)#ipv4 access-list EXTERNAL_ACL_INBOUND</t>
    </r>
    <r>
      <rPr>
        <sz val="11"/>
        <color rgb="FF000000"/>
        <rFont val="Calibri"/>
      </rPr>
      <t xml:space="preserve">
</t>
    </r>
    <r>
      <rPr>
        <sz val="11"/>
        <color rgb="FF000000"/>
        <rFont val="Calibri"/>
      </rPr>
      <t>RP/0/0/CPU0:R3(config-ipv4-acl)#permit tcp host x.11.1.1 eq bgp host x.11.1.2</t>
    </r>
    <r>
      <rPr>
        <sz val="11"/>
        <color rgb="FF000000"/>
        <rFont val="Calibri"/>
      </rPr>
      <t xml:space="preserve">
</t>
    </r>
    <r>
      <rPr>
        <sz val="11"/>
        <color rgb="FF000000"/>
        <rFont val="Calibri"/>
      </rPr>
      <t>RP/0/0/CPU0:R3(config-ipv4-acl)#permit tcp host x.11.1.1 host x.11.1.2 eq bgp</t>
    </r>
    <r>
      <rPr>
        <sz val="11"/>
        <color rgb="FF000000"/>
        <rFont val="Calibri"/>
      </rPr>
      <t xml:space="preserve">
</t>
    </r>
    <r>
      <rPr>
        <sz val="11"/>
        <color rgb="FF000000"/>
        <rFont val="Calibri"/>
      </rPr>
      <t>RP/0/0/CPU0:R3(config-ipv4-acl)#permit icmp host x.11.1.1 host x.11.1.2 echo</t>
    </r>
    <r>
      <rPr>
        <sz val="11"/>
        <color rgb="FF000000"/>
        <rFont val="Calibri"/>
      </rPr>
      <t xml:space="preserve">
</t>
    </r>
    <r>
      <rPr>
        <sz val="11"/>
        <color rgb="FF000000"/>
        <rFont val="Calibri"/>
      </rPr>
      <t>RP/0/0/CPU0:R3(config-ipv4-acl)#permit icmp host x.11.1.1 host x.11.1.2 echo-reply</t>
    </r>
    <r>
      <rPr>
        <sz val="11"/>
        <color rgb="FF000000"/>
        <rFont val="Calibri"/>
      </rPr>
      <t xml:space="preserve">
</t>
    </r>
    <r>
      <rPr>
        <sz val="11"/>
        <color rgb="FF000000"/>
        <rFont val="Calibri"/>
      </rPr>
      <t xml:space="preserve">RP/0/0/CPU0:R3(config-ipv4-acl)#deny ip any host x.11.1.1 log-input </t>
    </r>
    <r>
      <rPr>
        <sz val="11"/>
        <color rgb="FF000000"/>
        <rFont val="Calibri"/>
      </rPr>
      <t xml:space="preserve">
</t>
    </r>
    <r>
      <rPr>
        <sz val="11"/>
        <color rgb="FF000000"/>
        <rFont val="Calibri"/>
      </rPr>
      <t>RP/0/0/CPU0:R3(config-ipv4-acl)#permit tcp any host x.12.1.22 eq www</t>
    </r>
    <r>
      <rPr>
        <sz val="11"/>
        <color rgb="FF000000"/>
        <rFont val="Calibri"/>
      </rPr>
      <t xml:space="preserve">
</t>
    </r>
    <r>
      <rPr>
        <sz val="11"/>
        <color rgb="FF000000"/>
        <rFont val="Calibri"/>
      </rPr>
      <t>RP/0/0/CPU0:R3(config-ipv4-acl)#permit tcp any any established</t>
    </r>
    <r>
      <rPr>
        <sz val="11"/>
        <color rgb="FF000000"/>
        <rFont val="Calibri"/>
      </rPr>
      <t xml:space="preserve">
</t>
    </r>
    <r>
      <rPr>
        <sz val="11"/>
        <color rgb="FF000000"/>
        <rFont val="Calibri"/>
      </rPr>
      <t xml:space="preserve">RP/0/0/CPU0:R3(config-ipv4-acl)#deny ip any any log-input </t>
    </r>
    <r>
      <rPr>
        <sz val="11"/>
        <color rgb="FF000000"/>
        <rFont val="Calibri"/>
      </rPr>
      <t xml:space="preserve">
</t>
    </r>
    <r>
      <rPr>
        <sz val="11"/>
        <color rgb="FF000000"/>
        <rFont val="Calibri"/>
      </rPr>
      <t>RP/0/0/CPU0:R3(config-ipv4-acl)#exit</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 xml:space="preserve">RP/0/0/CPU0:R3(config)#int g0/0/0/1  </t>
    </r>
    <r>
      <rPr>
        <sz val="11"/>
        <color rgb="FF000000"/>
        <rFont val="Calibri"/>
      </rPr>
      <t xml:space="preserve">
</t>
    </r>
    <r>
      <rPr>
        <sz val="11"/>
        <color rgb="FF000000"/>
        <rFont val="Calibri"/>
      </rPr>
      <t>RP/0/0/CPU0:R3(config-if)#ipv4 access-group EXTERNAL_ACL_INBOUND in</t>
    </r>
    <r>
      <rPr>
        <sz val="11"/>
        <color rgb="FF000000"/>
        <rFont val="Calibri"/>
      </rPr>
      <t xml:space="preserve">
</t>
    </r>
    <r>
      <rPr>
        <sz val="11"/>
        <color rgb="FF000000"/>
        <rFont val="Calibri"/>
      </rPr>
      <t>RP/0/0/CPU0:R3(config-if)#end</t>
    </r>
  </si>
  <si>
    <r>
      <rPr>
        <sz val="11"/>
        <color rgb="FF000000"/>
        <rFont val="Calibri"/>
      </rPr>
      <t>Information flow control regulates authorized information to travel within a network and between interconnected networks. Controlling the flow of network traffic is critical so it does not introduce any unacceptable risk to the network infrastructure or data. An example of a flow control restriction is blocking outside traffic claiming to be from within the organization. For most routers, internal information flow control is a product of system design.</t>
    </r>
  </si>
  <si>
    <r>
      <rPr>
        <sz val="11"/>
        <color rgb="FF000000"/>
        <rFont val="Calibri"/>
      </rPr>
      <t>Review the router configuration to verify that ACLs are configured to allow or deny traffic for specific source and destination addresses as well as ports and protocols. In the example below, the router is peering BGP with DISN. ICMP echo and echo-reply packets are allowed for troubleshooting connectivity. WWW traffic is permitted inbound to the NIPRNet host-facing web server (x.12.1.22).</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x.11.1.1 eq bgp host x.11.1.2</t>
    </r>
    <r>
      <rPr>
        <sz val="11"/>
        <color rgb="FF000000"/>
        <rFont val="Calibri"/>
      </rPr>
      <t xml:space="preserve">
</t>
    </r>
    <r>
      <rPr>
        <sz val="11"/>
        <color rgb="FF000000"/>
        <rFont val="Calibri"/>
      </rPr>
      <t xml:space="preserve"> 20 permit tcp host x.11.1.1 host x.11.1.2 eq bgp</t>
    </r>
    <r>
      <rPr>
        <sz val="11"/>
        <color rgb="FF000000"/>
        <rFont val="Calibri"/>
      </rPr>
      <t xml:space="preserve">
</t>
    </r>
    <r>
      <rPr>
        <sz val="11"/>
        <color rgb="FF000000"/>
        <rFont val="Calibri"/>
      </rPr>
      <t xml:space="preserve"> 30 permit icmp host x.11.1.1 host x.11.1.2 echo</t>
    </r>
    <r>
      <rPr>
        <sz val="11"/>
        <color rgb="FF000000"/>
        <rFont val="Calibri"/>
      </rPr>
      <t xml:space="preserve">
</t>
    </r>
    <r>
      <rPr>
        <sz val="11"/>
        <color rgb="FF000000"/>
        <rFont val="Calibri"/>
      </rPr>
      <t xml:space="preserve"> 40 permit icmp host x.11.1.1 host x.11.1.2 echo-reply</t>
    </r>
    <r>
      <rPr>
        <sz val="11"/>
        <color rgb="FF000000"/>
        <rFont val="Calibri"/>
      </rPr>
      <t xml:space="preserve">
</t>
    </r>
    <r>
      <rPr>
        <sz val="11"/>
        <color rgb="FF000000"/>
        <rFont val="Calibri"/>
      </rPr>
      <t xml:space="preserve"> 50 deny ipv4 any host x.11.1.1 log </t>
    </r>
    <r>
      <rPr>
        <sz val="11"/>
        <color rgb="FF000000"/>
        <rFont val="Calibri"/>
      </rPr>
      <t xml:space="preserve">
</t>
    </r>
    <r>
      <rPr>
        <sz val="11"/>
        <color rgb="FF000000"/>
        <rFont val="Calibri"/>
      </rPr>
      <t xml:space="preserve"> 60 permit tcp any host x.12.1.22 eq www</t>
    </r>
    <r>
      <rPr>
        <sz val="11"/>
        <color rgb="FF000000"/>
        <rFont val="Calibri"/>
      </rPr>
      <t xml:space="preserve">
</t>
    </r>
    <r>
      <rPr>
        <sz val="11"/>
        <color rgb="FF000000"/>
        <rFont val="Calibri"/>
      </rPr>
      <t xml:space="preserve"> 70 permit tcp any any established</t>
    </r>
    <r>
      <rPr>
        <sz val="11"/>
        <color rgb="FF000000"/>
        <rFont val="Calibri"/>
      </rPr>
      <t xml:space="preserve">
</t>
    </r>
    <r>
      <rPr>
        <sz val="11"/>
        <color rgb="FF000000"/>
        <rFont val="Calibri"/>
      </rPr>
      <t xml:space="preserve"> 80 deny ipv4 any any log-input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x.11.1.2 255.255.255.252</t>
    </r>
    <r>
      <rPr>
        <sz val="11"/>
        <color rgb="FF000000"/>
        <rFont val="Calibri"/>
      </rPr>
      <t xml:space="preserve">
</t>
    </r>
    <r>
      <rPr>
        <sz val="11"/>
        <color rgb="FF000000"/>
        <rFont val="Calibri"/>
      </rPr>
      <t xml:space="preserve"> ipv4 access-group EXTERNAL_ACL_INBOUND ingress</t>
    </r>
    <r>
      <rPr>
        <sz val="11"/>
        <color rgb="FF000000"/>
        <rFont val="Calibri"/>
      </rPr>
      <t xml:space="preserve">
</t>
    </r>
    <r>
      <rPr>
        <sz val="11"/>
        <color rgb="FF000000"/>
        <rFont val="Calibri"/>
      </rPr>
      <t>If the router is not configured to enforce approved authorizations for controlling the flow of information between interconnected networks, this is a finding.</t>
    </r>
  </si>
  <si>
    <t>V-216754</t>
  </si>
  <si>
    <r>
      <rPr>
        <sz val="11"/>
        <rFont val="Calibri"/>
      </rPr>
      <t>The Cisco perimeter router must be configured to only allow incoming communications from authorized sources to be routed to authorized destinations.</t>
    </r>
  </si>
  <si>
    <r>
      <rPr>
        <sz val="11"/>
        <color rgb="FF000000"/>
        <rFont val="Calibri"/>
      </rPr>
      <t>This requirement is not applicable for the DODIN Backbone.</t>
    </r>
    <r>
      <rPr>
        <sz val="11"/>
        <color rgb="FF000000"/>
        <rFont val="Calibri"/>
      </rPr>
      <t xml:space="preserve">
</t>
    </r>
    <r>
      <rPr>
        <sz val="11"/>
        <color rgb="FF000000"/>
        <rFont val="Calibri"/>
      </rPr>
      <t xml:space="preserve">Configure the router to allow only incoming communications from authorized sources to be routed to authorized destinations. </t>
    </r>
    <r>
      <rPr>
        <sz val="11"/>
        <color rgb="FF000000"/>
        <rFont val="Calibri"/>
      </rPr>
      <t xml:space="preserve">
</t>
    </r>
    <r>
      <rPr>
        <sz val="11"/>
        <color rgb="FF000000"/>
        <rFont val="Calibri"/>
      </rPr>
      <t>RP/0/0/CPU0:R3(config)#ipv4 access-list EXTERNAL_ACL_INBOUND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RP/0/0/CPU0:R3(config-ipv4-acl)#permit udp host x.12.1.9 host x.12.1.21 eq ntp </t>
    </r>
    <r>
      <rPr>
        <sz val="11"/>
        <color rgb="FF000000"/>
        <rFont val="Calibri"/>
      </rPr>
      <t xml:space="preserve">
</t>
    </r>
    <r>
      <rPr>
        <sz val="11"/>
        <color rgb="FF000000"/>
        <rFont val="Calibri"/>
      </rPr>
      <t>RP/0/0/CPU0:R3(config-ipv4-acl)#permit tcp any any established</t>
    </r>
    <r>
      <rPr>
        <sz val="11"/>
        <color rgb="FF000000"/>
        <rFont val="Calibri"/>
      </rPr>
      <t xml:space="preserve">
</t>
    </r>
    <r>
      <rPr>
        <sz val="11"/>
        <color rgb="FF000000"/>
        <rFont val="Calibri"/>
      </rPr>
      <t xml:space="preserve">RP/0/0/CPU0:R3(config-ipv4-acl)#deny ip any any log-input </t>
    </r>
    <r>
      <rPr>
        <sz val="11"/>
        <color rgb="FF000000"/>
        <rFont val="Calibri"/>
      </rPr>
      <t xml:space="preserve">
</t>
    </r>
    <r>
      <rPr>
        <sz val="11"/>
        <color rgb="FF000000"/>
        <rFont val="Calibri"/>
      </rPr>
      <t>RP/0/0/CPU0:R3(config-ipv4-acl)#exit</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</si>
  <si>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Traffic can be restricted directly by an access control list (ACL), which is a firewall function, or by Policy Routing. Policy Routing is a technique used to make routing decisions based on a number of different criteria other than just the destination network, including source or destination network, source or destination address, source or destination port, protocol, packet size, and packet classification. This overrides the router's normal routing procedures used to control the specific paths of network traffic. It is normally used for traffic engineering but can also be used to meet security requirements; for example, traffic that is not allowed can be routed to the Null0 or discard interface. Policy Routing can also be used to control which prefixes appear in the routing table.</t>
    </r>
    <r>
      <rPr>
        <sz val="11"/>
        <color rgb="FF000000"/>
        <rFont val="Calibri"/>
      </rPr>
      <t xml:space="preserve">
</t>
    </r>
    <r>
      <rPr>
        <sz val="11"/>
        <color rgb="FF000000"/>
        <rFont val="Calibri"/>
      </rPr>
      <t>This requirement is intended to allow network administrators the flexibility to use whatever technique is most effective.</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</si>
  <si>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the router allows only incoming communications from authorized sources to be routed to authorized destinations. The hypothetical example below allows inbound NTP from server x.1.12.9 only to host x.12.1.21.</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60 permit udp host x.12.1.9 host x.12.1.21 eq ntp</t>
    </r>
    <r>
      <rPr>
        <sz val="11"/>
        <color rgb="FF000000"/>
        <rFont val="Calibri"/>
      </rPr>
      <t xml:space="preserve">
</t>
    </r>
    <r>
      <rPr>
        <sz val="11"/>
        <color rgb="FF000000"/>
        <rFont val="Calibri"/>
      </rPr>
      <t xml:space="preserve"> 70 permit tcp any any established</t>
    </r>
    <r>
      <rPr>
        <sz val="11"/>
        <color rgb="FF000000"/>
        <rFont val="Calibri"/>
      </rPr>
      <t xml:space="preserve">
</t>
    </r>
    <r>
      <rPr>
        <sz val="11"/>
        <color rgb="FF000000"/>
        <rFont val="Calibri"/>
      </rPr>
      <t xml:space="preserve"> 80 deny ipv4 any any log-input </t>
    </r>
    <r>
      <rPr>
        <sz val="11"/>
        <color rgb="FF000000"/>
        <rFont val="Calibri"/>
      </rPr>
      <t xml:space="preserve">
</t>
    </r>
    <r>
      <rPr>
        <sz val="11"/>
        <color rgb="FF000000"/>
        <rFont val="Calibri"/>
      </rPr>
      <t>If the router does not restrict incoming communications to allow only authorized sources and destinations, this is a finding.</t>
    </r>
  </si>
  <si>
    <t>V-216755</t>
  </si>
  <si>
    <r>
      <rPr>
        <sz val="11"/>
        <rFont val="Calibri"/>
      </rPr>
      <t>The Cisco perimeter router must be configured to block inbound packets with source Bogon IP address prefixes.</t>
    </r>
  </si>
  <si>
    <r>
      <rPr>
        <sz val="11"/>
        <color rgb="FF000000"/>
        <rFont val="Calibri"/>
      </rPr>
      <t>This requirement is not applicable for the DODIN Backbone.</t>
    </r>
    <r>
      <rPr>
        <sz val="11"/>
        <color rgb="FF000000"/>
        <rFont val="Calibri"/>
      </rPr>
      <t xml:space="preserve">
</t>
    </r>
    <r>
      <rPr>
        <sz val="11"/>
        <color rgb="FF000000"/>
        <rFont val="Calibri"/>
      </rPr>
      <t>Configure the perimeter to block inbound packets with Bogon source addresses.</t>
    </r>
    <r>
      <rPr>
        <sz val="11"/>
        <color rgb="FF000000"/>
        <rFont val="Calibri"/>
      </rPr>
      <t xml:space="preserve">
</t>
    </r>
    <r>
      <rPr>
        <sz val="11"/>
        <color rgb="FF000000"/>
        <rFont val="Calibri"/>
      </rPr>
      <t>Step 1: Configure an ACL containing the current Bogon prefixes as shown below.</t>
    </r>
    <r>
      <rPr>
        <sz val="11"/>
        <color rgb="FF000000"/>
        <rFont val="Calibri"/>
      </rPr>
      <t xml:space="preserve">
</t>
    </r>
    <r>
      <rPr>
        <sz val="11"/>
        <color rgb="FF000000"/>
        <rFont val="Calibri"/>
      </rPr>
      <t>RP/0/0/CPU0:R2(config)#ipv4 access-list EXTERNAL_ACL_INBOUND</t>
    </r>
    <r>
      <rPr>
        <sz val="11"/>
        <color rgb="FF000000"/>
        <rFont val="Calibri"/>
      </rPr>
      <t xml:space="preserve">
</t>
    </r>
    <r>
      <rPr>
        <sz val="11"/>
        <color rgb="FF000000"/>
        <rFont val="Calibri"/>
      </rPr>
      <t>RP/0/0/CPU0:R2(config-ipv4-acl)#deny ip 0.0.0.0 0.255.255.255 any log-input</t>
    </r>
    <r>
      <rPr>
        <sz val="11"/>
        <color rgb="FF000000"/>
        <rFont val="Calibri"/>
      </rPr>
      <t xml:space="preserve">
</t>
    </r>
    <r>
      <rPr>
        <sz val="11"/>
        <color rgb="FF000000"/>
        <rFont val="Calibri"/>
      </rPr>
      <t>RP/0/0/CPU0:R2(config-ipv4-acl)#deny ip 10.0.0.0 0.255.255.255 any log-input</t>
    </r>
    <r>
      <rPr>
        <sz val="11"/>
        <color rgb="FF000000"/>
        <rFont val="Calibri"/>
      </rPr>
      <t xml:space="preserve">
</t>
    </r>
    <r>
      <rPr>
        <sz val="11"/>
        <color rgb="FF000000"/>
        <rFont val="Calibri"/>
      </rPr>
      <t>RP/0/0/CPU0:R2(config-ipv4-acl)#deny ip 100.64.0.0 0.63.255.255 any log-input</t>
    </r>
    <r>
      <rPr>
        <sz val="11"/>
        <color rgb="FF000000"/>
        <rFont val="Calibri"/>
      </rPr>
      <t xml:space="preserve">
</t>
    </r>
    <r>
      <rPr>
        <sz val="11"/>
        <color rgb="FF000000"/>
        <rFont val="Calibri"/>
      </rPr>
      <t>RP/0/0/CPU0:R2(config-ipv4-acl)#deny ip 127.0.0.0 0.255.255.255 any log-input</t>
    </r>
    <r>
      <rPr>
        <sz val="11"/>
        <color rgb="FF000000"/>
        <rFont val="Calibri"/>
      </rPr>
      <t xml:space="preserve">
</t>
    </r>
    <r>
      <rPr>
        <sz val="11"/>
        <color rgb="FF000000"/>
        <rFont val="Calibri"/>
      </rPr>
      <t>RP/0/0/CPU0:R2(config-ipv4-acl)#deny ip 169.254.0.0 0.0.255.255 any log-input</t>
    </r>
    <r>
      <rPr>
        <sz val="11"/>
        <color rgb="FF000000"/>
        <rFont val="Calibri"/>
      </rPr>
      <t xml:space="preserve">
</t>
    </r>
    <r>
      <rPr>
        <sz val="11"/>
        <color rgb="FF000000"/>
        <rFont val="Calibri"/>
      </rPr>
      <t>RP/0/0/CPU0:R2(config-ipv4-acl)#deny ip 172.16.0.0 0.15.255.255 any log-input</t>
    </r>
    <r>
      <rPr>
        <sz val="11"/>
        <color rgb="FF000000"/>
        <rFont val="Calibri"/>
      </rPr>
      <t xml:space="preserve">
</t>
    </r>
    <r>
      <rPr>
        <sz val="11"/>
        <color rgb="FF000000"/>
        <rFont val="Calibri"/>
      </rPr>
      <t>RP/0/0/CPU0:R2(config-ipv4-acl)#deny ip 192.0.0.0 0.0.0.255 any log-input</t>
    </r>
    <r>
      <rPr>
        <sz val="11"/>
        <color rgb="FF000000"/>
        <rFont val="Calibri"/>
      </rPr>
      <t xml:space="preserve">
</t>
    </r>
    <r>
      <rPr>
        <sz val="11"/>
        <color rgb="FF000000"/>
        <rFont val="Calibri"/>
      </rPr>
      <t>RP/0/0/CPU0:R2(config-ipv4-acl)#deny ip 192.0.2.0 0.0.0.255 any log-input</t>
    </r>
    <r>
      <rPr>
        <sz val="11"/>
        <color rgb="FF000000"/>
        <rFont val="Calibri"/>
      </rPr>
      <t xml:space="preserve">
</t>
    </r>
    <r>
      <rPr>
        <sz val="11"/>
        <color rgb="FF000000"/>
        <rFont val="Calibri"/>
      </rPr>
      <t>RP/0/0/CPU0:R2(config-ipv4-acl)#deny ip 192.168.0.0 0.0.255.255 any log-input</t>
    </r>
    <r>
      <rPr>
        <sz val="11"/>
        <color rgb="FF000000"/>
        <rFont val="Calibri"/>
      </rPr>
      <t xml:space="preserve">
</t>
    </r>
    <r>
      <rPr>
        <sz val="11"/>
        <color rgb="FF000000"/>
        <rFont val="Calibri"/>
      </rPr>
      <t>RP/0/0/CPU0:R2(config-ipv4-acl)#deny ip 198.18.0.0 0.1.255.255 any log-input</t>
    </r>
    <r>
      <rPr>
        <sz val="11"/>
        <color rgb="FF000000"/>
        <rFont val="Calibri"/>
      </rPr>
      <t xml:space="preserve">
</t>
    </r>
    <r>
      <rPr>
        <sz val="11"/>
        <color rgb="FF000000"/>
        <rFont val="Calibri"/>
      </rPr>
      <t>RP/0/0/CPU0:R2(config-ipv4-acl)#deny ip 198.51.100.0 0.0.0.255 any log-input</t>
    </r>
    <r>
      <rPr>
        <sz val="11"/>
        <color rgb="FF000000"/>
        <rFont val="Calibri"/>
      </rPr>
      <t xml:space="preserve">
</t>
    </r>
    <r>
      <rPr>
        <sz val="11"/>
        <color rgb="FF000000"/>
        <rFont val="Calibri"/>
      </rPr>
      <t>RP/0/0/CPU0:R2(config-ipv4-acl)#deny ip 203.0.113.0 0.0.0.255 any log-input</t>
    </r>
    <r>
      <rPr>
        <sz val="11"/>
        <color rgb="FF000000"/>
        <rFont val="Calibri"/>
      </rPr>
      <t xml:space="preserve">
</t>
    </r>
    <r>
      <rPr>
        <sz val="11"/>
        <color rgb="FF000000"/>
        <rFont val="Calibri"/>
      </rPr>
      <t>RP/0/0/CPU0:R2(config-ipv4-acl)#deny ip 224.0.0.0 31.255.255.255 any log-input</t>
    </r>
    <r>
      <rPr>
        <sz val="11"/>
        <color rgb="FF000000"/>
        <rFont val="Calibri"/>
      </rPr>
      <t xml:space="preserve">
</t>
    </r>
    <r>
      <rPr>
        <sz val="11"/>
        <color rgb="FF000000"/>
        <rFont val="Calibri"/>
      </rPr>
      <t>RP/0/0/CPU0:R2(config-ipv4-acl)#permit tcp any any established</t>
    </r>
    <r>
      <rPr>
        <sz val="11"/>
        <color rgb="FF000000"/>
        <rFont val="Calibri"/>
      </rPr>
      <t xml:space="preserve">
</t>
    </r>
    <r>
      <rPr>
        <sz val="11"/>
        <color rgb="FF000000"/>
        <rFont val="Calibri"/>
      </rPr>
      <t>RP/0/0/CPU0:R2(config-ipv4-acl)#permit tcp host x.12.1.9 host x.12.1.10 eq bgp</t>
    </r>
    <r>
      <rPr>
        <sz val="11"/>
        <color rgb="FF000000"/>
        <rFont val="Calibri"/>
      </rPr>
      <t xml:space="preserve">
</t>
    </r>
    <r>
      <rPr>
        <sz val="11"/>
        <color rgb="FF000000"/>
        <rFont val="Calibri"/>
      </rPr>
      <t>RP/0/0/CPU0:R2(config-ipv4-acl)#permit tcp host x.12.1.9 eq bgp host x.12.1.10</t>
    </r>
    <r>
      <rPr>
        <sz val="11"/>
        <color rgb="FF000000"/>
        <rFont val="Calibri"/>
      </rPr>
      <t xml:space="preserve">
</t>
    </r>
    <r>
      <rPr>
        <sz val="11"/>
        <color rgb="FF000000"/>
        <rFont val="Calibri"/>
      </rPr>
      <t>RP/0/0/CPU0:R2(config-ipv4-acl)#permit icmp host x.12.1.9 host x.12.1.10 echo</t>
    </r>
    <r>
      <rPr>
        <sz val="11"/>
        <color rgb="FF000000"/>
        <rFont val="Calibri"/>
      </rPr>
      <t xml:space="preserve">
</t>
    </r>
    <r>
      <rPr>
        <sz val="11"/>
        <color rgb="FF000000"/>
        <rFont val="Calibri"/>
      </rPr>
      <t>RP/0/0/CPU0:R2(config-ipv4-acl)#permit icmp host x.12.1.9 host x.12.1.10 echo-reply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RP/0/0/CPU0:R2(config-ipv4-acl)#deny ip any any log-input</t>
    </r>
    <r>
      <rPr>
        <sz val="11"/>
        <color rgb="FF000000"/>
        <rFont val="Calibri"/>
      </rPr>
      <t xml:space="preserve">
</t>
    </r>
    <r>
      <rPr>
        <sz val="11"/>
        <color rgb="FF000000"/>
        <rFont val="Calibri"/>
      </rPr>
      <t>RP/0/0/CPU0:R2(config-ipv4-acl)#end</t>
    </r>
    <r>
      <rPr>
        <sz val="11"/>
        <color rgb="FF000000"/>
        <rFont val="Calibri"/>
      </rPr>
      <t xml:space="preserve">
</t>
    </r>
    <r>
      <rPr>
        <sz val="11"/>
        <color rgb="FF000000"/>
        <rFont val="Calibri"/>
      </rPr>
      <t>Step 2: Apply the ACL inbound on all external interfaces.</t>
    </r>
    <r>
      <rPr>
        <sz val="11"/>
        <color rgb="FF000000"/>
        <rFont val="Calibri"/>
      </rPr>
      <t xml:space="preserve">
</t>
    </r>
    <r>
      <rPr>
        <sz val="11"/>
        <color rgb="FF000000"/>
        <rFont val="Calibri"/>
      </rPr>
      <t xml:space="preserve">RP/0/0/CPU0:R3(config)#int g0/0/0/1  </t>
    </r>
    <r>
      <rPr>
        <sz val="11"/>
        <color rgb="FF000000"/>
        <rFont val="Calibri"/>
      </rPr>
      <t xml:space="preserve">
</t>
    </r>
    <r>
      <rPr>
        <sz val="11"/>
        <color rgb="FF000000"/>
        <rFont val="Calibri"/>
      </rPr>
      <t>RP/0/0/CPU0:R3(config-if)#ipv4 access-group EXTERNAL_ACL_INBOUND in</t>
    </r>
    <r>
      <rPr>
        <sz val="11"/>
        <color rgb="FF000000"/>
        <rFont val="Calibri"/>
      </rPr>
      <t xml:space="preserve">
</t>
    </r>
    <r>
      <rPr>
        <sz val="11"/>
        <color rgb="FF000000"/>
        <rFont val="Calibri"/>
      </rPr>
      <t>RP/0/0/CPU0:R3(config-if)#end</t>
    </r>
  </si>
  <si>
    <r>
      <rPr>
        <sz val="11"/>
        <color rgb="FF000000"/>
        <rFont val="Calibri"/>
      </rPr>
      <t>Packets with Bogon IP source addresses should never be allowed to traverse the IP core. Bogon IP networks are RFC1918 addresses or address blocks that have never been assigned by the IANA or have been reserved.</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</si>
  <si>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an ingress ACL applied to all external interfaces is blocking packets with Bogon source addresses.</t>
    </r>
    <r>
      <rPr>
        <sz val="11"/>
        <color rgb="FF000000"/>
        <rFont val="Calibri"/>
      </rPr>
      <t xml:space="preserve">
</t>
    </r>
    <r>
      <rPr>
        <sz val="11"/>
        <color rgb="FF000000"/>
        <rFont val="Calibri"/>
      </rPr>
      <t>Step 1: Verify an ACL has been configured containing the current Bogon prefixes as shown in the example below.</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deny ipv4 0.0.0.0 0.255.255.255 any log-input</t>
    </r>
    <r>
      <rPr>
        <sz val="11"/>
        <color rgb="FF000000"/>
        <rFont val="Calibri"/>
      </rPr>
      <t xml:space="preserve">
</t>
    </r>
    <r>
      <rPr>
        <sz val="11"/>
        <color rgb="FF000000"/>
        <rFont val="Calibri"/>
      </rPr>
      <t xml:space="preserve"> 20 deny ipv4 10.0.0.0 0.255.255.255 any log-input</t>
    </r>
    <r>
      <rPr>
        <sz val="11"/>
        <color rgb="FF000000"/>
        <rFont val="Calibri"/>
      </rPr>
      <t xml:space="preserve">
</t>
    </r>
    <r>
      <rPr>
        <sz val="11"/>
        <color rgb="FF000000"/>
        <rFont val="Calibri"/>
      </rPr>
      <t xml:space="preserve"> 30 deny ipv4 100.64.0.0 0.63.255.255 any log-input</t>
    </r>
    <r>
      <rPr>
        <sz val="11"/>
        <color rgb="FF000000"/>
        <rFont val="Calibri"/>
      </rPr>
      <t xml:space="preserve">
</t>
    </r>
    <r>
      <rPr>
        <sz val="11"/>
        <color rgb="FF000000"/>
        <rFont val="Calibri"/>
      </rPr>
      <t xml:space="preserve"> 40 deny ipv4 127.0.0.0 0.255.255.255 any log-input</t>
    </r>
    <r>
      <rPr>
        <sz val="11"/>
        <color rgb="FF000000"/>
        <rFont val="Calibri"/>
      </rPr>
      <t xml:space="preserve">
</t>
    </r>
    <r>
      <rPr>
        <sz val="11"/>
        <color rgb="FF000000"/>
        <rFont val="Calibri"/>
      </rPr>
      <t xml:space="preserve"> 50 deny ipv4 169.254.0.0 0.0.255.255 any log-input</t>
    </r>
    <r>
      <rPr>
        <sz val="11"/>
        <color rgb="FF000000"/>
        <rFont val="Calibri"/>
      </rPr>
      <t xml:space="preserve">
</t>
    </r>
    <r>
      <rPr>
        <sz val="11"/>
        <color rgb="FF000000"/>
        <rFont val="Calibri"/>
      </rPr>
      <t xml:space="preserve"> 60 deny ipv4 172.16.0.0 0.15.255.255 any log-input</t>
    </r>
    <r>
      <rPr>
        <sz val="11"/>
        <color rgb="FF000000"/>
        <rFont val="Calibri"/>
      </rPr>
      <t xml:space="preserve">
</t>
    </r>
    <r>
      <rPr>
        <sz val="11"/>
        <color rgb="FF000000"/>
        <rFont val="Calibri"/>
      </rPr>
      <t xml:space="preserve"> 70 deny ipv4 192.0.0.0 0.0.0.255 any log-input</t>
    </r>
    <r>
      <rPr>
        <sz val="11"/>
        <color rgb="FF000000"/>
        <rFont val="Calibri"/>
      </rPr>
      <t xml:space="preserve">
</t>
    </r>
    <r>
      <rPr>
        <sz val="11"/>
        <color rgb="FF000000"/>
        <rFont val="Calibri"/>
      </rPr>
      <t xml:space="preserve"> 80 deny ipv4 192.0.2.0 0.0.0.255 any log-input</t>
    </r>
    <r>
      <rPr>
        <sz val="11"/>
        <color rgb="FF000000"/>
        <rFont val="Calibri"/>
      </rPr>
      <t xml:space="preserve">
</t>
    </r>
    <r>
      <rPr>
        <sz val="11"/>
        <color rgb="FF000000"/>
        <rFont val="Calibri"/>
      </rPr>
      <t xml:space="preserve"> 90 deny ipv4 192.168.0.0 0.0.255.255 any log-input</t>
    </r>
    <r>
      <rPr>
        <sz val="11"/>
        <color rgb="FF000000"/>
        <rFont val="Calibri"/>
      </rPr>
      <t xml:space="preserve">
</t>
    </r>
    <r>
      <rPr>
        <sz val="11"/>
        <color rgb="FF000000"/>
        <rFont val="Calibri"/>
      </rPr>
      <t xml:space="preserve"> 100 deny ipv4 198.18.0.0 0.1.255.255 any log-input</t>
    </r>
    <r>
      <rPr>
        <sz val="11"/>
        <color rgb="FF000000"/>
        <rFont val="Calibri"/>
      </rPr>
      <t xml:space="preserve">
</t>
    </r>
    <r>
      <rPr>
        <sz val="11"/>
        <color rgb="FF000000"/>
        <rFont val="Calibri"/>
      </rPr>
      <t xml:space="preserve"> 110 deny ipv4 198.51.100.0 0.0.0.255 any log-input</t>
    </r>
    <r>
      <rPr>
        <sz val="11"/>
        <color rgb="FF000000"/>
        <rFont val="Calibri"/>
      </rPr>
      <t xml:space="preserve">
</t>
    </r>
    <r>
      <rPr>
        <sz val="11"/>
        <color rgb="FF000000"/>
        <rFont val="Calibri"/>
      </rPr>
      <t xml:space="preserve"> 120 deny ipv4 203.0.113.0 0.0.0.255 any log-input</t>
    </r>
    <r>
      <rPr>
        <sz val="11"/>
        <color rgb="FF000000"/>
        <rFont val="Calibri"/>
      </rPr>
      <t xml:space="preserve">
</t>
    </r>
    <r>
      <rPr>
        <sz val="11"/>
        <color rgb="FF000000"/>
        <rFont val="Calibri"/>
      </rPr>
      <t xml:space="preserve"> 130 deny ipv4 224.0.0.0 31.255.255.255 any log-input</t>
    </r>
    <r>
      <rPr>
        <sz val="11"/>
        <color rgb="FF000000"/>
        <rFont val="Calibri"/>
      </rPr>
      <t xml:space="preserve">
</t>
    </r>
    <r>
      <rPr>
        <sz val="11"/>
        <color rgb="FF000000"/>
        <rFont val="Calibri"/>
      </rPr>
      <t xml:space="preserve"> 140 permit tcp any any established</t>
    </r>
    <r>
      <rPr>
        <sz val="11"/>
        <color rgb="FF000000"/>
        <rFont val="Calibri"/>
      </rPr>
      <t xml:space="preserve">
</t>
    </r>
    <r>
      <rPr>
        <sz val="11"/>
        <color rgb="FF000000"/>
        <rFont val="Calibri"/>
      </rPr>
      <t xml:space="preserve"> 150 permit tcp host x.12.1.9 host x.12.1.10 eq bgp</t>
    </r>
    <r>
      <rPr>
        <sz val="11"/>
        <color rgb="FF000000"/>
        <rFont val="Calibri"/>
      </rPr>
      <t xml:space="preserve">
</t>
    </r>
    <r>
      <rPr>
        <sz val="11"/>
        <color rgb="FF000000"/>
        <rFont val="Calibri"/>
      </rPr>
      <t xml:space="preserve"> 160 permit tcp host x.12.1.9 eq bgp host x.12.1.10</t>
    </r>
    <r>
      <rPr>
        <sz val="11"/>
        <color rgb="FF000000"/>
        <rFont val="Calibri"/>
      </rPr>
      <t xml:space="preserve">
</t>
    </r>
    <r>
      <rPr>
        <sz val="11"/>
        <color rgb="FF000000"/>
        <rFont val="Calibri"/>
      </rPr>
      <t xml:space="preserve"> 170 permit icmp host x.12.1.9 host x.12.1.10 echo</t>
    </r>
    <r>
      <rPr>
        <sz val="11"/>
        <color rgb="FF000000"/>
        <rFont val="Calibri"/>
      </rPr>
      <t xml:space="preserve">
</t>
    </r>
    <r>
      <rPr>
        <sz val="11"/>
        <color rgb="FF000000"/>
        <rFont val="Calibri"/>
      </rPr>
      <t xml:space="preserve"> 180 permit icmp host x.12.1.9 host x.12.1.10 echo-reply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260 deny ipv4 any any log-input</t>
    </r>
    <r>
      <rPr>
        <sz val="11"/>
        <color rgb="FF000000"/>
        <rFont val="Calibri"/>
      </rPr>
      <t xml:space="preserve">
</t>
    </r>
    <r>
      <rPr>
        <sz val="11"/>
        <color rgb="FF000000"/>
        <rFont val="Calibri"/>
      </rPr>
      <t>External Interfaces connected to the NIPRNet or SIPRNet</t>
    </r>
    <r>
      <rPr>
        <sz val="11"/>
        <color rgb="FF000000"/>
        <rFont val="Calibri"/>
      </rPr>
      <t xml:space="preserve">
</t>
    </r>
    <r>
      <rPr>
        <sz val="11"/>
        <color rgb="FF000000"/>
        <rFont val="Calibri"/>
      </rPr>
      <t xml:space="preserve">Review the inbound ACLs on external facing interfaces attached to the NIPRNet or SIPRNet to validate access control lists are configured to block inbound packets with IP sources addresses as documented in RFC5735 and RFC6598. </t>
    </r>
    <r>
      <rPr>
        <sz val="11"/>
        <color rgb="FF000000"/>
        <rFont val="Calibri"/>
      </rPr>
      <t xml:space="preserve">
</t>
    </r>
    <r>
      <rPr>
        <sz val="11"/>
        <color rgb="FF000000"/>
        <rFont val="Calibri"/>
      </rPr>
      <t>External Interfaces connected to a commercial ISP or other non-DoD network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inbound ACLs on external facing interfaces validate access control lists are configured to block inbound packets with IP sources addresses as documented in RFC5735 and RFC6598 as well as address space that has been allocated to the RIRs but not assigned by the RIR to an ISP or other enterprise network. The full list of bogons can be found at the following link: www.team-cymru.org/Services/Bogons/fullbogons-ipv4.txt</t>
    </r>
    <r>
      <rPr>
        <sz val="11"/>
        <color rgb="FF000000"/>
        <rFont val="Calibri"/>
      </rPr>
      <t xml:space="preserve">
</t>
    </r>
    <r>
      <rPr>
        <sz val="11"/>
        <color rgb="FF000000"/>
        <rFont val="Calibri"/>
      </rPr>
      <t>Step 2: Verify that the inbound ACL applied to all external interfaces will block all traffic from Bogon source addresses.</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x.12.1.10 255.255.255.2</t>
    </r>
    <r>
      <rPr>
        <sz val="11"/>
        <color rgb="FF000000"/>
        <rFont val="Calibri"/>
      </rPr>
      <t xml:space="preserve">
</t>
    </r>
    <r>
      <rPr>
        <sz val="11"/>
        <color rgb="FF000000"/>
        <rFont val="Calibri"/>
      </rPr>
      <t xml:space="preserve"> ipv4 access-group EXTERNAL_ACL_INBOUND ingress</t>
    </r>
    <r>
      <rPr>
        <sz val="11"/>
        <color rgb="FF000000"/>
        <rFont val="Calibri"/>
      </rPr>
      <t xml:space="preserve">
</t>
    </r>
    <r>
      <rPr>
        <sz val="11"/>
        <color rgb="FF000000"/>
        <rFont val="Calibri"/>
      </rPr>
      <t>If the router is not configured to block inbound packets with source Bogon IP addresses, this is a finding.</t>
    </r>
  </si>
  <si>
    <t>V-216756</t>
  </si>
  <si>
    <r>
      <rPr>
        <sz val="11"/>
        <rFont val="Calibri"/>
      </rPr>
      <t>The Cisco perimeter router must be configured to protect an enclave connected to an alternate gateway by using an inbound filter that only permits packets with destination addresses within the sites address space.</t>
    </r>
  </si>
  <si>
    <r>
      <rPr>
        <sz val="11"/>
        <color rgb="FF000000"/>
        <rFont val="Calibri"/>
      </rPr>
      <t>This requirement is not applicable for the DODIN Backbone.</t>
    </r>
    <r>
      <rPr>
        <sz val="11"/>
        <color rgb="FF000000"/>
        <rFont val="Calibri"/>
      </rPr>
      <t xml:space="preserve">
</t>
    </r>
    <r>
      <rPr>
        <sz val="11"/>
        <color rgb="FF000000"/>
        <rFont val="Calibri"/>
      </rPr>
      <t>Step 1: Configure the ingress ACL of the perimeter router connected to an alternate gateway to only permit packets with destination addresses of the site's NIPRNet address space or a destination address belonging to the address block assigned by the alternate gateway network service provider as shown in the example below.</t>
    </r>
    <r>
      <rPr>
        <sz val="11"/>
        <color rgb="FF000000"/>
        <rFont val="Calibri"/>
      </rPr>
      <t xml:space="preserve">
</t>
    </r>
    <r>
      <rPr>
        <sz val="11"/>
        <color rgb="FF000000"/>
        <rFont val="Calibri"/>
      </rPr>
      <t>RP/0/0/CPU0:R2(config)#ip access-list ISP_ACL_INBOUND</t>
    </r>
    <r>
      <rPr>
        <sz val="11"/>
        <color rgb="FF000000"/>
        <rFont val="Calibri"/>
      </rPr>
      <t xml:space="preserve">
</t>
    </r>
    <r>
      <rPr>
        <sz val="11"/>
        <color rgb="FF000000"/>
        <rFont val="Calibri"/>
      </rPr>
      <t>RP/0/0/CPU0:R2(config-ipv4-acl)#permit tcp any any established</t>
    </r>
    <r>
      <rPr>
        <sz val="11"/>
        <color rgb="FF000000"/>
        <rFont val="Calibri"/>
      </rPr>
      <t xml:space="preserve">
</t>
    </r>
    <r>
      <rPr>
        <sz val="11"/>
        <color rgb="FF000000"/>
        <rFont val="Calibri"/>
      </rPr>
      <t>RP/0/0/CPU0:R2(config-ipv4-acl)#permit icmp host x.12.1.16 host x.12.1.17 echo</t>
    </r>
    <r>
      <rPr>
        <sz val="11"/>
        <color rgb="FF000000"/>
        <rFont val="Calibri"/>
      </rPr>
      <t xml:space="preserve">
</t>
    </r>
    <r>
      <rPr>
        <sz val="11"/>
        <color rgb="FF000000"/>
        <rFont val="Calibri"/>
      </rPr>
      <t>RP/0/0/CPU0:R2(config-ipv4-acl)#permit icmp host x.12.1.16 host x.12.1.17 echo-reply</t>
    </r>
    <r>
      <rPr>
        <sz val="11"/>
        <color rgb="FF000000"/>
        <rFont val="Calibri"/>
      </rPr>
      <t xml:space="preserve">
</t>
    </r>
    <r>
      <rPr>
        <sz val="11"/>
        <color rgb="FF000000"/>
        <rFont val="Calibri"/>
      </rPr>
      <t>RP/0/0/CPU0:R2(config-ipv4-acl)#permit tcp any host x.12.1.22 eq www</t>
    </r>
    <r>
      <rPr>
        <sz val="11"/>
        <color rgb="FF000000"/>
        <rFont val="Calibri"/>
      </rPr>
      <t xml:space="preserve">
</t>
    </r>
    <r>
      <rPr>
        <sz val="11"/>
        <color rgb="FF000000"/>
        <rFont val="Calibri"/>
      </rPr>
      <t>RP/0/0/CPU0:R2(config-ipv4-acl)#permit tcp any host x.12.1.23 eq www</t>
    </r>
    <r>
      <rPr>
        <sz val="11"/>
        <color rgb="FF000000"/>
        <rFont val="Calibri"/>
      </rPr>
      <t xml:space="preserve">
</t>
    </r>
    <r>
      <rPr>
        <sz val="11"/>
        <color rgb="FF000000"/>
        <rFont val="Calibri"/>
      </rPr>
      <t>RP/0/0/CPU0:R2(config-ipv4-acl)#permit 50 any host x.12.1.24</t>
    </r>
    <r>
      <rPr>
        <sz val="11"/>
        <color rgb="FF000000"/>
        <rFont val="Calibri"/>
      </rPr>
      <t xml:space="preserve">
</t>
    </r>
    <r>
      <rPr>
        <sz val="11"/>
        <color rgb="FF000000"/>
        <rFont val="Calibri"/>
      </rPr>
      <t>RP/0/0/CPU0:R2(config-ipv4-acl)#permit 51 any host x.12.1.24</t>
    </r>
    <r>
      <rPr>
        <sz val="11"/>
        <color rgb="FF000000"/>
        <rFont val="Calibri"/>
      </rPr>
      <t xml:space="preserve">
</t>
    </r>
    <r>
      <rPr>
        <sz val="11"/>
        <color rgb="FF000000"/>
        <rFont val="Calibri"/>
      </rPr>
      <t>RP/0/0/CPU0:R2(config-ipv4-acl)#deny   ip any any log-input</t>
    </r>
    <r>
      <rPr>
        <sz val="11"/>
        <color rgb="FF000000"/>
        <rFont val="Calibri"/>
      </rPr>
      <t xml:space="preserve">
</t>
    </r>
    <r>
      <rPr>
        <sz val="11"/>
        <color rgb="FF000000"/>
        <rFont val="Calibri"/>
      </rPr>
      <t>RP/0/0/CPU0:R2(config-ipv4-acl)#end</t>
    </r>
    <r>
      <rPr>
        <sz val="11"/>
        <color rgb="FF000000"/>
        <rFont val="Calibri"/>
      </rPr>
      <t xml:space="preserve">
</t>
    </r>
    <r>
      <rPr>
        <sz val="11"/>
        <color rgb="FF000000"/>
        <rFont val="Calibri"/>
      </rPr>
      <t>Step 2: Apply the ACL inbound on the ISP-facing interface.</t>
    </r>
    <r>
      <rPr>
        <sz val="11"/>
        <color rgb="FF000000"/>
        <rFont val="Calibri"/>
      </rPr>
      <t xml:space="preserve">
</t>
    </r>
    <r>
      <rPr>
        <sz val="11"/>
        <color rgb="FF000000"/>
        <rFont val="Calibri"/>
      </rPr>
      <t xml:space="preserve">RP/0/0/CPU0:R3(config)#int g0/0/0/2 </t>
    </r>
    <r>
      <rPr>
        <sz val="11"/>
        <color rgb="FF000000"/>
        <rFont val="Calibri"/>
      </rPr>
      <t xml:space="preserve">
</t>
    </r>
    <r>
      <rPr>
        <sz val="11"/>
        <color rgb="FF000000"/>
        <rFont val="Calibri"/>
      </rPr>
      <t>RP/0/0/CPU0:R3(config-if)#ipv4 access-group ISP_ACL_INBOUND in</t>
    </r>
    <r>
      <rPr>
        <sz val="11"/>
        <color rgb="FF000000"/>
        <rFont val="Calibri"/>
      </rPr>
      <t xml:space="preserve">
</t>
    </r>
    <r>
      <rPr>
        <sz val="11"/>
        <color rgb="FF000000"/>
        <rFont val="Calibri"/>
      </rPr>
      <t>RP/0/0/CPU0:R3(config-if)#end</t>
    </r>
  </si>
  <si>
    <r>
      <rPr>
        <sz val="11"/>
        <color rgb="FF000000"/>
        <rFont val="Calibri"/>
      </rPr>
      <t>Enclaves with alternate gateway connections must take additional steps to ensure there is no compromise on the enclave network or NIPRNet. Without verifying the destination address of traffic coming from the site's alternate gateway, the perimeter router could be routing transit data from the Internet into the NIPRNet. This could also make the perimeter router vulnerable to a denial-of-service (DoS) attack as well as provide a back door into the NIPRNet. The DoD enclave must ensure the ingress filter applied to external interfaces on a perimeter router connecting to an Approved Gateway is secure through filters permitting packets with a destination address belonging to the DoD enclave's address block.</t>
    </r>
  </si>
  <si>
    <r>
      <rPr>
        <sz val="11"/>
        <color rgb="FF000000"/>
        <rFont val="Calibri"/>
      </rPr>
      <t>This requirement is not applicable for the DODIN Backbone.</t>
    </r>
    <r>
      <rPr>
        <sz val="11"/>
        <color rgb="FF000000"/>
        <rFont val="Calibri"/>
      </rPr>
      <t xml:space="preserve">
</t>
    </r>
    <r>
      <rPr>
        <sz val="11"/>
        <color rgb="FF000000"/>
        <rFont val="Calibri"/>
      </rPr>
      <t>Step 1: Verify the interface connecting to ISP has an inbound ACL as shown in the example below.</t>
    </r>
    <r>
      <rPr>
        <sz val="11"/>
        <color rgb="FF000000"/>
        <rFont val="Calibri"/>
      </rPr>
      <t xml:space="preserve">
</t>
    </r>
    <r>
      <rPr>
        <sz val="11"/>
        <color rgb="FF000000"/>
        <rFont val="Calibri"/>
      </rPr>
      <t>interface GigabitEthernet0/0/0/2</t>
    </r>
    <r>
      <rPr>
        <sz val="11"/>
        <color rgb="FF000000"/>
        <rFont val="Calibri"/>
      </rPr>
      <t xml:space="preserve">
</t>
    </r>
    <r>
      <rPr>
        <sz val="11"/>
        <color rgb="FF000000"/>
        <rFont val="Calibri"/>
      </rPr>
      <t xml:space="preserve"> description Link to ISP</t>
    </r>
    <r>
      <rPr>
        <sz val="11"/>
        <color rgb="FF000000"/>
        <rFont val="Calibri"/>
      </rPr>
      <t xml:space="preserve">
</t>
    </r>
    <r>
      <rPr>
        <sz val="11"/>
        <color rgb="FF000000"/>
        <rFont val="Calibri"/>
      </rPr>
      <t xml:space="preserve"> ipv4 address x.22.1.15 255.255.255.252</t>
    </r>
    <r>
      <rPr>
        <sz val="11"/>
        <color rgb="FF000000"/>
        <rFont val="Calibri"/>
      </rPr>
      <t xml:space="preserve">
</t>
    </r>
    <r>
      <rPr>
        <sz val="11"/>
        <color rgb="FF000000"/>
        <rFont val="Calibri"/>
      </rPr>
      <t xml:space="preserve"> ipv4 access-group ISP_ACL_INBOUND ingress</t>
    </r>
    <r>
      <rPr>
        <sz val="11"/>
        <color rgb="FF000000"/>
        <rFont val="Calibri"/>
      </rPr>
      <t xml:space="preserve">
</t>
    </r>
    <r>
      <rPr>
        <sz val="11"/>
        <color rgb="FF000000"/>
        <rFont val="Calibri"/>
      </rPr>
      <t>Step 2: Verify that the ACL only allows traffic to specific destination addresses (i.e. enclave’s NIPRNet address space) as shown in the example below.</t>
    </r>
    <r>
      <rPr>
        <sz val="11"/>
        <color rgb="FF000000"/>
        <rFont val="Calibri"/>
      </rPr>
      <t xml:space="preserve">
</t>
    </r>
    <r>
      <rPr>
        <sz val="11"/>
        <color rgb="FF000000"/>
        <rFont val="Calibri"/>
      </rPr>
      <t>ipv4 access-list ISP_ACL_INBOUND</t>
    </r>
    <r>
      <rPr>
        <sz val="11"/>
        <color rgb="FF000000"/>
        <rFont val="Calibri"/>
      </rPr>
      <t xml:space="preserve">
</t>
    </r>
    <r>
      <rPr>
        <sz val="11"/>
        <color rgb="FF000000"/>
        <rFont val="Calibri"/>
      </rPr>
      <t xml:space="preserve"> 10 permit tcp any any established</t>
    </r>
    <r>
      <rPr>
        <sz val="11"/>
        <color rgb="FF000000"/>
        <rFont val="Calibri"/>
      </rPr>
      <t xml:space="preserve">
</t>
    </r>
    <r>
      <rPr>
        <sz val="11"/>
        <color rgb="FF000000"/>
        <rFont val="Calibri"/>
      </rPr>
      <t xml:space="preserve"> 20 permit icmp host x.12.1.16 host x.12.1.17 echo</t>
    </r>
    <r>
      <rPr>
        <sz val="11"/>
        <color rgb="FF000000"/>
        <rFont val="Calibri"/>
      </rPr>
      <t xml:space="preserve">
</t>
    </r>
    <r>
      <rPr>
        <sz val="11"/>
        <color rgb="FF000000"/>
        <rFont val="Calibri"/>
      </rPr>
      <t xml:space="preserve"> 30 permit icmp host x.12.1.16 host x.12.1.17 echo-reply</t>
    </r>
    <r>
      <rPr>
        <sz val="11"/>
        <color rgb="FF000000"/>
        <rFont val="Calibri"/>
      </rPr>
      <t xml:space="preserve">
</t>
    </r>
    <r>
      <rPr>
        <sz val="11"/>
        <color rgb="FF000000"/>
        <rFont val="Calibri"/>
      </rPr>
      <t xml:space="preserve"> 40 permit tcp any host x.12.1.22 eq www</t>
    </r>
    <r>
      <rPr>
        <sz val="11"/>
        <color rgb="FF000000"/>
        <rFont val="Calibri"/>
      </rPr>
      <t xml:space="preserve">
</t>
    </r>
    <r>
      <rPr>
        <sz val="11"/>
        <color rgb="FF000000"/>
        <rFont val="Calibri"/>
      </rPr>
      <t xml:space="preserve"> 50 permit tcp any host x.12.1.23 eq www</t>
    </r>
    <r>
      <rPr>
        <sz val="11"/>
        <color rgb="FF000000"/>
        <rFont val="Calibri"/>
      </rPr>
      <t xml:space="preserve">
</t>
    </r>
    <r>
      <rPr>
        <sz val="11"/>
        <color rgb="FF000000"/>
        <rFont val="Calibri"/>
      </rPr>
      <t xml:space="preserve"> 60 permit esp any host x.12.1.24</t>
    </r>
    <r>
      <rPr>
        <sz val="11"/>
        <color rgb="FF000000"/>
        <rFont val="Calibri"/>
      </rPr>
      <t xml:space="preserve">
</t>
    </r>
    <r>
      <rPr>
        <sz val="11"/>
        <color rgb="FF000000"/>
        <rFont val="Calibri"/>
      </rPr>
      <t xml:space="preserve"> 70 permit ahp any host x.12.1.24</t>
    </r>
    <r>
      <rPr>
        <sz val="11"/>
        <color rgb="FF000000"/>
        <rFont val="Calibri"/>
      </rPr>
      <t xml:space="preserve">
</t>
    </r>
    <r>
      <rPr>
        <sz val="11"/>
        <color rgb="FF000000"/>
        <rFont val="Calibri"/>
      </rPr>
      <t xml:space="preserve"> 80 deny ipv4 any any log-input</t>
    </r>
    <r>
      <rPr>
        <sz val="11"/>
        <color rgb="FF000000"/>
        <rFont val="Calibri"/>
      </rPr>
      <t xml:space="preserve">
</t>
    </r>
    <r>
      <rPr>
        <sz val="11"/>
        <color rgb="FF000000"/>
        <rFont val="Calibri"/>
      </rPr>
      <t>Note: An Approved Gateway (AG) is any external connection from a DoD NIPRNet enclave to an Internet Service Provider, or network owned by a contractor, or non-DoD federal agency that has been approved by either the DoD CIO or the DoD Component CIO. This AG requirement does not apply to commercial cloud connections when the Cloud Service Provider (CSP) network is connected via the NIPRNet Boundary Cloud Access Point (BCAP).</t>
    </r>
    <r>
      <rPr>
        <sz val="11"/>
        <color rgb="FF000000"/>
        <rFont val="Calibri"/>
      </rPr>
      <t xml:space="preserve">
</t>
    </r>
    <r>
      <rPr>
        <sz val="11"/>
        <color rgb="FF000000"/>
        <rFont val="Calibri"/>
      </rPr>
      <t>If the ingress ACL bound to the interface connecting to an alternate gateway permits packets with addresses other than those specified, such as destination addresses of the site's NIPRNet address space or a destination address belonging to the address block assigned by the alternate gateway network service provider, this is a finding.</t>
    </r>
  </si>
  <si>
    <t>V-216757</t>
  </si>
  <si>
    <r>
      <rPr>
        <sz val="11"/>
        <rFont val="Calibri"/>
      </rPr>
      <t>The Cisco perimeter router must be configured to not be a Border Gateway Protocol (BGP) peer to an alternate gateway service provider.</t>
    </r>
  </si>
  <si>
    <r>
      <rPr>
        <sz val="11"/>
        <color rgb="FF000000"/>
        <rFont val="Calibri"/>
      </rPr>
      <t>This requirement is not applicable for the DODIN Backbone.</t>
    </r>
    <r>
      <rPr>
        <sz val="11"/>
        <color rgb="FF000000"/>
        <rFont val="Calibri"/>
      </rPr>
      <t xml:space="preserve">
</t>
    </r>
    <r>
      <rPr>
        <sz val="11"/>
        <color rgb="FF000000"/>
        <rFont val="Calibri"/>
      </rPr>
      <t>Remove any BGP neighbors belonging to the alternate gateway service provider and configure a static route to forward Internet bound traffic to the alternate gateway as shown in the example below.</t>
    </r>
    <r>
      <rPr>
        <sz val="11"/>
        <color rgb="FF000000"/>
        <rFont val="Calibri"/>
      </rPr>
      <t xml:space="preserve">
</t>
    </r>
    <r>
      <rPr>
        <sz val="11"/>
        <color rgb="FF000000"/>
        <rFont val="Calibri"/>
      </rPr>
      <t>R5(config)#ip route 0.0.0.0 0.0.0.0 x.22.1.14</t>
    </r>
  </si>
  <si>
    <r>
      <rPr>
        <sz val="11"/>
        <color rgb="FF000000"/>
        <rFont val="Calibri"/>
      </rPr>
      <t>ISPs use BGP to share route information with other autonomous systems (i.e. other ISPs and corporate networks). If the perimeter router was configured to BGP peer with an ISP, NIPRnet routes could be advertised to the ISP, thereby creating a backdoor connection from the Internet to the NIPRnet.</t>
    </r>
  </si>
  <si>
    <r>
      <rPr>
        <sz val="11"/>
        <color rgb="FF000000"/>
        <rFont val="Calibri"/>
      </rPr>
      <t>This requirement is not applicable for the DODIN Backbone.</t>
    </r>
    <r>
      <rPr>
        <sz val="11"/>
        <color rgb="FF000000"/>
        <rFont val="Calibri"/>
      </rPr>
      <t xml:space="preserve">
</t>
    </r>
    <r>
      <rPr>
        <sz val="11"/>
        <color rgb="FF000000"/>
        <rFont val="Calibri"/>
      </rPr>
      <t>Step 1: Configure the ingress ACL of the perimeter router connected to an alternate gateway to only permit packets with destination addresses of the site's NIPRNet address space or a destination address belonging to the address block assigned by the alternate gateway network service provider as shown in the example below.</t>
    </r>
    <r>
      <rPr>
        <sz val="11"/>
        <color rgb="FF000000"/>
        <rFont val="Calibri"/>
      </rPr>
      <t xml:space="preserve">
</t>
    </r>
    <r>
      <rPr>
        <sz val="11"/>
        <color rgb="FF000000"/>
        <rFont val="Calibri"/>
      </rPr>
      <t>RP/0/0/CPU0:R2(config)#ip access-list ISP_ACL_INBOUND</t>
    </r>
    <r>
      <rPr>
        <sz val="11"/>
        <color rgb="FF000000"/>
        <rFont val="Calibri"/>
      </rPr>
      <t xml:space="preserve">
</t>
    </r>
    <r>
      <rPr>
        <sz val="11"/>
        <color rgb="FF000000"/>
        <rFont val="Calibri"/>
      </rPr>
      <t>RP/0/0/CPU0:R2(config-ipv4-acl)# permit tcp any any established</t>
    </r>
    <r>
      <rPr>
        <sz val="11"/>
        <color rgb="FF000000"/>
        <rFont val="Calibri"/>
      </rPr>
      <t xml:space="preserve">
</t>
    </r>
    <r>
      <rPr>
        <sz val="11"/>
        <color rgb="FF000000"/>
        <rFont val="Calibri"/>
      </rPr>
      <t>RP/0/0/CPU0:R2(config-ipv4-acl)# permit icmp host x.12.1.16 host x.12.1.17 echo</t>
    </r>
    <r>
      <rPr>
        <sz val="11"/>
        <color rgb="FF000000"/>
        <rFont val="Calibri"/>
      </rPr>
      <t xml:space="preserve">
</t>
    </r>
    <r>
      <rPr>
        <sz val="11"/>
        <color rgb="FF000000"/>
        <rFont val="Calibri"/>
      </rPr>
      <t>RP/0/0/CPU0:R2(config-ipv4-acl)# permit icmp host x.12.1.16 host x.12.1.17 echo-reply</t>
    </r>
    <r>
      <rPr>
        <sz val="11"/>
        <color rgb="FF000000"/>
        <rFont val="Calibri"/>
      </rPr>
      <t xml:space="preserve">
</t>
    </r>
    <r>
      <rPr>
        <sz val="11"/>
        <color rgb="FF000000"/>
        <rFont val="Calibri"/>
      </rPr>
      <t>RP/0/0/CPU0:R2(config-ipv4-acl)# permit tcp any host x.12.1.22 eq www</t>
    </r>
    <r>
      <rPr>
        <sz val="11"/>
        <color rgb="FF000000"/>
        <rFont val="Calibri"/>
      </rPr>
      <t xml:space="preserve">
</t>
    </r>
    <r>
      <rPr>
        <sz val="11"/>
        <color rgb="FF000000"/>
        <rFont val="Calibri"/>
      </rPr>
      <t>RP/0/0/CPU0:R2(config-ipv4-acl)# permit tcp any host x.12.1.23 eq www</t>
    </r>
    <r>
      <rPr>
        <sz val="11"/>
        <color rgb="FF000000"/>
        <rFont val="Calibri"/>
      </rPr>
      <t xml:space="preserve">
</t>
    </r>
    <r>
      <rPr>
        <sz val="11"/>
        <color rgb="FF000000"/>
        <rFont val="Calibri"/>
      </rPr>
      <t>RP/0/0/CPU0:R2(config-ipv4-acl)# permit 50 any host x.12.1.24</t>
    </r>
    <r>
      <rPr>
        <sz val="11"/>
        <color rgb="FF000000"/>
        <rFont val="Calibri"/>
      </rPr>
      <t xml:space="preserve">
</t>
    </r>
    <r>
      <rPr>
        <sz val="11"/>
        <color rgb="FF000000"/>
        <rFont val="Calibri"/>
      </rPr>
      <t>RP/0/0/CPU0:R2(config-ipv4-acl)# permit 51 any host x.12.1.24</t>
    </r>
    <r>
      <rPr>
        <sz val="11"/>
        <color rgb="FF000000"/>
        <rFont val="Calibri"/>
      </rPr>
      <t xml:space="preserve">
</t>
    </r>
    <r>
      <rPr>
        <sz val="11"/>
        <color rgb="FF000000"/>
        <rFont val="Calibri"/>
      </rPr>
      <t>RP/0/0/CPU0:R2(config-ipv4-acl)# deny   ip any any log-input</t>
    </r>
    <r>
      <rPr>
        <sz val="11"/>
        <color rgb="FF000000"/>
        <rFont val="Calibri"/>
      </rPr>
      <t xml:space="preserve">
</t>
    </r>
    <r>
      <rPr>
        <sz val="11"/>
        <color rgb="FF000000"/>
        <rFont val="Calibri"/>
      </rPr>
      <t>RP/0/0/CPU0:R2(config-ipv4-acl)#end</t>
    </r>
    <r>
      <rPr>
        <sz val="11"/>
        <color rgb="FF000000"/>
        <rFont val="Calibri"/>
      </rPr>
      <t xml:space="preserve">
</t>
    </r>
    <r>
      <rPr>
        <sz val="11"/>
        <color rgb="FF000000"/>
        <rFont val="Calibri"/>
      </rPr>
      <t>Step 2: Apply the ACL inbound on the ISP-facing interface.</t>
    </r>
    <r>
      <rPr>
        <sz val="11"/>
        <color rgb="FF000000"/>
        <rFont val="Calibri"/>
      </rPr>
      <t xml:space="preserve">
</t>
    </r>
    <r>
      <rPr>
        <sz val="11"/>
        <color rgb="FF000000"/>
        <rFont val="Calibri"/>
      </rPr>
      <t xml:space="preserve">RP/0/0/CPU0:R3(config)#int g0/0/0/2 </t>
    </r>
    <r>
      <rPr>
        <sz val="11"/>
        <color rgb="FF000000"/>
        <rFont val="Calibri"/>
      </rPr>
      <t xml:space="preserve">
</t>
    </r>
    <r>
      <rPr>
        <sz val="11"/>
        <color rgb="FF000000"/>
        <rFont val="Calibri"/>
      </rPr>
      <t>RP/0/0/CPU0:R3(config-if)#ipv4 access-group ISP_ACL_INBOUND in</t>
    </r>
    <r>
      <rPr>
        <sz val="11"/>
        <color rgb="FF000000"/>
        <rFont val="Calibri"/>
      </rPr>
      <t xml:space="preserve">
</t>
    </r>
    <r>
      <rPr>
        <sz val="11"/>
        <color rgb="FF000000"/>
        <rFont val="Calibri"/>
      </rPr>
      <t>RP/0/0/CPU0:R3(config-if)#end</t>
    </r>
    <r>
      <rPr>
        <sz val="11"/>
        <color rgb="FF000000"/>
        <rFont val="Calibri"/>
      </rPr>
      <t xml:space="preserve">
</t>
    </r>
    <r>
      <rPr>
        <sz val="11"/>
        <color rgb="FF000000"/>
        <rFont val="Calibri"/>
      </rPr>
      <t>If any BGP neighbors belonging to the alternate gateway service provider exist, this is a finding.</t>
    </r>
  </si>
  <si>
    <t>V-216758</t>
  </si>
  <si>
    <r>
      <rPr>
        <sz val="11"/>
        <rFont val="Calibri"/>
      </rPr>
      <t>The Cisco perimeter router must be configured to not redistribute static routes to an alternate gateway service provider into BGP or an IGP peering with the NIPRNet or to other autonomous systems.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</si>
  <si>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so that static routes are not redistributed to an alternate gateway into either a BGP or any IGP peering with the NIPRNet or to any other autonomous systems. This can be done by excluding that route in the route policy as shown in the example below.</t>
    </r>
    <r>
      <rPr>
        <sz val="11"/>
        <color rgb="FF000000"/>
        <rFont val="Calibri"/>
      </rPr>
      <t xml:space="preserve">
</t>
    </r>
    <r>
      <rPr>
        <sz val="11"/>
        <color rgb="FF000000"/>
        <rFont val="Calibri"/>
      </rPr>
      <t>Step 1: Configure a prefix list for any static routes with the alternate gateway as the next-hop address</t>
    </r>
    <r>
      <rPr>
        <sz val="11"/>
        <color rgb="FF000000"/>
        <rFont val="Calibri"/>
      </rPr>
      <t xml:space="preserve">
</t>
    </r>
    <r>
      <rPr>
        <sz val="11"/>
        <color rgb="FF000000"/>
        <rFont val="Calibri"/>
      </rPr>
      <t xml:space="preserve">RP/0/0/CPU0:R3(config)#prefix-set ISP_PREFIX </t>
    </r>
    <r>
      <rPr>
        <sz val="11"/>
        <color rgb="FF000000"/>
        <rFont val="Calibri"/>
      </rPr>
      <t xml:space="preserve">
</t>
    </r>
    <r>
      <rPr>
        <sz val="11"/>
        <color rgb="FF000000"/>
        <rFont val="Calibri"/>
      </rPr>
      <t>RP/0/0/CPU0:R3(config-pfx)#x.x.0.0/24 ge 8 le 32</t>
    </r>
    <r>
      <rPr>
        <sz val="11"/>
        <color rgb="FF000000"/>
        <rFont val="Calibri"/>
      </rPr>
      <t xml:space="preserve">
</t>
    </r>
    <r>
      <rPr>
        <sz val="11"/>
        <color rgb="FF000000"/>
        <rFont val="Calibri"/>
      </rPr>
      <t>RP/0/0/CPU0:R3(config-pfx)#end-set</t>
    </r>
    <r>
      <rPr>
        <sz val="11"/>
        <color rgb="FF000000"/>
        <rFont val="Calibri"/>
      </rPr>
      <t xml:space="preserve">
</t>
    </r>
    <r>
      <rPr>
        <sz val="11"/>
        <color rgb="FF000000"/>
        <rFont val="Calibri"/>
      </rPr>
      <t>Step 2: Configure a route policy</t>
    </r>
    <r>
      <rPr>
        <sz val="11"/>
        <color rgb="FF000000"/>
        <rFont val="Calibri"/>
      </rPr>
      <t xml:space="preserve">
</t>
    </r>
    <r>
      <rPr>
        <sz val="11"/>
        <color rgb="FF000000"/>
        <rFont val="Calibri"/>
      </rPr>
      <t xml:space="preserve">RP/0/0/CPU0:R3(config)#route-policy FILTER_ISP_ROUTES  </t>
    </r>
    <r>
      <rPr>
        <sz val="11"/>
        <color rgb="FF000000"/>
        <rFont val="Calibri"/>
      </rPr>
      <t xml:space="preserve">
</t>
    </r>
    <r>
      <rPr>
        <sz val="11"/>
        <color rgb="FF000000"/>
        <rFont val="Calibri"/>
      </rPr>
      <t>RP/0/0/CPU0:R3(config-rpl)#if destination in ISP_PREFIX then</t>
    </r>
    <r>
      <rPr>
        <sz val="11"/>
        <color rgb="FF000000"/>
        <rFont val="Calibri"/>
      </rPr>
      <t xml:space="preserve">
</t>
    </r>
    <r>
      <rPr>
        <sz val="11"/>
        <color rgb="FF000000"/>
        <rFont val="Calibri"/>
      </rPr>
      <t>RP/0/0/CPU0:R3(config-rpl-if)#drop</t>
    </r>
    <r>
      <rPr>
        <sz val="11"/>
        <color rgb="FF000000"/>
        <rFont val="Calibri"/>
      </rPr>
      <t xml:space="preserve">
</t>
    </r>
    <r>
      <rPr>
        <sz val="11"/>
        <color rgb="FF000000"/>
        <rFont val="Calibri"/>
      </rPr>
      <t>RP/0/0/CPU0:R3(config-rpl-if)#else</t>
    </r>
    <r>
      <rPr>
        <sz val="11"/>
        <color rgb="FF000000"/>
        <rFont val="Calibri"/>
      </rPr>
      <t xml:space="preserve">
</t>
    </r>
    <r>
      <rPr>
        <sz val="11"/>
        <color rgb="FF000000"/>
        <rFont val="Calibri"/>
      </rPr>
      <t>RP/0/0/CPU0:R3(config-rpl-else)#pass</t>
    </r>
    <r>
      <rPr>
        <sz val="11"/>
        <color rgb="FF000000"/>
        <rFont val="Calibri"/>
      </rPr>
      <t xml:space="preserve">
</t>
    </r>
    <r>
      <rPr>
        <sz val="11"/>
        <color rgb="FF000000"/>
        <rFont val="Calibri"/>
      </rPr>
      <t xml:space="preserve">RP/0/0/CPU0:R3(config-rpl-else)#endif </t>
    </r>
    <r>
      <rPr>
        <sz val="11"/>
        <color rgb="FF000000"/>
        <rFont val="Calibri"/>
      </rPr>
      <t xml:space="preserve">
</t>
    </r>
    <r>
      <rPr>
        <sz val="11"/>
        <color rgb="FF000000"/>
        <rFont val="Calibri"/>
      </rPr>
      <t>RP/0/0/CPU0:R3(config-rpl)#end-pol</t>
    </r>
    <r>
      <rPr>
        <sz val="11"/>
        <color rgb="FF000000"/>
        <rFont val="Calibri"/>
      </rPr>
      <t xml:space="preserve">
</t>
    </r>
    <r>
      <rPr>
        <sz val="11"/>
        <color rgb="FF000000"/>
        <rFont val="Calibri"/>
      </rPr>
      <t>Step 3: Apply the route policy to the IGP and BGP redistribute static commands as shown in the OSPF example.</t>
    </r>
    <r>
      <rPr>
        <sz val="11"/>
        <color rgb="FF000000"/>
        <rFont val="Calibri"/>
      </rPr>
      <t xml:space="preserve">
</t>
    </r>
    <r>
      <rPr>
        <sz val="11"/>
        <color rgb="FF000000"/>
        <rFont val="Calibri"/>
      </rPr>
      <t>RP/0/0/CPU0:R3(config-ospf)#redistribute static route-policy FILTER_ISP_ROUTES</t>
    </r>
  </si>
  <si>
    <r>
      <rPr>
        <sz val="11"/>
        <color rgb="FF000000"/>
        <rFont val="Calibri"/>
      </rPr>
      <t>If the static routes to the alternate gateway are being redistributed into an Exterior Gateway Protocol or Interior Gateway Protocol to a NIPRNet gateway, this could make traffic on NIPRNet flow to that particular router and not to the Internet Access Point routers. This could not only wreak havoc with traffic flows on NIPRNet, but it could overwhelm the connection from the router to the NIPRNet gateway(s) and also cause traffic destined for outside of NIPRNet to bypass the defenses of the Internet Access Points.</t>
    </r>
  </si>
  <si>
    <r>
      <rPr>
        <sz val="11"/>
        <color rgb="FF000000"/>
        <rFont val="Calibri"/>
      </rPr>
      <t>This requirement is not applicable for the DODIN Backbone.</t>
    </r>
    <r>
      <rPr>
        <sz val="11"/>
        <color rgb="FF000000"/>
        <rFont val="Calibri"/>
      </rPr>
      <t xml:space="preserve">
</t>
    </r>
    <r>
      <rPr>
        <sz val="11"/>
        <color rgb="FF000000"/>
        <rFont val="Calibri"/>
      </rPr>
      <t>Step 1: Review the IGP and BGP configurations. If there are redistribute static statements configured as shown in examples below proceed to step 2.</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redistribute static</t>
    </r>
    <r>
      <rPr>
        <sz val="11"/>
        <color rgb="FF000000"/>
        <rFont val="Calibri"/>
      </rPr>
      <t xml:space="preserve">
</t>
    </r>
    <r>
      <rPr>
        <sz val="11"/>
        <color rgb="FF000000"/>
        <rFont val="Calibri"/>
      </rPr>
      <t>EIGRP example</t>
    </r>
    <r>
      <rPr>
        <sz val="11"/>
        <color rgb="FF000000"/>
        <rFont val="Calibri"/>
      </rPr>
      <t xml:space="preserve">
</t>
    </r>
    <r>
      <rPr>
        <sz val="11"/>
        <color rgb="FF000000"/>
        <rFont val="Calibri"/>
      </rPr>
      <t>router eigrp 1</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redistribute static</t>
    </r>
    <r>
      <rPr>
        <sz val="11"/>
        <color rgb="FF000000"/>
        <rFont val="Calibri"/>
      </rPr>
      <t xml:space="preserve">
</t>
    </r>
    <r>
      <rPr>
        <sz val="11"/>
        <color rgb="FF000000"/>
        <rFont val="Calibri"/>
      </rPr>
      <t>RIP example</t>
    </r>
    <r>
      <rPr>
        <sz val="11"/>
        <color rgb="FF000000"/>
        <rFont val="Calibri"/>
      </rPr>
      <t xml:space="preserve">
</t>
    </r>
    <r>
      <rPr>
        <sz val="11"/>
        <color rgb="FF000000"/>
        <rFont val="Calibri"/>
      </rPr>
      <t>router rip</t>
    </r>
    <r>
      <rPr>
        <sz val="11"/>
        <color rgb="FF000000"/>
        <rFont val="Calibri"/>
      </rPr>
      <t xml:space="preserve">
</t>
    </r>
    <r>
      <rPr>
        <sz val="11"/>
        <color rgb="FF000000"/>
        <rFont val="Calibri"/>
      </rPr>
      <t xml:space="preserve"> version 2</t>
    </r>
    <r>
      <rPr>
        <sz val="11"/>
        <color rgb="FF000000"/>
        <rFont val="Calibri"/>
      </rPr>
      <t xml:space="preserve">
</t>
    </r>
    <r>
      <rPr>
        <sz val="11"/>
        <color rgb="FF000000"/>
        <rFont val="Calibri"/>
      </rPr>
      <t xml:space="preserve"> redistribute static</t>
    </r>
    <r>
      <rPr>
        <sz val="11"/>
        <color rgb="FF000000"/>
        <rFont val="Calibri"/>
      </rPr>
      <t xml:space="preserve">
</t>
    </r>
    <r>
      <rPr>
        <sz val="11"/>
        <color rgb="FF000000"/>
        <rFont val="Calibri"/>
      </rPr>
      <t>BGP example</t>
    </r>
    <r>
      <rPr>
        <sz val="11"/>
        <color rgb="FF000000"/>
        <rFont val="Calibri"/>
      </rPr>
      <t xml:space="preserve">
</t>
    </r>
    <r>
      <rPr>
        <sz val="11"/>
        <color rgb="FF000000"/>
        <rFont val="Calibri"/>
      </rPr>
      <t>router bgp n</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redistribute static</t>
    </r>
    <r>
      <rPr>
        <sz val="11"/>
        <color rgb="FF000000"/>
        <rFont val="Calibri"/>
      </rPr>
      <t xml:space="preserve">
</t>
    </r>
    <r>
      <rPr>
        <sz val="11"/>
        <color rgb="FF000000"/>
        <rFont val="Calibri"/>
      </rPr>
      <t>Step 2: Review the static routes that have been configured to determine if any contain the next hop address of the alternate gateway.</t>
    </r>
    <r>
      <rPr>
        <sz val="11"/>
        <color rgb="FF000000"/>
        <rFont val="Calibri"/>
      </rPr>
      <t xml:space="preserve">
</t>
    </r>
    <r>
      <rPr>
        <sz val="11"/>
        <color rgb="FF000000"/>
        <rFont val="Calibri"/>
      </rPr>
      <t>If the static routes to the alternate gateway are being redistributed into BGP or any IGP peering to a NIPRNet gateway or any other autonomous system, this is a finding.</t>
    </r>
  </si>
  <si>
    <t>V-216760</t>
  </si>
  <si>
    <r>
      <rPr>
        <sz val="11"/>
        <rFont val="Calibri"/>
      </rPr>
      <t>The Cisco perimeter router must be configured to filter traffic destined to the enclave in accordance with the guidelines contained in DoD Instruction 8551.1.</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</si>
  <si>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use an inbound ACL on all external interfaces as shown in the example below to restrict traffic in accordance with the guidelines contained in DOD Instruction 8551.1.</t>
    </r>
    <r>
      <rPr>
        <sz val="11"/>
        <color rgb="FF000000"/>
        <rFont val="Calibri"/>
      </rPr>
      <t xml:space="preserve">
</t>
    </r>
    <r>
      <rPr>
        <sz val="11"/>
        <color rgb="FF000000"/>
        <rFont val="Calibri"/>
      </rPr>
      <t>RP/0/0/CPU0:R3(config)#ipv4 access-list EXTERNAL_ACL_INBOUND</t>
    </r>
    <r>
      <rPr>
        <sz val="11"/>
        <color rgb="FF000000"/>
        <rFont val="Calibri"/>
      </rPr>
      <t xml:space="preserve">
</t>
    </r>
    <r>
      <rPr>
        <sz val="11"/>
        <color rgb="FF000000"/>
        <rFont val="Calibri"/>
      </rPr>
      <t>RP/0/0/CPU0:R3(config-ipv4-acl)#permit tcp host x.11.1.1 eq bgp host x.11.1.2</t>
    </r>
    <r>
      <rPr>
        <sz val="11"/>
        <color rgb="FF000000"/>
        <rFont val="Calibri"/>
      </rPr>
      <t xml:space="preserve">
</t>
    </r>
    <r>
      <rPr>
        <sz val="11"/>
        <color rgb="FF000000"/>
        <rFont val="Calibri"/>
      </rPr>
      <t>RP/0/0/CPU0:R3(config-ipv4-acl)#permit tcp host x.11.1.1 host x.11.1.2 eq bgp</t>
    </r>
    <r>
      <rPr>
        <sz val="11"/>
        <color rgb="FF000000"/>
        <rFont val="Calibri"/>
      </rPr>
      <t xml:space="preserve">
</t>
    </r>
    <r>
      <rPr>
        <sz val="11"/>
        <color rgb="FF000000"/>
        <rFont val="Calibri"/>
      </rPr>
      <t>RP/0/0/CPU0:R3(config-ipv4-acl)#permit icmp host x.11.1.1 host x.11.1.2 echo</t>
    </r>
    <r>
      <rPr>
        <sz val="11"/>
        <color rgb="FF000000"/>
        <rFont val="Calibri"/>
      </rPr>
      <t xml:space="preserve">
</t>
    </r>
    <r>
      <rPr>
        <sz val="11"/>
        <color rgb="FF000000"/>
        <rFont val="Calibri"/>
      </rPr>
      <t>RP/0/0/CPU0:R3(config-ipv4-acl)#permit icmp host x.11.1.1 host x.11.1.2 echo-reply</t>
    </r>
    <r>
      <rPr>
        <sz val="11"/>
        <color rgb="FF000000"/>
        <rFont val="Calibri"/>
      </rPr>
      <t xml:space="preserve">
</t>
    </r>
    <r>
      <rPr>
        <sz val="11"/>
        <color rgb="FF000000"/>
        <rFont val="Calibri"/>
      </rPr>
      <t xml:space="preserve">RP/0/0/CPU0:R3(config-ipv4-acl)#deny ip any host x.11.1.1 log-input </t>
    </r>
    <r>
      <rPr>
        <sz val="11"/>
        <color rgb="FF000000"/>
        <rFont val="Calibri"/>
      </rPr>
      <t xml:space="preserve">
</t>
    </r>
    <r>
      <rPr>
        <sz val="11"/>
        <color rgb="FF000000"/>
        <rFont val="Calibri"/>
      </rPr>
      <t>RP/0/0/CPU0:R3(config-ipv4-acl)#permit tcp any host x.12.1.22 eq www</t>
    </r>
    <r>
      <rPr>
        <sz val="11"/>
        <color rgb="FF000000"/>
        <rFont val="Calibri"/>
      </rPr>
      <t xml:space="preserve">
</t>
    </r>
    <r>
      <rPr>
        <sz val="11"/>
        <color rgb="FF000000"/>
        <rFont val="Calibri"/>
      </rPr>
      <t>RP/0/0/CPU0:R3(config-ipv4-acl)#permit tcp any any established</t>
    </r>
    <r>
      <rPr>
        <sz val="11"/>
        <color rgb="FF000000"/>
        <rFont val="Calibri"/>
      </rPr>
      <t xml:space="preserve">
</t>
    </r>
    <r>
      <rPr>
        <sz val="11"/>
        <color rgb="FF000000"/>
        <rFont val="Calibri"/>
      </rPr>
      <t>…</t>
    </r>
    <r>
      <rPr>
        <sz val="11"/>
        <color rgb="FF000000"/>
        <rFont val="Calibri"/>
      </rPr>
      <t xml:space="preserve">
</t>
    </r>
    <r>
      <rPr>
        <sz val="11"/>
        <color rgb="FF000000"/>
        <rFont val="Calibri"/>
      </rPr>
      <t>…    &lt; must be in accordance with DoD Instruction 8551.1&gt;</t>
    </r>
    <r>
      <rPr>
        <sz val="11"/>
        <color rgb="FF000000"/>
        <rFont val="Calibri"/>
      </rPr>
      <t xml:space="preserve">
</t>
    </r>
    <r>
      <rPr>
        <sz val="11"/>
        <color rgb="FF000000"/>
        <rFont val="Calibri"/>
      </rPr>
      <t>…</t>
    </r>
    <r>
      <rPr>
        <sz val="11"/>
        <color rgb="FF000000"/>
        <rFont val="Calibri"/>
      </rPr>
      <t xml:space="preserve">
</t>
    </r>
    <r>
      <rPr>
        <sz val="11"/>
        <color rgb="FF000000"/>
        <rFont val="Calibri"/>
      </rPr>
      <t xml:space="preserve">RP/0/0/CPU0:R3(config-ipv4-acl)#deny ip any any log-input </t>
    </r>
    <r>
      <rPr>
        <sz val="11"/>
        <color rgb="FF000000"/>
        <rFont val="Calibri"/>
      </rPr>
      <t xml:space="preserve">
</t>
    </r>
    <r>
      <rPr>
        <sz val="11"/>
        <color rgb="FF000000"/>
        <rFont val="Calibri"/>
      </rPr>
      <t>RP/0/0/CPU0:R3(config-ipv4-acl)#exit</t>
    </r>
    <r>
      <rPr>
        <sz val="11"/>
        <color rgb="FF000000"/>
        <rFont val="Calibri"/>
      </rPr>
      <t xml:space="preserve">
</t>
    </r>
    <r>
      <rPr>
        <sz val="11"/>
        <color rgb="FF000000"/>
        <rFont val="Calibri"/>
      </rPr>
      <t>Step 2: Apply the ACL inbound on all applicable interfaces.</t>
    </r>
    <r>
      <rPr>
        <sz val="11"/>
        <color rgb="FF000000"/>
        <rFont val="Calibri"/>
      </rPr>
      <t xml:space="preserve">
</t>
    </r>
    <r>
      <rPr>
        <sz val="11"/>
        <color rgb="FF000000"/>
        <rFont val="Calibri"/>
      </rPr>
      <t xml:space="preserve">RP/0/0/CPU0:R3(config)#int g0/0/0/1  </t>
    </r>
    <r>
      <rPr>
        <sz val="11"/>
        <color rgb="FF000000"/>
        <rFont val="Calibri"/>
      </rPr>
      <t xml:space="preserve">
</t>
    </r>
    <r>
      <rPr>
        <sz val="11"/>
        <color rgb="FF000000"/>
        <rFont val="Calibri"/>
      </rPr>
      <t>RP/0/0/CPU0:R3(config-if)#ipv4 access-group EXTERNAL_ACL_INBOUND in</t>
    </r>
    <r>
      <rPr>
        <sz val="11"/>
        <color rgb="FF000000"/>
        <rFont val="Calibri"/>
      </rPr>
      <t xml:space="preserve">
</t>
    </r>
    <r>
      <rPr>
        <sz val="11"/>
        <color rgb="FF000000"/>
        <rFont val="Calibri"/>
      </rPr>
      <t>RP/0/0/CPU0:R3(config-if)#end</t>
    </r>
  </si>
  <si>
    <r>
      <rPr>
        <sz val="11"/>
        <color rgb="FF000000"/>
        <rFont val="Calibri"/>
      </rPr>
      <t>Vulnerability assessments must be reviewed by the System Administrator, and protocols must be approved by the Information Assurance (IA) staff before entering the enclave.</t>
    </r>
    <r>
      <rPr>
        <sz val="11"/>
        <color rgb="FF000000"/>
        <rFont val="Calibri"/>
      </rPr>
      <t xml:space="preserve">
</t>
    </r>
    <r>
      <rPr>
        <sz val="11"/>
        <color rgb="FF000000"/>
        <rFont val="Calibri"/>
      </rPr>
      <t>Access control lists (ACLs) are the first line of defense in a layered security approach. They permit authorized packets and deny unauthorized packets based on port or service type. They enhance the posture of the network by not allowing packets to reach a potential target within the security domain. The lists provided are highly susceptible ports and services that should be blocked or limited as much as possible without adversely affecting customer requirements. Auditing packets attempting to penetrate the network but that are stopped by an ACL will allow network administrators to broaden their protective ring and more tightly define the scope of operation.</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</si>
  <si>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ingress ACL is in accordance with DoD 8551.1.</t>
    </r>
    <r>
      <rPr>
        <sz val="11"/>
        <color rgb="FF000000"/>
        <rFont val="Calibri"/>
      </rPr>
      <t xml:space="preserve">
</t>
    </r>
    <r>
      <rPr>
        <sz val="11"/>
        <color rgb="FF000000"/>
        <rFont val="Calibri"/>
      </rPr>
      <t>Step 1: Verify that an inbound ACL is configured on all external interfaces.</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x.11.1.2 255.255.255.252</t>
    </r>
    <r>
      <rPr>
        <sz val="11"/>
        <color rgb="FF000000"/>
        <rFont val="Calibri"/>
      </rPr>
      <t xml:space="preserve">
</t>
    </r>
    <r>
      <rPr>
        <sz val="11"/>
        <color rgb="FF000000"/>
        <rFont val="Calibri"/>
      </rPr>
      <t xml:space="preserve"> ipv4 access-group EXTERNAL_ACL_INBOUND ingress</t>
    </r>
    <r>
      <rPr>
        <sz val="11"/>
        <color rgb="FF000000"/>
        <rFont val="Calibri"/>
      </rPr>
      <t xml:space="preserve">
</t>
    </r>
    <r>
      <rPr>
        <sz val="11"/>
        <color rgb="FF000000"/>
        <rFont val="Calibri"/>
      </rPr>
      <t>Step 2. Review the inbound ACL to verify that it is filtering traffic in accordance with DoD 8551.1.</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x.11.1.1 eq bgp host x.11.1.2</t>
    </r>
    <r>
      <rPr>
        <sz val="11"/>
        <color rgb="FF000000"/>
        <rFont val="Calibri"/>
      </rPr>
      <t xml:space="preserve">
</t>
    </r>
    <r>
      <rPr>
        <sz val="11"/>
        <color rgb="FF000000"/>
        <rFont val="Calibri"/>
      </rPr>
      <t xml:space="preserve"> 20 permit tcp host x.11.1.1 host x.11.1.2 eq bgp</t>
    </r>
    <r>
      <rPr>
        <sz val="11"/>
        <color rgb="FF000000"/>
        <rFont val="Calibri"/>
      </rPr>
      <t xml:space="preserve">
</t>
    </r>
    <r>
      <rPr>
        <sz val="11"/>
        <color rgb="FF000000"/>
        <rFont val="Calibri"/>
      </rPr>
      <t xml:space="preserve"> 30 permit icmp host x.11.1.1 host x.11.1.2 echo</t>
    </r>
    <r>
      <rPr>
        <sz val="11"/>
        <color rgb="FF000000"/>
        <rFont val="Calibri"/>
      </rPr>
      <t xml:space="preserve">
</t>
    </r>
    <r>
      <rPr>
        <sz val="11"/>
        <color rgb="FF000000"/>
        <rFont val="Calibri"/>
      </rPr>
      <t xml:space="preserve"> 40 permit icmp host x.11.1.1 host x.11.1.2 echo-reply</t>
    </r>
    <r>
      <rPr>
        <sz val="11"/>
        <color rgb="FF000000"/>
        <rFont val="Calibri"/>
      </rPr>
      <t xml:space="preserve">
</t>
    </r>
    <r>
      <rPr>
        <sz val="11"/>
        <color rgb="FF000000"/>
        <rFont val="Calibri"/>
      </rPr>
      <t xml:space="preserve"> 50 deny ipv4 any host x.11.1.1 log </t>
    </r>
    <r>
      <rPr>
        <sz val="11"/>
        <color rgb="FF000000"/>
        <rFont val="Calibri"/>
      </rPr>
      <t xml:space="preserve">
</t>
    </r>
    <r>
      <rPr>
        <sz val="11"/>
        <color rgb="FF000000"/>
        <rFont val="Calibri"/>
      </rPr>
      <t xml:space="preserve"> 60 permit tcp any host x.12.1.22 eq www</t>
    </r>
    <r>
      <rPr>
        <sz val="11"/>
        <color rgb="FF000000"/>
        <rFont val="Calibri"/>
      </rPr>
      <t xml:space="preserve">
</t>
    </r>
    <r>
      <rPr>
        <sz val="11"/>
        <color rgb="FF000000"/>
        <rFont val="Calibri"/>
      </rPr>
      <t xml:space="preserve"> 70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    &lt; must be in accordance with DoD Instruction 8551.1&gt;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160 deny ipv4 any any log-input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does not filter traffic in accordance with the guidelines contained in DoD 8551.1, this is a finding.</t>
    </r>
  </si>
  <si>
    <t>V-216761</t>
  </si>
  <si>
    <r>
      <rPr>
        <sz val="11"/>
        <rFont val="Calibri"/>
      </rPr>
      <t>The Cisco perimeter router must be configured to filter ingress traffic at the external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</si>
  <si>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use an inbound ACL on all external interfaces as shown in the example below.</t>
    </r>
    <r>
      <rPr>
        <sz val="11"/>
        <color rgb="FF000000"/>
        <rFont val="Calibri"/>
      </rPr>
      <t xml:space="preserve">
</t>
    </r>
    <r>
      <rPr>
        <sz val="11"/>
        <color rgb="FF000000"/>
        <rFont val="Calibri"/>
      </rPr>
      <t xml:space="preserve">RP/0/0/CPU0:R3(config)#int g0/0/0/1  </t>
    </r>
    <r>
      <rPr>
        <sz val="11"/>
        <color rgb="FF000000"/>
        <rFont val="Calibri"/>
      </rPr>
      <t xml:space="preserve">
</t>
    </r>
    <r>
      <rPr>
        <sz val="11"/>
        <color rgb="FF000000"/>
        <rFont val="Calibri"/>
      </rPr>
      <t>RP/0/0/CPU0:R3(config-if)#ipv4 access-group EXTERNAL_ACL_INBOUND in</t>
    </r>
    <r>
      <rPr>
        <sz val="11"/>
        <color rgb="FF000000"/>
        <rFont val="Calibri"/>
      </rPr>
      <t xml:space="preserve">
</t>
    </r>
    <r>
      <rPr>
        <sz val="11"/>
        <color rgb="FF000000"/>
        <rFont val="Calibri"/>
      </rPr>
      <t>RP/0/0/CPU0:R3(config-if)#end</t>
    </r>
  </si>
  <si>
    <r>
      <rPr>
        <sz val="11"/>
        <color rgb="FF000000"/>
        <rFont val="Calibri"/>
      </rPr>
      <t xml:space="preserve">Access lists are used to separate data traffic into that which it will route (permitted packets) and that which it will not route (denied packets). Secure configuration of routers makes use of access lists for restricting access to services on the router itself as well as for filtering traffic passing through the router. </t>
    </r>
    <r>
      <rPr>
        <sz val="11"/>
        <color rgb="FF000000"/>
        <rFont val="Calibri"/>
      </rPr>
      <t xml:space="preserve">
</t>
    </r>
    <r>
      <rPr>
        <sz val="11"/>
        <color rgb="FF000000"/>
        <rFont val="Calibri"/>
      </rPr>
      <t>Inbound versus outbound: It should be noted that some operating systems default access lists are applied to the outbound queue. The more secure solution is to apply the access list to the inbound queue for three reasons:</t>
    </r>
    <r>
      <rPr>
        <sz val="11"/>
        <color rgb="FF000000"/>
        <rFont val="Calibri"/>
      </rPr>
      <t xml:space="preserve">
</t>
    </r>
    <r>
      <rPr>
        <sz val="11"/>
        <color rgb="FF000000"/>
        <rFont val="Calibri"/>
      </rPr>
      <t>- The router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</si>
  <si>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an inbound ACL is configured on all external interfaces as shown in the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x.11.1.2 255.255.255.252</t>
    </r>
    <r>
      <rPr>
        <sz val="11"/>
        <color rgb="FF000000"/>
        <rFont val="Calibri"/>
      </rPr>
      <t xml:space="preserve">
</t>
    </r>
    <r>
      <rPr>
        <sz val="11"/>
        <color rgb="FF000000"/>
        <rFont val="Calibri"/>
      </rPr>
      <t xml:space="preserve"> ipv4 access-group EXTERNAL_ACL_INBOUND ingress</t>
    </r>
    <r>
      <rPr>
        <sz val="11"/>
        <color rgb="FF000000"/>
        <rFont val="Calibri"/>
      </rPr>
      <t xml:space="preserve">
</t>
    </r>
    <r>
      <rPr>
        <sz val="11"/>
        <color rgb="FF000000"/>
        <rFont val="Calibri"/>
      </rPr>
      <t>If the router is not configured to filter traffic entering the network at all external interfaces in an inbound direction, this is a finding.</t>
    </r>
  </si>
  <si>
    <t>V-216762</t>
  </si>
  <si>
    <r>
      <rPr>
        <sz val="11"/>
        <rFont val="Calibri"/>
      </rPr>
      <t>The Cisco perimeter router must be configured to filter egress traffic at the internal interface on an inbound direction.</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</si>
  <si>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use an inbound ACL on all internal interfaces as shown in the example below.</t>
    </r>
    <r>
      <rPr>
        <sz val="11"/>
        <color rgb="FF000000"/>
        <rFont val="Calibri"/>
      </rPr>
      <t xml:space="preserve">
</t>
    </r>
    <r>
      <rPr>
        <sz val="11"/>
        <color rgb="FF000000"/>
        <rFont val="Calibri"/>
      </rPr>
      <t xml:space="preserve">RP/0/0/CPU0:R3(config)#int g0/0/0/1  </t>
    </r>
    <r>
      <rPr>
        <sz val="11"/>
        <color rgb="FF000000"/>
        <rFont val="Calibri"/>
      </rPr>
      <t xml:space="preserve">
</t>
    </r>
    <r>
      <rPr>
        <sz val="11"/>
        <color rgb="FF000000"/>
        <rFont val="Calibri"/>
      </rPr>
      <t>RP/0/0/CPU0:R3(config-if)#ipv4 access-group EGRESS_FILTER in</t>
    </r>
    <r>
      <rPr>
        <sz val="11"/>
        <color rgb="FF000000"/>
        <rFont val="Calibri"/>
      </rPr>
      <t xml:space="preserve">
</t>
    </r>
    <r>
      <rPr>
        <sz val="11"/>
        <color rgb="FF000000"/>
        <rFont val="Calibri"/>
      </rPr>
      <t>RP/0/0/CPU0:R3(config-if)#end</t>
    </r>
  </si>
  <si>
    <r>
      <rPr>
        <sz val="11"/>
        <color rgb="FF000000"/>
        <rFont val="Calibri"/>
      </rPr>
      <t xml:space="preserve">Access lists are used to separate data traffic into that which it will route (permitted packets) and that which it will not route (denied packets). Secure configuration of routers makes use of access lists for restricting access to services on the router itself as well as for filtering traffic passing through the router. </t>
    </r>
    <r>
      <rPr>
        <sz val="11"/>
        <color rgb="FF000000"/>
        <rFont val="Calibri"/>
      </rPr>
      <t xml:space="preserve">
</t>
    </r>
    <r>
      <rPr>
        <sz val="11"/>
        <color rgb="FF000000"/>
        <rFont val="Calibri"/>
      </rPr>
      <t>Inbound versus Outbound: It should be noted that some operating systems default access lists are applied to the outbound queue. The more secure solution is to apply the access list to the inbound queue for three reasons:</t>
    </r>
    <r>
      <rPr>
        <sz val="11"/>
        <color rgb="FF000000"/>
        <rFont val="Calibri"/>
      </rPr>
      <t xml:space="preserve">
</t>
    </r>
    <r>
      <rPr>
        <sz val="11"/>
        <color rgb="FF000000"/>
        <rFont val="Calibri"/>
      </rPr>
      <t>- The router can protect itself before damage is inflicted.</t>
    </r>
    <r>
      <rPr>
        <sz val="11"/>
        <color rgb="FF000000"/>
        <rFont val="Calibri"/>
      </rPr>
      <t xml:space="preserve">
</t>
    </r>
    <r>
      <rPr>
        <sz val="11"/>
        <color rgb="FF000000"/>
        <rFont val="Calibri"/>
      </rPr>
      <t>- The input port is still known and can be filtered upon.</t>
    </r>
    <r>
      <rPr>
        <sz val="11"/>
        <color rgb="FF000000"/>
        <rFont val="Calibri"/>
      </rPr>
      <t xml:space="preserve">
</t>
    </r>
    <r>
      <rPr>
        <sz val="11"/>
        <color rgb="FF000000"/>
        <rFont val="Calibri"/>
      </rPr>
      <t>- It is more efficient to filter packets before routing them.</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</si>
  <si>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that the egress ACL is bound to the internal interface in an inbound direction.</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ipv4 address 10.1.34.3 255.255.255.0</t>
    </r>
    <r>
      <rPr>
        <sz val="11"/>
        <color rgb="FF000000"/>
        <rFont val="Calibri"/>
      </rPr>
      <t xml:space="preserve">
</t>
    </r>
    <r>
      <rPr>
        <sz val="11"/>
        <color rgb="FF000000"/>
        <rFont val="Calibri"/>
      </rPr>
      <t xml:space="preserve"> ipv4 access-group EGRESS_FILTER ingress</t>
    </r>
    <r>
      <rPr>
        <sz val="11"/>
        <color rgb="FF000000"/>
        <rFont val="Calibri"/>
      </rPr>
      <t xml:space="preserve">
</t>
    </r>
    <r>
      <rPr>
        <sz val="11"/>
        <color rgb="FF000000"/>
        <rFont val="Calibri"/>
      </rPr>
      <t>If the router is not configured to filter traffic leaving the network at the internal interface in an inbound direction, this is a finding.</t>
    </r>
  </si>
  <si>
    <t>V-216764</t>
  </si>
  <si>
    <r>
      <rPr>
        <sz val="11"/>
        <rFont val="Calibri"/>
      </rPr>
      <t>The Cisco perimeter router must be configured to have Link Layer Discovery Protocol (LLDP) disabled on all external interfaces.</t>
    </r>
  </si>
  <si>
    <r>
      <rPr>
        <sz val="11"/>
        <color rgb="FF000000"/>
        <rFont val="Calibri"/>
      </rPr>
      <t>Disable LLDP transmit on all external interfaces as shown in the example below.</t>
    </r>
    <r>
      <rPr>
        <sz val="11"/>
        <color rgb="FF000000"/>
        <rFont val="Calibri"/>
      </rPr>
      <t xml:space="preserve">
</t>
    </r>
    <r>
      <rPr>
        <sz val="11"/>
        <color rgb="FF000000"/>
        <rFont val="Calibri"/>
      </rPr>
      <t>RP/0/0/CPU0:R3(config)#interface g0/0/0/1</t>
    </r>
    <r>
      <rPr>
        <sz val="11"/>
        <color rgb="FF000000"/>
        <rFont val="Calibri"/>
      </rPr>
      <t xml:space="preserve">
</t>
    </r>
    <r>
      <rPr>
        <sz val="11"/>
        <color rgb="FF000000"/>
        <rFont val="Calibri"/>
      </rPr>
      <t>RP/0/0/CPU0:R3(config-if)#lldp transmit disable</t>
    </r>
  </si>
  <si>
    <r>
      <rPr>
        <sz val="11"/>
        <color rgb="FF000000"/>
        <rFont val="Calibri"/>
      </rPr>
      <t>LLDP is a neighbor discovery protocol used to advertise device capabilities, configuration information, and device identity. LLDP is media- and protocol-independent as it runs over layer 2; therefore, two network nodes that support different layer 3 protocols can still learn about each other. Allowing LLDP messages to reach external network nodes provides an attacker a method to obtain information of the network infrastructure that can be useful to plan an attack.</t>
    </r>
  </si>
  <si>
    <r>
      <rPr>
        <sz val="11"/>
        <color rgb="FF000000"/>
        <rFont val="Calibri"/>
      </rPr>
      <t>This requirement is not applicable for the DODIN Backbone.</t>
    </r>
    <r>
      <rPr>
        <sz val="11"/>
        <color rgb="FF000000"/>
        <rFont val="Calibri"/>
      </rPr>
      <t xml:space="preserve">
</t>
    </r>
    <r>
      <rPr>
        <sz val="11"/>
        <color rgb="FF000000"/>
        <rFont val="Calibri"/>
      </rPr>
      <t xml:space="preserve">Step 1: Verify LLDP is not enabled globally via the command  </t>
    </r>
    <r>
      <rPr>
        <sz val="11"/>
        <color rgb="FF000000"/>
        <rFont val="Calibri"/>
      </rPr>
      <t xml:space="preserve">
</t>
    </r>
    <r>
      <rPr>
        <sz val="11"/>
        <color rgb="FF000000"/>
        <rFont val="Calibri"/>
      </rPr>
      <t>lldp</t>
    </r>
    <r>
      <rPr>
        <sz val="11"/>
        <color rgb="FF000000"/>
        <rFont val="Calibri"/>
      </rPr>
      <t xml:space="preserve">
</t>
    </r>
    <r>
      <rPr>
        <sz val="11"/>
        <color rgb="FF000000"/>
        <rFont val="Calibri"/>
      </rPr>
      <t>By default LLDP is not enabled globally. If LLDP is enabled, proceed to step 2.</t>
    </r>
    <r>
      <rPr>
        <sz val="11"/>
        <color rgb="FF000000"/>
        <rFont val="Calibri"/>
      </rPr>
      <t xml:space="preserve">
</t>
    </r>
    <r>
      <rPr>
        <sz val="11"/>
        <color rgb="FF000000"/>
        <rFont val="Calibri"/>
      </rPr>
      <t>Step 2: Verify LLDP transmit is disabled on any external interface as shown in the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x.1.34.3 255.255.255.252</t>
    </r>
    <r>
      <rPr>
        <sz val="11"/>
        <color rgb="FF000000"/>
        <rFont val="Calibri"/>
      </rPr>
      <t xml:space="preserve">
</t>
    </r>
    <r>
      <rPr>
        <sz val="11"/>
        <color rgb="FF000000"/>
        <rFont val="Calibri"/>
      </rPr>
      <t xml:space="preserve"> lldp</t>
    </r>
    <r>
      <rPr>
        <sz val="11"/>
        <color rgb="FF000000"/>
        <rFont val="Calibri"/>
      </rPr>
      <t xml:space="preserve">
</t>
    </r>
    <r>
      <rPr>
        <sz val="11"/>
        <color rgb="FF000000"/>
        <rFont val="Calibri"/>
      </rPr>
      <t xml:space="preserve">  transmit disable</t>
    </r>
    <r>
      <rPr>
        <sz val="11"/>
        <color rgb="FF000000"/>
        <rFont val="Calibri"/>
      </rPr>
      <t xml:space="preserve">
</t>
    </r>
    <r>
      <rPr>
        <sz val="11"/>
        <color rgb="FF000000"/>
        <rFont val="Calibri"/>
      </rPr>
      <t>Note: LLDP is enabled by default on all interfaces once it is enabled globally; hence the commands lldp transmit and lldp receive will not be visible on the interface configuration.</t>
    </r>
    <r>
      <rPr>
        <sz val="11"/>
        <color rgb="FF000000"/>
        <rFont val="Calibri"/>
      </rPr>
      <t xml:space="preserve">
</t>
    </r>
    <r>
      <rPr>
        <sz val="11"/>
        <color rgb="FF000000"/>
        <rFont val="Calibri"/>
      </rPr>
      <t>If LLDP transmit is enabled on any external interface, this is a finding.</t>
    </r>
  </si>
  <si>
    <t>V-216765</t>
  </si>
  <si>
    <r>
      <rPr>
        <sz val="11"/>
        <rFont val="Calibri"/>
      </rPr>
      <t>The Cisco perimeter router must be configured to have Cisco Discovery Protocol (CDP)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</si>
  <si>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CDP on all external interfaces via no cdp command or disable CDP globally via no cdp command.</t>
    </r>
  </si>
  <si>
    <r>
      <rPr>
        <sz val="11"/>
        <color rgb="FF000000"/>
        <rFont val="Calibri"/>
      </rPr>
      <t>CDP is a Cisco proprietary neighbor discovery protocol used to advertise device capabilities, configuration information, and device identity. CDP is media- and protocol-independent as it runs over layer 2; therefore, two network nodes that support different layer 3 protocols can still learn about each other. Allowing CDP messages to reach external network nodes provides an attacker a method to obtain information of the network infrastructure that can be useful to plan an attack.</t>
    </r>
  </si>
  <si>
    <r>
      <rPr>
        <sz val="11"/>
        <color rgb="FF000000"/>
        <rFont val="Calibri"/>
      </rPr>
      <t>This requirement is not applicable for the DODIN Backbone.</t>
    </r>
    <r>
      <rPr>
        <sz val="11"/>
        <color rgb="FF000000"/>
        <rFont val="Calibri"/>
      </rPr>
      <t xml:space="preserve">
</t>
    </r>
    <r>
      <rPr>
        <sz val="11"/>
        <color rgb="FF000000"/>
        <rFont val="Calibri"/>
      </rPr>
      <t>Step 1: Verify if CDP is enabled globally via the cdp command as shown below.</t>
    </r>
    <r>
      <rPr>
        <sz val="11"/>
        <color rgb="FF000000"/>
        <rFont val="Calibri"/>
      </rPr>
      <t xml:space="preserve">
</t>
    </r>
    <r>
      <rPr>
        <sz val="11"/>
        <color rgb="FF000000"/>
        <rFont val="Calibri"/>
      </rPr>
      <t>hostname R3</t>
    </r>
    <r>
      <rPr>
        <sz val="11"/>
        <color rgb="FF000000"/>
        <rFont val="Calibri"/>
      </rPr>
      <t xml:space="preserve">
</t>
    </r>
    <r>
      <rPr>
        <sz val="11"/>
        <color rgb="FF000000"/>
        <rFont val="Calibri"/>
      </rPr>
      <t>cdp</t>
    </r>
    <r>
      <rPr>
        <sz val="11"/>
        <color rgb="FF000000"/>
        <rFont val="Calibri"/>
      </rPr>
      <t xml:space="preserve">
</t>
    </r>
    <r>
      <rPr>
        <sz val="11"/>
        <color rgb="FF000000"/>
        <rFont val="Calibri"/>
      </rPr>
      <t>By default CDP is disabled globally; hence, the command cdp run will not be shown in the configuration. If CDP is enabled, proceed to step 2.</t>
    </r>
    <r>
      <rPr>
        <sz val="11"/>
        <color rgb="FF000000"/>
        <rFont val="Calibri"/>
      </rPr>
      <t xml:space="preserve">
</t>
    </r>
    <r>
      <rPr>
        <sz val="11"/>
        <color rgb="FF000000"/>
        <rFont val="Calibri"/>
      </rPr>
      <t>Step 2: Verify CDP is not enabled on any external interface as shown in the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cdp</t>
    </r>
    <r>
      <rPr>
        <sz val="11"/>
        <color rgb="FF000000"/>
        <rFont val="Calibri"/>
      </rPr>
      <t xml:space="preserve">
</t>
    </r>
    <r>
      <rPr>
        <sz val="11"/>
        <color rgb="FF000000"/>
        <rFont val="Calibri"/>
      </rPr>
      <t xml:space="preserve"> ipv4 address x.1.34.3 255.255.255.252</t>
    </r>
    <r>
      <rPr>
        <sz val="11"/>
        <color rgb="FF000000"/>
        <rFont val="Calibri"/>
      </rPr>
      <t xml:space="preserve">
</t>
    </r>
    <r>
      <rPr>
        <sz val="11"/>
        <color rgb="FF000000"/>
        <rFont val="Calibri"/>
      </rPr>
      <t>If CDP is enabled on any external interface, this is a finding.</t>
    </r>
  </si>
  <si>
    <t>V-216766</t>
  </si>
  <si>
    <r>
      <rPr>
        <sz val="11"/>
        <rFont val="Calibri"/>
      </rPr>
      <t>The Cisco perimeter router must be configured to have Proxy ARP disabled on all external interfaces.</t>
    </r>
  </si>
  <si>
    <r>
      <rPr>
        <sz val="11"/>
        <color rgb="FF000000"/>
        <rFont val="Calibri"/>
      </rPr>
      <t>This requirement is not applicable for the DODIN Backbone.</t>
    </r>
    <r>
      <rPr>
        <sz val="11"/>
        <color rgb="FF000000"/>
        <rFont val="Calibri"/>
      </rPr>
      <t xml:space="preserve">
</t>
    </r>
    <r>
      <rPr>
        <sz val="11"/>
        <color rgb="FF000000"/>
        <rFont val="Calibri"/>
      </rPr>
      <t>Disable Proxy ARP on all external interfaces as shown in the example below.</t>
    </r>
    <r>
      <rPr>
        <sz val="11"/>
        <color rgb="FF000000"/>
        <rFont val="Calibri"/>
      </rPr>
      <t xml:space="preserve">
</t>
    </r>
    <r>
      <rPr>
        <sz val="11"/>
        <color rgb="FF000000"/>
        <rFont val="Calibri"/>
      </rPr>
      <t>RP/0/0/CPU0:R3(config)#interface g0/0/0/1</t>
    </r>
    <r>
      <rPr>
        <sz val="11"/>
        <color rgb="FF000000"/>
        <rFont val="Calibri"/>
      </rPr>
      <t xml:space="preserve">
</t>
    </r>
    <r>
      <rPr>
        <sz val="11"/>
        <color rgb="FF000000"/>
        <rFont val="Calibri"/>
      </rPr>
      <t>RP/0/0/CPU0:R3(config-if)#no proxy-arp</t>
    </r>
  </si>
  <si>
    <r>
      <rPr>
        <sz val="11"/>
        <color rgb="FF000000"/>
        <rFont val="Calibri"/>
      </rPr>
      <t>When Proxy ARP is enabled on a router, it allows that router to extend the network (at Layer 2) across multiple interfaces (LAN segments). Because proxy ARP allows hosts from different LAN segments to look like they are on the same segment, proxy ARP is only safe when used between trusted LAN segments. Attackers can leverage the trusting nature of proxy ARP by spoofing a trusted host and then intercepting packets. Proxy ARP should always be disabled on router interfaces that do not require it, unless the router is being used as a LAN bridge.</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</si>
  <si>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IP Proxy ARP is enabled on any external interfaces as shown in the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description link to DISN</t>
    </r>
    <r>
      <rPr>
        <sz val="11"/>
        <color rgb="FF000000"/>
        <rFont val="Calibri"/>
      </rPr>
      <t xml:space="preserve">
</t>
    </r>
    <r>
      <rPr>
        <sz val="11"/>
        <color rgb="FF000000"/>
        <rFont val="Calibri"/>
      </rPr>
      <t xml:space="preserve"> ipv4 address x.1.12.2 255.255.255.252</t>
    </r>
    <r>
      <rPr>
        <sz val="11"/>
        <color rgb="FF000000"/>
        <rFont val="Calibri"/>
      </rPr>
      <t xml:space="preserve">
</t>
    </r>
    <r>
      <rPr>
        <sz val="11"/>
        <color rgb="FF000000"/>
        <rFont val="Calibri"/>
      </rPr>
      <t xml:space="preserve"> proxy-arp</t>
    </r>
    <r>
      <rPr>
        <sz val="11"/>
        <color rgb="FF000000"/>
        <rFont val="Calibri"/>
      </rPr>
      <t xml:space="preserve">
</t>
    </r>
    <r>
      <rPr>
        <sz val="11"/>
        <color rgb="FF000000"/>
        <rFont val="Calibri"/>
      </rPr>
      <t>If IP Proxy ARP is enabled on any external interface, this is a finding.</t>
    </r>
  </si>
  <si>
    <t>V-216767</t>
  </si>
  <si>
    <r>
      <rPr>
        <sz val="11"/>
        <rFont val="Calibri"/>
      </rPr>
      <t>The Cisco perimeter router must be configured to block all outbound management traffic.</t>
    </r>
  </si>
  <si>
    <r>
      <rPr>
        <sz val="11"/>
        <color rgb="FF000000"/>
        <rFont val="Calibri"/>
      </rPr>
      <t>This requirement is not applicable for the DODIN Backbone.</t>
    </r>
    <r>
      <rPr>
        <sz val="11"/>
        <color rgb="FF000000"/>
        <rFont val="Calibri"/>
      </rPr>
      <t xml:space="preserve">
</t>
    </r>
    <r>
      <rPr>
        <sz val="11"/>
        <color rgb="FF000000"/>
        <rFont val="Calibri"/>
      </rPr>
      <t>Configure the perimeter router of the managed network with an outbound ACL on the egress interface to block all management traffic.</t>
    </r>
    <r>
      <rPr>
        <sz val="11"/>
        <color rgb="FF000000"/>
        <rFont val="Calibri"/>
      </rPr>
      <t xml:space="preserve">
</t>
    </r>
    <r>
      <rPr>
        <sz val="11"/>
        <color rgb="FF000000"/>
        <rFont val="Calibri"/>
      </rPr>
      <t>Step 1: Configure an ACL to block egress management traffic.</t>
    </r>
    <r>
      <rPr>
        <sz val="11"/>
        <color rgb="FF000000"/>
        <rFont val="Calibri"/>
      </rPr>
      <t xml:space="preserve">
</t>
    </r>
    <r>
      <rPr>
        <sz val="11"/>
        <color rgb="FF000000"/>
        <rFont val="Calibri"/>
      </rPr>
      <t>RP/0/0/CPU0:R3(config)#Ipv4 access-list EXTERNAL_ACL_OUTBOUND</t>
    </r>
    <r>
      <rPr>
        <sz val="11"/>
        <color rgb="FF000000"/>
        <rFont val="Calibri"/>
      </rPr>
      <t xml:space="preserve">
</t>
    </r>
    <r>
      <rPr>
        <sz val="11"/>
        <color rgb="FF000000"/>
        <rFont val="Calibri"/>
      </rPr>
      <t>RP/0/0/CPU0:R3(config-ipv4-acl)#deny   tcp any any eq tacacs log-input</t>
    </r>
    <r>
      <rPr>
        <sz val="11"/>
        <color rgb="FF000000"/>
        <rFont val="Calibri"/>
      </rPr>
      <t xml:space="preserve">
</t>
    </r>
    <r>
      <rPr>
        <sz val="11"/>
        <color rgb="FF000000"/>
        <rFont val="Calibri"/>
      </rPr>
      <t>RP/0/0/CPU0:R3(config-ipv4-acl)#deny   tcp any any eq 22 log-input</t>
    </r>
    <r>
      <rPr>
        <sz val="11"/>
        <color rgb="FF000000"/>
        <rFont val="Calibri"/>
      </rPr>
      <t xml:space="preserve">
</t>
    </r>
    <r>
      <rPr>
        <sz val="11"/>
        <color rgb="FF000000"/>
        <rFont val="Calibri"/>
      </rPr>
      <t>RP/0/0/CPU0:R3(config-ipv4-acl)#deny   udp any any eq snmp log-input</t>
    </r>
    <r>
      <rPr>
        <sz val="11"/>
        <color rgb="FF000000"/>
        <rFont val="Calibri"/>
      </rPr>
      <t xml:space="preserve">
</t>
    </r>
    <r>
      <rPr>
        <sz val="11"/>
        <color rgb="FF000000"/>
        <rFont val="Calibri"/>
      </rPr>
      <t>RP/0/0/CPU0:R3(config-ipv4-acl)#deny   udp any any eq snmptrap log-input</t>
    </r>
    <r>
      <rPr>
        <sz val="11"/>
        <color rgb="FF000000"/>
        <rFont val="Calibri"/>
      </rPr>
      <t xml:space="preserve">
</t>
    </r>
    <r>
      <rPr>
        <sz val="11"/>
        <color rgb="FF000000"/>
        <rFont val="Calibri"/>
      </rPr>
      <t>RP/0/0/CPU0:R3(config-ipv4-acl)#deny   udp any any eq syslog log-input</t>
    </r>
    <r>
      <rPr>
        <sz val="11"/>
        <color rgb="FF000000"/>
        <rFont val="Calibri"/>
      </rPr>
      <t xml:space="preserve">
</t>
    </r>
    <r>
      <rPr>
        <sz val="11"/>
        <color rgb="FF000000"/>
        <rFont val="Calibri"/>
      </rPr>
      <t>RP/0/0/CPU0:R3(config-ipv4-acl)#permit tcp any any eq www log-input</t>
    </r>
    <r>
      <rPr>
        <sz val="11"/>
        <color rgb="FF000000"/>
        <rFont val="Calibri"/>
      </rPr>
      <t xml:space="preserve">
</t>
    </r>
    <r>
      <rPr>
        <sz val="11"/>
        <color rgb="FF000000"/>
        <rFont val="Calibri"/>
      </rPr>
      <t>RP/0/0/CPU0:R3(config-ipv4-acl)#deny   ip any any log-input</t>
    </r>
    <r>
      <rPr>
        <sz val="11"/>
        <color rgb="FF000000"/>
        <rFont val="Calibri"/>
      </rPr>
      <t xml:space="preserve">
</t>
    </r>
    <r>
      <rPr>
        <sz val="11"/>
        <color rgb="FF000000"/>
        <rFont val="Calibri"/>
      </rPr>
      <t>RP/0/0/CPU0:R3(config-ipv4-acl)#end</t>
    </r>
    <r>
      <rPr>
        <sz val="11"/>
        <color rgb="FF000000"/>
        <rFont val="Calibri"/>
      </rPr>
      <t xml:space="preserve">
</t>
    </r>
    <r>
      <rPr>
        <sz val="11"/>
        <color rgb="FF000000"/>
        <rFont val="Calibri"/>
      </rPr>
      <t>Note: Permit commands would be configured to allow applicable outbound traffic. The example above  is allowing web traffic.</t>
    </r>
    <r>
      <rPr>
        <sz val="11"/>
        <color rgb="FF000000"/>
        <rFont val="Calibri"/>
      </rPr>
      <t xml:space="preserve">
</t>
    </r>
    <r>
      <rPr>
        <sz val="11"/>
        <color rgb="FF000000"/>
        <rFont val="Calibri"/>
      </rPr>
      <t>Step 2: Configure the external interfaces with the outbound ACL.</t>
    </r>
    <r>
      <rPr>
        <sz val="11"/>
        <color rgb="FF000000"/>
        <rFont val="Calibri"/>
      </rPr>
      <t xml:space="preserve">
</t>
    </r>
    <r>
      <rPr>
        <sz val="11"/>
        <color rgb="FF000000"/>
        <rFont val="Calibri"/>
      </rPr>
      <t>RP/0/0/CPU0:R3(config)#int g0/0/0/2</t>
    </r>
    <r>
      <rPr>
        <sz val="11"/>
        <color rgb="FF000000"/>
        <rFont val="Calibri"/>
      </rPr>
      <t xml:space="preserve">
</t>
    </r>
    <r>
      <rPr>
        <sz val="11"/>
        <color rgb="FF000000"/>
        <rFont val="Calibri"/>
      </rPr>
      <t>RP/0/0/CPU0:R3(config-if)#ipv4 access-group EXTERNAL_ACL_OUTBOUND egress</t>
    </r>
  </si>
  <si>
    <r>
      <rPr>
        <sz val="11"/>
        <color rgb="FF000000"/>
        <rFont val="Calibri"/>
      </rPr>
      <t>For in-band management, the management network must have its own subnet in order to enforce control and access boundaries provided by Layer 3 network nodes, such as routers and firewalls. Management traffic between the managed network elements and the management network is routed via the same links and nodes as that used for production or operational traffic. Safeguards must be implemented to ensure that the management traffic does not leak past the perimeter of the managed network.</t>
    </r>
  </si>
  <si>
    <r>
      <rPr>
        <sz val="11"/>
        <color rgb="FF000000"/>
        <rFont val="Calibri"/>
      </rPr>
      <t>This requirement is not applicable for the DODIN Backbone.</t>
    </r>
    <r>
      <rPr>
        <sz val="11"/>
        <color rgb="FF000000"/>
        <rFont val="Calibri"/>
      </rPr>
      <t xml:space="preserve">
</t>
    </r>
    <r>
      <rPr>
        <sz val="11"/>
        <color rgb="FF000000"/>
        <rFont val="Calibri"/>
      </rPr>
      <t>The perimeter router of the managed network must be configured with an outbound ACL on the egress interface to block all management traffic as shown in the example below.</t>
    </r>
    <r>
      <rPr>
        <sz val="11"/>
        <color rgb="FF000000"/>
        <rFont val="Calibri"/>
      </rPr>
      <t xml:space="preserve">
</t>
    </r>
    <r>
      <rPr>
        <sz val="11"/>
        <color rgb="FF000000"/>
        <rFont val="Calibri"/>
      </rPr>
      <t>Step 1: Verify that all external interfaces has been configured with an outbound ACL as shown in the example below.</t>
    </r>
    <r>
      <rPr>
        <sz val="11"/>
        <color rgb="FF000000"/>
        <rFont val="Calibri"/>
      </rPr>
      <t xml:space="preserve">
</t>
    </r>
    <r>
      <rPr>
        <sz val="11"/>
        <color rgb="FF000000"/>
        <rFont val="Calibri"/>
      </rPr>
      <t>interface GigabitEthernet0/0/0/2</t>
    </r>
    <r>
      <rPr>
        <sz val="11"/>
        <color rgb="FF000000"/>
        <rFont val="Calibri"/>
      </rPr>
      <t xml:space="preserve">
</t>
    </r>
    <r>
      <rPr>
        <sz val="11"/>
        <color rgb="FF000000"/>
        <rFont val="Calibri"/>
      </rPr>
      <t xml:space="preserve"> ipv4 address 10.1.35.3 255.255.255.0</t>
    </r>
    <r>
      <rPr>
        <sz val="11"/>
        <color rgb="FF000000"/>
        <rFont val="Calibri"/>
      </rPr>
      <t xml:space="preserve">
</t>
    </r>
    <r>
      <rPr>
        <sz val="11"/>
        <color rgb="FF000000"/>
        <rFont val="Calibri"/>
      </rPr>
      <t xml:space="preserve"> ipv4 access-group EXTERNAL_ACL_OUTBOUND egress</t>
    </r>
    <r>
      <rPr>
        <sz val="11"/>
        <color rgb="FF000000"/>
        <rFont val="Calibri"/>
      </rPr>
      <t xml:space="preserve">
</t>
    </r>
    <r>
      <rPr>
        <sz val="11"/>
        <color rgb="FF000000"/>
        <rFont val="Calibri"/>
      </rPr>
      <t>Step 2: Verify that the outbound ACL discards management traffic as shown in the example below.</t>
    </r>
    <r>
      <rPr>
        <sz val="11"/>
        <color rgb="FF000000"/>
        <rFont val="Calibri"/>
      </rPr>
      <t xml:space="preserve">
</t>
    </r>
    <r>
      <rPr>
        <sz val="11"/>
        <color rgb="FF000000"/>
        <rFont val="Calibri"/>
      </rPr>
      <t>ipv4 access-list EXTERNAL_ACL_OUTBOUND</t>
    </r>
    <r>
      <rPr>
        <sz val="11"/>
        <color rgb="FF000000"/>
        <rFont val="Calibri"/>
      </rPr>
      <t xml:space="preserve">
</t>
    </r>
    <r>
      <rPr>
        <sz val="11"/>
        <color rgb="FF000000"/>
        <rFont val="Calibri"/>
      </rPr>
      <t xml:space="preserve"> 10 deny tcp any any eq tacacs log-input</t>
    </r>
    <r>
      <rPr>
        <sz val="11"/>
        <color rgb="FF000000"/>
        <rFont val="Calibri"/>
      </rPr>
      <t xml:space="preserve">
</t>
    </r>
    <r>
      <rPr>
        <sz val="11"/>
        <color rgb="FF000000"/>
        <rFont val="Calibri"/>
      </rPr>
      <t xml:space="preserve"> 20 deny tcp any any eq ssh log-input</t>
    </r>
    <r>
      <rPr>
        <sz val="11"/>
        <color rgb="FF000000"/>
        <rFont val="Calibri"/>
      </rPr>
      <t xml:space="preserve">
</t>
    </r>
    <r>
      <rPr>
        <sz val="11"/>
        <color rgb="FF000000"/>
        <rFont val="Calibri"/>
      </rPr>
      <t xml:space="preserve"> 30 deny udp any any eq snmp log-input</t>
    </r>
    <r>
      <rPr>
        <sz val="11"/>
        <color rgb="FF000000"/>
        <rFont val="Calibri"/>
      </rPr>
      <t xml:space="preserve">
</t>
    </r>
    <r>
      <rPr>
        <sz val="11"/>
        <color rgb="FF000000"/>
        <rFont val="Calibri"/>
      </rPr>
      <t xml:space="preserve"> 40 deny udp any any eq snmptrap log-input</t>
    </r>
    <r>
      <rPr>
        <sz val="11"/>
        <color rgb="FF000000"/>
        <rFont val="Calibri"/>
      </rPr>
      <t xml:space="preserve">
</t>
    </r>
    <r>
      <rPr>
        <sz val="11"/>
        <color rgb="FF000000"/>
        <rFont val="Calibri"/>
      </rPr>
      <t xml:space="preserve"> 50 deny udp any any eq syslog log-input</t>
    </r>
    <r>
      <rPr>
        <sz val="11"/>
        <color rgb="FF000000"/>
        <rFont val="Calibri"/>
      </rPr>
      <t xml:space="preserve">
</t>
    </r>
    <r>
      <rPr>
        <sz val="11"/>
        <color rgb="FF000000"/>
        <rFont val="Calibri"/>
      </rPr>
      <t xml:space="preserve"> 60 permit tcp any any eq www log-input</t>
    </r>
    <r>
      <rPr>
        <sz val="11"/>
        <color rgb="FF000000"/>
        <rFont val="Calibri"/>
      </rPr>
      <t xml:space="preserve">
</t>
    </r>
    <r>
      <rPr>
        <sz val="11"/>
        <color rgb="FF000000"/>
        <rFont val="Calibri"/>
      </rPr>
      <t xml:space="preserve"> 70 deny ipv4 any any log-input</t>
    </r>
    <r>
      <rPr>
        <sz val="11"/>
        <color rgb="FF000000"/>
        <rFont val="Calibri"/>
      </rPr>
      <t xml:space="preserve">
</t>
    </r>
    <r>
      <rPr>
        <sz val="11"/>
        <color rgb="FF000000"/>
        <rFont val="Calibri"/>
      </rPr>
      <t>If management traffic is not blocked at the perimeter, this is a finding.</t>
    </r>
  </si>
  <si>
    <t>V-216768</t>
  </si>
  <si>
    <r>
      <rPr>
        <sz val="11"/>
        <rFont val="Calibri"/>
      </rPr>
      <t>The Cisco out-of-band management (OOBM) gateway router must be configured to transport management traffic to the Network Operations Center (NOC) via dedicated circuit, MPLS/VPN service, or IPsec tunnel.</t>
    </r>
  </si>
  <si>
    <r>
      <rPr>
        <sz val="11"/>
        <color rgb="FF000000"/>
        <rFont val="Calibri"/>
      </rPr>
      <t>This requirement is not applicable for the DODIN Backbone.</t>
    </r>
    <r>
      <rPr>
        <sz val="11"/>
        <color rgb="FF000000"/>
        <rFont val="Calibri"/>
      </rPr>
      <t xml:space="preserve">
</t>
    </r>
    <r>
      <rPr>
        <sz val="11"/>
        <color rgb="FF000000"/>
        <rFont val="Calibri"/>
      </rPr>
      <t>Ensure that a dedicated circuit, MPLS/VPN service, or IPsec tunnel is deployed to transport management traffic between the managed network and the NOC. If an IPsec tunnel is to be used, the steps below can be used as a guideline.</t>
    </r>
    <r>
      <rPr>
        <sz val="11"/>
        <color rgb="FF000000"/>
        <rFont val="Calibri"/>
      </rPr>
      <t xml:space="preserve">
</t>
    </r>
    <r>
      <rPr>
        <sz val="11"/>
        <color rgb="FF000000"/>
        <rFont val="Calibri"/>
      </rPr>
      <t>Step 1: Configure the ACL for the management network as the destination. This ACL will be defined in the crypto as the interesting traffic to be forwarded into the IPsec tunnel.</t>
    </r>
    <r>
      <rPr>
        <sz val="11"/>
        <color rgb="FF000000"/>
        <rFont val="Calibri"/>
      </rPr>
      <t xml:space="preserve">
</t>
    </r>
    <r>
      <rPr>
        <sz val="11"/>
        <color rgb="FF000000"/>
        <rFont val="Calibri"/>
      </rPr>
      <t>RP/0/0/CPU0:R3(config)#Ipv4 access-list MGMT_TRAFFIC_ACL</t>
    </r>
    <r>
      <rPr>
        <sz val="11"/>
        <color rgb="FF000000"/>
        <rFont val="Calibri"/>
      </rPr>
      <t xml:space="preserve">
</t>
    </r>
    <r>
      <rPr>
        <sz val="11"/>
        <color rgb="FF000000"/>
        <rFont val="Calibri"/>
      </rPr>
      <t>RP/0/0/CPU0:R3(config-ipv4-acl)#permit ip 10.1.34.0 0.0.0.255 10.22.2.0 0.0.0.255</t>
    </r>
    <r>
      <rPr>
        <sz val="11"/>
        <color rgb="FF000000"/>
        <rFont val="Calibri"/>
      </rPr>
      <t xml:space="preserve">
</t>
    </r>
    <r>
      <rPr>
        <sz val="11"/>
        <color rgb="FF000000"/>
        <rFont val="Calibri"/>
      </rPr>
      <t>Step 2: Create an ISAKMP policy for Phase 1 negotiations.</t>
    </r>
    <r>
      <rPr>
        <sz val="11"/>
        <color rgb="FF000000"/>
        <rFont val="Calibri"/>
      </rPr>
      <t xml:space="preserve">
</t>
    </r>
    <r>
      <rPr>
        <sz val="11"/>
        <color rgb="FF000000"/>
        <rFont val="Calibri"/>
      </rPr>
      <t>RP/0/0/CPU0:R3(config)#crypto isakmp policy 10</t>
    </r>
    <r>
      <rPr>
        <sz val="11"/>
        <color rgb="FF000000"/>
        <rFont val="Calibri"/>
      </rPr>
      <t xml:space="preserve">
</t>
    </r>
    <r>
      <rPr>
        <sz val="11"/>
        <color rgb="FF000000"/>
        <rFont val="Calibri"/>
      </rPr>
      <t>RP/0/0/CPU0:R3(config-isakmp-policy)#authentication pre-share</t>
    </r>
    <r>
      <rPr>
        <sz val="11"/>
        <color rgb="FF000000"/>
        <rFont val="Calibri"/>
      </rPr>
      <t xml:space="preserve">
</t>
    </r>
    <r>
      <rPr>
        <sz val="11"/>
        <color rgb="FF000000"/>
        <rFont val="Calibri"/>
      </rPr>
      <t>RP/0/0/CPU0:R3(config-isakmp-policy)#hash sha256</t>
    </r>
    <r>
      <rPr>
        <sz val="11"/>
        <color rgb="FF000000"/>
        <rFont val="Calibri"/>
      </rPr>
      <t xml:space="preserve">
</t>
    </r>
    <r>
      <rPr>
        <sz val="11"/>
        <color rgb="FF000000"/>
        <rFont val="Calibri"/>
      </rPr>
      <t>RP/0/0/CPU0:R3(config-isakmp-policy)#encryption aes 256</t>
    </r>
    <r>
      <rPr>
        <sz val="11"/>
        <color rgb="FF000000"/>
        <rFont val="Calibri"/>
      </rPr>
      <t xml:space="preserve">
</t>
    </r>
    <r>
      <rPr>
        <sz val="11"/>
        <color rgb="FF000000"/>
        <rFont val="Calibri"/>
      </rPr>
      <t>RP/0/0/CPU0:R3(config-isakmp-policy)#exit</t>
    </r>
    <r>
      <rPr>
        <sz val="11"/>
        <color rgb="FF000000"/>
        <rFont val="Calibri"/>
      </rPr>
      <t xml:space="preserve">
</t>
    </r>
    <r>
      <rPr>
        <sz val="11"/>
        <color rgb="FF000000"/>
        <rFont val="Calibri"/>
      </rPr>
      <t>Step 3: Configure the keyring to be used for ISAKMP to authenticate the remote side during IKE negotiation.</t>
    </r>
    <r>
      <rPr>
        <sz val="11"/>
        <color rgb="FF000000"/>
        <rFont val="Calibri"/>
      </rPr>
      <t xml:space="preserve">
</t>
    </r>
    <r>
      <rPr>
        <sz val="11"/>
        <color rgb="FF000000"/>
        <rFont val="Calibri"/>
      </rPr>
      <t>RP/0/0/CPU0:R3(config)#crypto isakmp keyring ISAKMP_KEYRING</t>
    </r>
    <r>
      <rPr>
        <sz val="11"/>
        <color rgb="FF000000"/>
        <rFont val="Calibri"/>
      </rPr>
      <t xml:space="preserve">
</t>
    </r>
    <r>
      <rPr>
        <sz val="11"/>
        <color rgb="FF000000"/>
        <rFont val="Calibri"/>
      </rPr>
      <t>RP/0/0/CPU0:R3(config-crypto-keyring)#pre-shared-key address 255.255.255.255 key xxxxx</t>
    </r>
    <r>
      <rPr>
        <sz val="11"/>
        <color rgb="FF000000"/>
        <rFont val="Calibri"/>
      </rPr>
      <t xml:space="preserve">
</t>
    </r>
    <r>
      <rPr>
        <sz val="11"/>
        <color rgb="FF000000"/>
        <rFont val="Calibri"/>
      </rPr>
      <t>RP/0/0/CPU0:R3(config-crypto-keyring)#exit</t>
    </r>
    <r>
      <rPr>
        <sz val="11"/>
        <color rgb="FF000000"/>
        <rFont val="Calibri"/>
      </rPr>
      <t xml:space="preserve">
</t>
    </r>
    <r>
      <rPr>
        <sz val="11"/>
        <color rgb="FF000000"/>
        <rFont val="Calibri"/>
      </rPr>
      <t>Step 4: Configure the IPsec transform set.</t>
    </r>
    <r>
      <rPr>
        <sz val="11"/>
        <color rgb="FF000000"/>
        <rFont val="Calibri"/>
      </rPr>
      <t xml:space="preserve">
</t>
    </r>
    <r>
      <rPr>
        <sz val="11"/>
        <color rgb="FF000000"/>
        <rFont val="Calibri"/>
      </rPr>
      <t>RP/0/0/CPU0:R3(config)#crypto ipsec transform-set IPSEC_TRANS esp-aes 256 esp-sha256-hmac</t>
    </r>
    <r>
      <rPr>
        <sz val="11"/>
        <color rgb="FF000000"/>
        <rFont val="Calibri"/>
      </rPr>
      <t xml:space="preserve">
</t>
    </r>
    <r>
      <rPr>
        <sz val="11"/>
        <color rgb="FF000000"/>
        <rFont val="Calibri"/>
      </rPr>
      <t>RP/0/0/CPU0:R3(config-transform-set IPSEC_TRANS)#mode tunnel</t>
    </r>
    <r>
      <rPr>
        <sz val="11"/>
        <color rgb="FF000000"/>
        <rFont val="Calibri"/>
      </rPr>
      <t xml:space="preserve">
</t>
    </r>
    <r>
      <rPr>
        <sz val="11"/>
        <color rgb="FF000000"/>
        <rFont val="Calibri"/>
      </rPr>
      <t>Step 5: Configure the IPsec profile.</t>
    </r>
    <r>
      <rPr>
        <sz val="11"/>
        <color rgb="FF000000"/>
        <rFont val="Calibri"/>
      </rPr>
      <t xml:space="preserve">
</t>
    </r>
    <r>
      <rPr>
        <sz val="11"/>
        <color rgb="FF000000"/>
        <rFont val="Calibri"/>
      </rPr>
      <t>RP/0/0/CPU0:R3(config)#crypto ipsec profile IPSEC_NOC_PROFILE</t>
    </r>
    <r>
      <rPr>
        <sz val="11"/>
        <color rgb="FF000000"/>
        <rFont val="Calibri"/>
      </rPr>
      <t xml:space="preserve">
</t>
    </r>
    <r>
      <rPr>
        <sz val="11"/>
        <color rgb="FF000000"/>
        <rFont val="Calibri"/>
      </rPr>
      <t>RP/0/0/CPU0:R3(config- IPSEC_NOC_PROFILE)#set pfs group 16</t>
    </r>
    <r>
      <rPr>
        <sz val="11"/>
        <color rgb="FF000000"/>
        <rFont val="Calibri"/>
      </rPr>
      <t xml:space="preserve">
</t>
    </r>
    <r>
      <rPr>
        <sz val="11"/>
        <color rgb="FF000000"/>
        <rFont val="Calibri"/>
      </rPr>
      <t>RP/0/0/CPU0:R3(config- IPSEC_NOC_PROFILE)#match MGMT_TRAFFIC_ACL transform-set IPSEC_TRANS</t>
    </r>
    <r>
      <rPr>
        <sz val="11"/>
        <color rgb="FF000000"/>
        <rFont val="Calibri"/>
      </rPr>
      <t xml:space="preserve">
</t>
    </r>
    <r>
      <rPr>
        <sz val="11"/>
        <color rgb="FF000000"/>
        <rFont val="Calibri"/>
      </rPr>
      <t>RP/0/0/CPU0:R3(config- IPSEC_NOC_PROFILE)#exit</t>
    </r>
    <r>
      <rPr>
        <sz val="11"/>
        <color rgb="FF000000"/>
        <rFont val="Calibri"/>
      </rPr>
      <t xml:space="preserve">
</t>
    </r>
    <r>
      <rPr>
        <sz val="11"/>
        <color rgb="FF000000"/>
        <rFont val="Calibri"/>
      </rPr>
      <t>Step 6: Configure the IPsec virtual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RP/0/0/CPU0:R3(config)#interface tunnel-ipsec 22</t>
    </r>
    <r>
      <rPr>
        <sz val="11"/>
        <color rgb="FF000000"/>
        <rFont val="Calibri"/>
      </rPr>
      <t xml:space="preserve">
</t>
    </r>
    <r>
      <rPr>
        <sz val="11"/>
        <color rgb="FF000000"/>
        <rFont val="Calibri"/>
      </rPr>
      <t>RP/0/0/CPU0:R3(config-if)#profile IPSEC_NOC_PROFILE</t>
    </r>
    <r>
      <rPr>
        <sz val="11"/>
        <color rgb="FF000000"/>
        <rFont val="Calibri"/>
      </rPr>
      <t xml:space="preserve">
</t>
    </r>
    <r>
      <rPr>
        <sz val="11"/>
        <color rgb="FF000000"/>
        <rFont val="Calibri"/>
      </rPr>
      <t>RP/0/0/CPU0:R3(config-if)#tunnel source GigabitEthernet0/0/0/2</t>
    </r>
    <r>
      <rPr>
        <sz val="11"/>
        <color rgb="FF000000"/>
        <rFont val="Calibri"/>
      </rPr>
      <t xml:space="preserve">
</t>
    </r>
    <r>
      <rPr>
        <sz val="11"/>
        <color rgb="FF000000"/>
        <rFont val="Calibri"/>
      </rPr>
      <t>RP/0/0/CPU0:R3(config-if)#tunnel destination x.1.22.2</t>
    </r>
    <r>
      <rPr>
        <sz val="11"/>
        <color rgb="FF000000"/>
        <rFont val="Calibri"/>
      </rPr>
      <t xml:space="preserve">
</t>
    </r>
    <r>
      <rPr>
        <sz val="11"/>
        <color rgb="FF000000"/>
        <rFont val="Calibri"/>
      </rPr>
      <t>RP/0/0/CPU0:R3(config-if)#end</t>
    </r>
  </si>
  <si>
    <r>
      <rPr>
        <sz val="11"/>
        <color rgb="FF000000"/>
        <rFont val="Calibri"/>
      </rPr>
      <t>Using dedicated paths, the OOBM backbone connects the OOBM gateway routers located at the edge of the managed network and at the NOC. Dedicated links can be deployed using provisioned circuits or MPLS Layer 2 and Layer 3 VPN services or implementing a secured path with gateway-to-gateway IPsec tunnels. The tunnel mode ensures that the management traffic will be logically separated from any other traffic traversing the same path.</t>
    </r>
  </si>
  <si>
    <r>
      <rPr>
        <sz val="11"/>
        <color rgb="FF000000"/>
        <rFont val="Calibri"/>
      </rPr>
      <t>This requirement is not applicable for the DODIN Backbone.</t>
    </r>
    <r>
      <rPr>
        <sz val="11"/>
        <color rgb="FF000000"/>
        <rFont val="Calibri"/>
      </rPr>
      <t xml:space="preserve">
</t>
    </r>
    <r>
      <rPr>
        <sz val="11"/>
        <color rgb="FF000000"/>
        <rFont val="Calibri"/>
      </rPr>
      <t>Review the network topology diagram to determine connectivity between the managed network and the NOC. Review the OOBM gateway router configuration to validate the path and interface that the management traffic traverses. If an IPsec tunnel is used to transport the management traffic between the NOC and the managed network, review the configuration following the steps below.</t>
    </r>
    <r>
      <rPr>
        <sz val="11"/>
        <color rgb="FF000000"/>
        <rFont val="Calibri"/>
      </rPr>
      <t xml:space="preserve">
</t>
    </r>
    <r>
      <rPr>
        <sz val="11"/>
        <color rgb="FF000000"/>
        <rFont val="Calibri"/>
      </rPr>
      <t>Step 1: Note the profile referenced for the IPsec tunnel to the NOC.</t>
    </r>
    <r>
      <rPr>
        <sz val="11"/>
        <color rgb="FF000000"/>
        <rFont val="Calibri"/>
      </rPr>
      <t xml:space="preserve">
</t>
    </r>
    <r>
      <rPr>
        <sz val="11"/>
        <color rgb="FF000000"/>
        <rFont val="Calibri"/>
      </rPr>
      <t>interface tunnel-ipsec 30</t>
    </r>
    <r>
      <rPr>
        <sz val="11"/>
        <color rgb="FF000000"/>
        <rFont val="Calibri"/>
      </rPr>
      <t xml:space="preserve">
</t>
    </r>
    <r>
      <rPr>
        <sz val="11"/>
        <color rgb="FF000000"/>
        <rFont val="Calibri"/>
      </rPr>
      <t xml:space="preserve"> profile IPSEC_NOC_PROFILE</t>
    </r>
    <r>
      <rPr>
        <sz val="11"/>
        <color rgb="FF000000"/>
        <rFont val="Calibri"/>
      </rPr>
      <t xml:space="preserve">
</t>
    </r>
    <r>
      <rPr>
        <sz val="11"/>
        <color rgb="FF000000"/>
        <rFont val="Calibri"/>
      </rPr>
      <t xml:space="preserve"> tunnel source GigabitEthernet0/0/0/2</t>
    </r>
    <r>
      <rPr>
        <sz val="11"/>
        <color rgb="FF000000"/>
        <rFont val="Calibri"/>
      </rPr>
      <t xml:space="preserve">
</t>
    </r>
    <r>
      <rPr>
        <sz val="11"/>
        <color rgb="FF000000"/>
        <rFont val="Calibri"/>
      </rPr>
      <t xml:space="preserve"> tunnel destination x.1.22.2</t>
    </r>
    <r>
      <rPr>
        <sz val="11"/>
        <color rgb="FF000000"/>
        <rFont val="Calibri"/>
      </rPr>
      <t xml:space="preserve">
</t>
    </r>
    <r>
      <rPr>
        <sz val="11"/>
        <color rgb="FF000000"/>
        <rFont val="Calibri"/>
      </rPr>
      <t>Step 2: Note the crypto ACL that was specified in the IPsec profile.</t>
    </r>
    <r>
      <rPr>
        <sz val="11"/>
        <color rgb="FF000000"/>
        <rFont val="Calibri"/>
      </rPr>
      <t xml:space="preserve">
</t>
    </r>
    <r>
      <rPr>
        <sz val="11"/>
        <color rgb="FF000000"/>
        <rFont val="Calibri"/>
      </rPr>
      <t xml:space="preserve"> crypto isakmp keyring ISAKMP_KEYRING</t>
    </r>
    <r>
      <rPr>
        <sz val="11"/>
        <color rgb="FF000000"/>
        <rFont val="Calibri"/>
      </rPr>
      <t xml:space="preserve">
</t>
    </r>
    <r>
      <rPr>
        <sz val="11"/>
        <color rgb="FF000000"/>
        <rFont val="Calibri"/>
      </rPr>
      <t xml:space="preserve"> pre-shared-key address x.1.22.2 255.255.255.255 key encrypted 150A13141C32</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isakmp policy 10</t>
    </r>
    <r>
      <rPr>
        <sz val="11"/>
        <color rgb="FF000000"/>
        <rFont val="Calibri"/>
      </rPr>
      <t xml:space="preserve">
</t>
    </r>
    <r>
      <rPr>
        <sz val="11"/>
        <color rgb="FF000000"/>
        <rFont val="Calibri"/>
      </rPr>
      <t xml:space="preserve"> hash sha256</t>
    </r>
    <r>
      <rPr>
        <sz val="11"/>
        <color rgb="FF000000"/>
        <rFont val="Calibri"/>
      </rPr>
      <t xml:space="preserve">
</t>
    </r>
    <r>
      <rPr>
        <sz val="11"/>
        <color rgb="FF000000"/>
        <rFont val="Calibri"/>
      </rPr>
      <t xml:space="preserve"> encryption aes 256</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 transform-set IPSEC_TRANS esp-aes 256 esp-sha256-hmac</t>
    </r>
    <r>
      <rPr>
        <sz val="11"/>
        <color rgb="FF000000"/>
        <rFont val="Calibri"/>
      </rPr>
      <t xml:space="preserve">
</t>
    </r>
    <r>
      <rPr>
        <sz val="11"/>
        <color rgb="FF000000"/>
        <rFont val="Calibri"/>
      </rPr>
      <t xml:space="preserve"> mode tunnel</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 profile IPSEC_NOC_PROFILE</t>
    </r>
    <r>
      <rPr>
        <sz val="11"/>
        <color rgb="FF000000"/>
        <rFont val="Calibri"/>
      </rPr>
      <t xml:space="preserve">
</t>
    </r>
    <r>
      <rPr>
        <sz val="11"/>
        <color rgb="FF000000"/>
        <rFont val="Calibri"/>
      </rPr>
      <t xml:space="preserve"> set pfs group16</t>
    </r>
    <r>
      <rPr>
        <sz val="11"/>
        <color rgb="FF000000"/>
        <rFont val="Calibri"/>
      </rPr>
      <t xml:space="preserve">
</t>
    </r>
    <r>
      <rPr>
        <sz val="11"/>
        <color rgb="FF000000"/>
        <rFont val="Calibri"/>
      </rPr>
      <t xml:space="preserve"> match address MGMT_TRAFFIC_ACL</t>
    </r>
    <r>
      <rPr>
        <sz val="11"/>
        <color rgb="FF000000"/>
        <rFont val="Calibri"/>
      </rPr>
      <t xml:space="preserve">
</t>
    </r>
    <r>
      <rPr>
        <sz val="11"/>
        <color rgb="FF000000"/>
        <rFont val="Calibri"/>
      </rPr>
      <t>Step 3: Review the ACL defined in the crypto map and verify that the destination is the management network.</t>
    </r>
    <r>
      <rPr>
        <sz val="11"/>
        <color rgb="FF000000"/>
        <rFont val="Calibri"/>
      </rPr>
      <t xml:space="preserve">
</t>
    </r>
    <r>
      <rPr>
        <sz val="11"/>
        <color rgb="FF000000"/>
        <rFont val="Calibri"/>
      </rPr>
      <t>!</t>
    </r>
    <r>
      <rPr>
        <sz val="11"/>
        <color rgb="FF000000"/>
        <rFont val="Calibri"/>
      </rPr>
      <t xml:space="preserve">
</t>
    </r>
    <r>
      <rPr>
        <sz val="11"/>
        <color rgb="FF000000"/>
        <rFont val="Calibri"/>
      </rPr>
      <t>ipv4 access-list MGMT_TRAFFIC_ACL</t>
    </r>
    <r>
      <rPr>
        <sz val="11"/>
        <color rgb="FF000000"/>
        <rFont val="Calibri"/>
      </rPr>
      <t xml:space="preserve">
</t>
    </r>
    <r>
      <rPr>
        <sz val="11"/>
        <color rgb="FF000000"/>
        <rFont val="Calibri"/>
      </rPr>
      <t xml:space="preserve"> 10 permit ipv4 10.1.34.0 0.0.0.255 10.22.2.0 0.0.0.255</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management network is this example is 10.22.2.0/24</t>
    </r>
    <r>
      <rPr>
        <sz val="11"/>
        <color rgb="FF000000"/>
        <rFont val="Calibri"/>
      </rPr>
      <t xml:space="preserve">
</t>
    </r>
    <r>
      <rPr>
        <sz val="11"/>
        <color rgb="FF000000"/>
        <rFont val="Calibri"/>
      </rPr>
      <t>If management traffic is not transported between the managed network and the NOC via dedicated circuit, MPLS/VPN service, or IPsec tunnel, this is a finding.</t>
    </r>
  </si>
  <si>
    <t>V-216769</t>
  </si>
  <si>
    <r>
      <rPr>
        <sz val="11"/>
        <rFont val="Calibri"/>
      </rPr>
      <t>The Cisco out-of-band management (OOBM) gateway router must be configured to forward only authorized management traffic to the Network Operations Center (NOC).</t>
    </r>
  </si>
  <si>
    <r>
      <rPr>
        <sz val="11"/>
        <color rgb="FF000000"/>
        <rFont val="Calibri"/>
      </rPr>
      <t>This requirement is not applicable for the DODIN Backbone.</t>
    </r>
    <r>
      <rPr>
        <sz val="11"/>
        <color rgb="FF000000"/>
        <rFont val="Calibri"/>
      </rPr>
      <t xml:space="preserve">
</t>
    </r>
    <r>
      <rPr>
        <sz val="11"/>
        <color rgb="FF000000"/>
        <rFont val="Calibri"/>
      </rPr>
      <t>Configure ACLs to permit only authorized management traffic into IPsec tunnels or the OOBM interface used for forwarding management data as shown in the examples below.</t>
    </r>
    <r>
      <rPr>
        <sz val="11"/>
        <color rgb="FF000000"/>
        <rFont val="Calibri"/>
      </rPr>
      <t xml:space="preserve">
</t>
    </r>
    <r>
      <rPr>
        <sz val="11"/>
        <color rgb="FF000000"/>
        <rFont val="Calibri"/>
      </rPr>
      <t>OOBM Link</t>
    </r>
    <r>
      <rPr>
        <sz val="11"/>
        <color rgb="FF000000"/>
        <rFont val="Calibri"/>
      </rPr>
      <t xml:space="preserve">
</t>
    </r>
    <r>
      <rPr>
        <sz val="11"/>
        <color rgb="FF000000"/>
        <rFont val="Calibri"/>
      </rPr>
      <t>RP/0/0/CPU0:R3(config)#ipv4 access-list MGMT_TRAFFIC_ACL</t>
    </r>
    <r>
      <rPr>
        <sz val="11"/>
        <color rgb="FF000000"/>
        <rFont val="Calibri"/>
      </rPr>
      <t xml:space="preserve">
</t>
    </r>
    <r>
      <rPr>
        <sz val="11"/>
        <color rgb="FF000000"/>
        <rFont val="Calibri"/>
      </rPr>
      <t>RP/0/0/CPU0:R3(config-ipv4-acl)#permit tcp 10.1.34.0 0.0.0.255 10.22.2.0 0.0.0.255 eq tacacs</t>
    </r>
    <r>
      <rPr>
        <sz val="11"/>
        <color rgb="FF000000"/>
        <rFont val="Calibri"/>
      </rPr>
      <t xml:space="preserve">
</t>
    </r>
    <r>
      <rPr>
        <sz val="11"/>
        <color rgb="FF000000"/>
        <rFont val="Calibri"/>
      </rPr>
      <t>RP/0/0/CPU0:R3(config-ipv4-acl)#permit tcp 10.1.34.0 0.0.0.255 10.22.2.0 0.0.0.255 eq ssh</t>
    </r>
    <r>
      <rPr>
        <sz val="11"/>
        <color rgb="FF000000"/>
        <rFont val="Calibri"/>
      </rPr>
      <t xml:space="preserve">
</t>
    </r>
    <r>
      <rPr>
        <sz val="11"/>
        <color rgb="FF000000"/>
        <rFont val="Calibri"/>
      </rPr>
      <t>RP/0/0/CPU0:R3(config-ipv4-acl)#permit udp 10.1.34.0 0.0.0.255 10.22.2.0 0.0.0.255 eq snmp</t>
    </r>
    <r>
      <rPr>
        <sz val="11"/>
        <color rgb="FF000000"/>
        <rFont val="Calibri"/>
      </rPr>
      <t xml:space="preserve">
</t>
    </r>
    <r>
      <rPr>
        <sz val="11"/>
        <color rgb="FF000000"/>
        <rFont val="Calibri"/>
      </rPr>
      <t>RP/0/0/CPU0:R3(config-ipv4-acl)#permit udp 10.1.34.0 0.0.0.255 10.22.2.0 0.0.0.255 eq snmptrap</t>
    </r>
    <r>
      <rPr>
        <sz val="11"/>
        <color rgb="FF000000"/>
        <rFont val="Calibri"/>
      </rPr>
      <t xml:space="preserve">
</t>
    </r>
    <r>
      <rPr>
        <sz val="11"/>
        <color rgb="FF000000"/>
        <rFont val="Calibri"/>
      </rPr>
      <t>RP/0/0/CPU0:R3(config-ipv4-acl)#permit udp 10.1.34.0 0.0.0.255 10.22.2.0 0.0.0.255 eq syslog</t>
    </r>
    <r>
      <rPr>
        <sz val="11"/>
        <color rgb="FF000000"/>
        <rFont val="Calibri"/>
      </rPr>
      <t xml:space="preserve">
</t>
    </r>
    <r>
      <rPr>
        <sz val="11"/>
        <color rgb="FF000000"/>
        <rFont val="Calibri"/>
      </rPr>
      <t>RP/0/0/CPU0:R3(config-ipv4-acl)#permit icmp 10.1.34.0 0.0.0.255 10.22.22.0 0.0.0.255</t>
    </r>
    <r>
      <rPr>
        <sz val="11"/>
        <color rgb="FF000000"/>
        <rFont val="Calibri"/>
      </rPr>
      <t xml:space="preserve">
</t>
    </r>
    <r>
      <rPr>
        <sz val="11"/>
        <color rgb="FF000000"/>
        <rFont val="Calibri"/>
      </rPr>
      <t>RP/0/0/CPU0:R3(config-ipv4-acl)#deny ipv4 any any log-input</t>
    </r>
    <r>
      <rPr>
        <sz val="11"/>
        <color rgb="FF000000"/>
        <rFont val="Calibri"/>
      </rPr>
      <t xml:space="preserve">
</t>
    </r>
    <r>
      <rPr>
        <sz val="11"/>
        <color rgb="FF000000"/>
        <rFont val="Calibri"/>
      </rPr>
      <t>RP/0/0/CPU0:R3(config-ipv4-acl)#exit</t>
    </r>
    <r>
      <rPr>
        <sz val="11"/>
        <color rgb="FF000000"/>
        <rFont val="Calibri"/>
      </rPr>
      <t xml:space="preserve">
</t>
    </r>
    <r>
      <rPr>
        <sz val="11"/>
        <color rgb="FF000000"/>
        <rFont val="Calibri"/>
      </rPr>
      <t>IPsec Tunnel</t>
    </r>
    <r>
      <rPr>
        <sz val="11"/>
        <color rgb="FF000000"/>
        <rFont val="Calibri"/>
      </rPr>
      <t xml:space="preserve">
</t>
    </r>
    <r>
      <rPr>
        <sz val="11"/>
        <color rgb="FF000000"/>
        <rFont val="Calibri"/>
      </rPr>
      <t>RP/0/0/CPU0:R3(config)#ipv4 access-list MGMT_TRAFFIC_ACL</t>
    </r>
    <r>
      <rPr>
        <sz val="11"/>
        <color rgb="FF000000"/>
        <rFont val="Calibri"/>
      </rPr>
      <t xml:space="preserve">
</t>
    </r>
    <r>
      <rPr>
        <sz val="11"/>
        <color rgb="FF000000"/>
        <rFont val="Calibri"/>
      </rPr>
      <t>RP/0/0/CPU0:R3(config-ipv4-acl)#permit tcp 10.1.34.0 0.0.0.255 10.22.2.0 0.0.0.255 eq tacacs</t>
    </r>
    <r>
      <rPr>
        <sz val="11"/>
        <color rgb="FF000000"/>
        <rFont val="Calibri"/>
      </rPr>
      <t xml:space="preserve">
</t>
    </r>
    <r>
      <rPr>
        <sz val="11"/>
        <color rgb="FF000000"/>
        <rFont val="Calibri"/>
      </rPr>
      <t>RP/0/0/CPU0:R3(config-ipv4-acl)#permit tcp 10.1.34.0 0.0.0.255 10.22.2.0 0.0.0.255 eq ssh</t>
    </r>
    <r>
      <rPr>
        <sz val="11"/>
        <color rgb="FF000000"/>
        <rFont val="Calibri"/>
      </rPr>
      <t xml:space="preserve">
</t>
    </r>
    <r>
      <rPr>
        <sz val="11"/>
        <color rgb="FF000000"/>
        <rFont val="Calibri"/>
      </rPr>
      <t>RP/0/0/CPU0:R3(config-ipv4-acl)#permit udp 10.1.34.0 0.0.0.255 10.22.2.0 0.0.0.255 eq snmp</t>
    </r>
    <r>
      <rPr>
        <sz val="11"/>
        <color rgb="FF000000"/>
        <rFont val="Calibri"/>
      </rPr>
      <t xml:space="preserve">
</t>
    </r>
    <r>
      <rPr>
        <sz val="11"/>
        <color rgb="FF000000"/>
        <rFont val="Calibri"/>
      </rPr>
      <t>RP/0/0/CPU0:R3(config-ipv4-acl)#permit udp 10.1.34.0 0.0.0.255 10.22.2.0 0.0.0.255 eq snmptrap</t>
    </r>
    <r>
      <rPr>
        <sz val="11"/>
        <color rgb="FF000000"/>
        <rFont val="Calibri"/>
      </rPr>
      <t xml:space="preserve">
</t>
    </r>
    <r>
      <rPr>
        <sz val="11"/>
        <color rgb="FF000000"/>
        <rFont val="Calibri"/>
      </rPr>
      <t>RP/0/0/CPU0:R3(config-ipv4-acl)#permit udp 10.1.34.0 0.0.0.255 10.22.2.0 0.0.0.255 eq syslog</t>
    </r>
    <r>
      <rPr>
        <sz val="11"/>
        <color rgb="FF000000"/>
        <rFont val="Calibri"/>
      </rPr>
      <t xml:space="preserve">
</t>
    </r>
    <r>
      <rPr>
        <sz val="11"/>
        <color rgb="FF000000"/>
        <rFont val="Calibri"/>
      </rPr>
      <t>RP/0/0/CPU0:R3(config-ipv4-acl)#permit icmp 10.1.34.0 0.0.0.255 10.22.22.0 0.0.0.255</t>
    </r>
    <r>
      <rPr>
        <sz val="11"/>
        <color rgb="FF000000"/>
        <rFont val="Calibri"/>
      </rPr>
      <t xml:space="preserve">
</t>
    </r>
    <r>
      <rPr>
        <sz val="11"/>
        <color rgb="FF000000"/>
        <rFont val="Calibri"/>
      </rPr>
      <t>RP/0/0/CPU0:R3(config-ipv4-acl)#exit</t>
    </r>
  </si>
  <si>
    <r>
      <rPr>
        <sz val="11"/>
        <color rgb="FF000000"/>
        <rFont val="Calibri"/>
      </rPr>
      <t>The OOBM network is an IP network used exclusively for the transport of OAM&amp;P data from the network being managed to the OSS components located at the NOC. Its design provides connectivity to each managed network device, enabling network management traffic to flow between the managed network elements and the NOC. This allows the use of paths separate from those used by the managed network.</t>
    </r>
  </si>
  <si>
    <r>
      <rPr>
        <sz val="11"/>
        <color rgb="FF000000"/>
        <rFont val="Calibri"/>
      </rPr>
      <t>This requirement is not applicable for the DODIN Backbone.</t>
    </r>
    <r>
      <rPr>
        <sz val="11"/>
        <color rgb="FF000000"/>
        <rFont val="Calibri"/>
      </rPr>
      <t xml:space="preserve">
</t>
    </r>
    <r>
      <rPr>
        <sz val="11"/>
        <color rgb="FF000000"/>
        <rFont val="Calibri"/>
      </rPr>
      <t>Review the network topology diagram to determine connectivity between the managed network and the NOC. Review the OOBM gateway router configuration to validate the path that the management traffic traverses. Verify that only management traffic is forwarded through the OOBM interface or IPsec tunnel.</t>
    </r>
    <r>
      <rPr>
        <sz val="11"/>
        <color rgb="FF000000"/>
        <rFont val="Calibri"/>
      </rPr>
      <t xml:space="preserve">
</t>
    </r>
    <r>
      <rPr>
        <sz val="11"/>
        <color rgb="FF000000"/>
        <rFont val="Calibri"/>
      </rPr>
      <t>If an OOBM link is used, verify that the only authorized management traffic is transported to the NOC by reviewing the outbound ACL applied to the OOBM interface as shown in the example below.</t>
    </r>
    <r>
      <rPr>
        <sz val="11"/>
        <color rgb="FF000000"/>
        <rFont val="Calibri"/>
      </rPr>
      <t xml:space="preserve">
</t>
    </r>
    <r>
      <rPr>
        <sz val="11"/>
        <color rgb="FF000000"/>
        <rFont val="Calibri"/>
      </rPr>
      <t>Step 1: Note the outbound ACL applied to the OOBM interface.</t>
    </r>
    <r>
      <rPr>
        <sz val="11"/>
        <color rgb="FF000000"/>
        <rFont val="Calibri"/>
      </rPr>
      <t xml:space="preserve">
</t>
    </r>
    <r>
      <rPr>
        <sz val="11"/>
        <color rgb="FF000000"/>
        <rFont val="Calibri"/>
      </rPr>
      <t>interface GigabitEthernet0/0/0/2</t>
    </r>
    <r>
      <rPr>
        <sz val="11"/>
        <color rgb="FF000000"/>
        <rFont val="Calibri"/>
      </rPr>
      <t xml:space="preserve">
</t>
    </r>
    <r>
      <rPr>
        <sz val="11"/>
        <color rgb="FF000000"/>
        <rFont val="Calibri"/>
      </rPr>
      <t xml:space="preserve"> description OOB link to NOC</t>
    </r>
    <r>
      <rPr>
        <sz val="11"/>
        <color rgb="FF000000"/>
        <rFont val="Calibri"/>
      </rPr>
      <t xml:space="preserve">
</t>
    </r>
    <r>
      <rPr>
        <sz val="11"/>
        <color rgb="FF000000"/>
        <rFont val="Calibri"/>
      </rPr>
      <t xml:space="preserve"> ipv4 address 10.11.1.8 255.255.255.0</t>
    </r>
    <r>
      <rPr>
        <sz val="11"/>
        <color rgb="FF000000"/>
        <rFont val="Calibri"/>
      </rPr>
      <t xml:space="preserve">
</t>
    </r>
    <r>
      <rPr>
        <sz val="11"/>
        <color rgb="FF000000"/>
        <rFont val="Calibri"/>
      </rPr>
      <t xml:space="preserve"> ipv4 access-group MGMT_TRAFFIC_ACL egress</t>
    </r>
    <r>
      <rPr>
        <sz val="11"/>
        <color rgb="FF000000"/>
        <rFont val="Calibri"/>
      </rPr>
      <t xml:space="preserve">
</t>
    </r>
    <r>
      <rPr>
        <sz val="11"/>
        <color rgb="FF000000"/>
        <rFont val="Calibri"/>
      </rPr>
      <t>Step 2: Review the outbound ACL and verify only management traffic is forwarded to the NOC.</t>
    </r>
    <r>
      <rPr>
        <sz val="11"/>
        <color rgb="FF000000"/>
        <rFont val="Calibri"/>
      </rPr>
      <t xml:space="preserve">
</t>
    </r>
    <r>
      <rPr>
        <sz val="11"/>
        <color rgb="FF000000"/>
        <rFont val="Calibri"/>
      </rPr>
      <t>ipv4 access-list MGMT_TRAFFIC_ACL</t>
    </r>
    <r>
      <rPr>
        <sz val="11"/>
        <color rgb="FF000000"/>
        <rFont val="Calibri"/>
      </rPr>
      <t xml:space="preserve">
</t>
    </r>
    <r>
      <rPr>
        <sz val="11"/>
        <color rgb="FF000000"/>
        <rFont val="Calibri"/>
      </rPr>
      <t xml:space="preserve"> 10 permit tcp 10.1.34.0 0.0.0.255 10.22.2.0 0.0.0.255 eq tacacs</t>
    </r>
    <r>
      <rPr>
        <sz val="11"/>
        <color rgb="FF000000"/>
        <rFont val="Calibri"/>
      </rPr>
      <t xml:space="preserve">
</t>
    </r>
    <r>
      <rPr>
        <sz val="11"/>
        <color rgb="FF000000"/>
        <rFont val="Calibri"/>
      </rPr>
      <t xml:space="preserve"> 20 permit tcp 10.1.34.0 0.0.0.255 10.22.2.0 0.0.0.255 eq ssh</t>
    </r>
    <r>
      <rPr>
        <sz val="11"/>
        <color rgb="FF000000"/>
        <rFont val="Calibri"/>
      </rPr>
      <t xml:space="preserve">
</t>
    </r>
    <r>
      <rPr>
        <sz val="11"/>
        <color rgb="FF000000"/>
        <rFont val="Calibri"/>
      </rPr>
      <t xml:space="preserve"> 30 permit udp 10.1.34.0 0.0.0.255 10.22.2.0 0.0.0.255 eq snmp</t>
    </r>
    <r>
      <rPr>
        <sz val="11"/>
        <color rgb="FF000000"/>
        <rFont val="Calibri"/>
      </rPr>
      <t xml:space="preserve">
</t>
    </r>
    <r>
      <rPr>
        <sz val="11"/>
        <color rgb="FF000000"/>
        <rFont val="Calibri"/>
      </rPr>
      <t xml:space="preserve"> 40 permit udp 10.1.34.0 0.0.0.255 10.22.2.0 0.0.0.255 eq snmptrap</t>
    </r>
    <r>
      <rPr>
        <sz val="11"/>
        <color rgb="FF000000"/>
        <rFont val="Calibri"/>
      </rPr>
      <t xml:space="preserve">
</t>
    </r>
    <r>
      <rPr>
        <sz val="11"/>
        <color rgb="FF000000"/>
        <rFont val="Calibri"/>
      </rPr>
      <t xml:space="preserve"> 50 permit udp 10.1.34.0 0.0.0.255 10.22.2.0 0.0.0.255 eq syslog</t>
    </r>
    <r>
      <rPr>
        <sz val="11"/>
        <color rgb="FF000000"/>
        <rFont val="Calibri"/>
      </rPr>
      <t xml:space="preserve">
</t>
    </r>
    <r>
      <rPr>
        <sz val="11"/>
        <color rgb="FF000000"/>
        <rFont val="Calibri"/>
      </rPr>
      <t xml:space="preserve"> 60 permit icmp 10.1.34.0 0.0.0.255 10.22.22.0 0.0.0.255 echo</t>
    </r>
    <r>
      <rPr>
        <sz val="11"/>
        <color rgb="FF000000"/>
        <rFont val="Calibri"/>
      </rPr>
      <t xml:space="preserve">
</t>
    </r>
    <r>
      <rPr>
        <sz val="11"/>
        <color rgb="FF000000"/>
        <rFont val="Calibri"/>
      </rPr>
      <t xml:space="preserve"> 70 permit icmp 10.1.34.0 0.0.0.255 10.22.22.0 0.0.0.255 echo-reply</t>
    </r>
    <r>
      <rPr>
        <sz val="11"/>
        <color rgb="FF000000"/>
        <rFont val="Calibri"/>
      </rPr>
      <t xml:space="preserve">
</t>
    </r>
    <r>
      <rPr>
        <sz val="11"/>
        <color rgb="FF000000"/>
        <rFont val="Calibri"/>
      </rPr>
      <t xml:space="preserve"> 80 deny ipv4 any any log-input</t>
    </r>
    <r>
      <rPr>
        <sz val="11"/>
        <color rgb="FF000000"/>
        <rFont val="Calibri"/>
      </rPr>
      <t xml:space="preserve">
</t>
    </r>
    <r>
      <rPr>
        <sz val="11"/>
        <color rgb="FF000000"/>
        <rFont val="Calibri"/>
      </rPr>
      <t>If an IPSec tunnel is used, verify that the only authorized management traffic is transported to the NOC.</t>
    </r>
    <r>
      <rPr>
        <sz val="11"/>
        <color rgb="FF000000"/>
        <rFont val="Calibri"/>
      </rPr>
      <t xml:space="preserve">
</t>
    </r>
    <r>
      <rPr>
        <sz val="11"/>
        <color rgb="FF000000"/>
        <rFont val="Calibri"/>
      </rPr>
      <t>Step 1: Note the profile referenced for the IPSec tunnel to the NOC.</t>
    </r>
    <r>
      <rPr>
        <sz val="11"/>
        <color rgb="FF000000"/>
        <rFont val="Calibri"/>
      </rPr>
      <t xml:space="preserve">
</t>
    </r>
    <r>
      <rPr>
        <sz val="11"/>
        <color rgb="FF000000"/>
        <rFont val="Calibri"/>
      </rPr>
      <t>interface tunnel-ipsec 30</t>
    </r>
    <r>
      <rPr>
        <sz val="11"/>
        <color rgb="FF000000"/>
        <rFont val="Calibri"/>
      </rPr>
      <t xml:space="preserve">
</t>
    </r>
    <r>
      <rPr>
        <sz val="11"/>
        <color rgb="FF000000"/>
        <rFont val="Calibri"/>
      </rPr>
      <t xml:space="preserve"> profile IPSEC_NOC_PROFILE</t>
    </r>
    <r>
      <rPr>
        <sz val="11"/>
        <color rgb="FF000000"/>
        <rFont val="Calibri"/>
      </rPr>
      <t xml:space="preserve">
</t>
    </r>
    <r>
      <rPr>
        <sz val="11"/>
        <color rgb="FF000000"/>
        <rFont val="Calibri"/>
      </rPr>
      <t xml:space="preserve"> tunnel source GigabitEthernet0/0/0/2</t>
    </r>
    <r>
      <rPr>
        <sz val="11"/>
        <color rgb="FF000000"/>
        <rFont val="Calibri"/>
      </rPr>
      <t xml:space="preserve">
</t>
    </r>
    <r>
      <rPr>
        <sz val="11"/>
        <color rgb="FF000000"/>
        <rFont val="Calibri"/>
      </rPr>
      <t xml:space="preserve"> tunnel destination x.1.22.2</t>
    </r>
    <r>
      <rPr>
        <sz val="11"/>
        <color rgb="FF000000"/>
        <rFont val="Calibri"/>
      </rPr>
      <t xml:space="preserve">
</t>
    </r>
    <r>
      <rPr>
        <sz val="11"/>
        <color rgb="FF000000"/>
        <rFont val="Calibri"/>
      </rPr>
      <t>Step 2: Note the crypto ACL that was specified in the IPSec profile.</t>
    </r>
    <r>
      <rPr>
        <sz val="11"/>
        <color rgb="FF000000"/>
        <rFont val="Calibri"/>
      </rPr>
      <t xml:space="preserve">
</t>
    </r>
    <r>
      <rPr>
        <sz val="11"/>
        <color rgb="FF000000"/>
        <rFont val="Calibri"/>
      </rPr>
      <t xml:space="preserve"> crypto isakmp keyring ISAKMP_KEYRING</t>
    </r>
    <r>
      <rPr>
        <sz val="11"/>
        <color rgb="FF000000"/>
        <rFont val="Calibri"/>
      </rPr>
      <t xml:space="preserve">
</t>
    </r>
    <r>
      <rPr>
        <sz val="11"/>
        <color rgb="FF000000"/>
        <rFont val="Calibri"/>
      </rPr>
      <t xml:space="preserve"> pre-shared-key address x.1.22.2 255.255.255.255 key encrypted 150A13141C32</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isakmp policy 10</t>
    </r>
    <r>
      <rPr>
        <sz val="11"/>
        <color rgb="FF000000"/>
        <rFont val="Calibri"/>
      </rPr>
      <t xml:space="preserve">
</t>
    </r>
    <r>
      <rPr>
        <sz val="11"/>
        <color rgb="FF000000"/>
        <rFont val="Calibri"/>
      </rPr>
      <t xml:space="preserve"> hash sha256</t>
    </r>
    <r>
      <rPr>
        <sz val="11"/>
        <color rgb="FF000000"/>
        <rFont val="Calibri"/>
      </rPr>
      <t xml:space="preserve">
</t>
    </r>
    <r>
      <rPr>
        <sz val="11"/>
        <color rgb="FF000000"/>
        <rFont val="Calibri"/>
      </rPr>
      <t xml:space="preserve"> encryption aes 256</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 transform-set IPSEC_TRANS esp-aes 256 esp-sha256-hmac</t>
    </r>
    <r>
      <rPr>
        <sz val="11"/>
        <color rgb="FF000000"/>
        <rFont val="Calibri"/>
      </rPr>
      <t xml:space="preserve">
</t>
    </r>
    <r>
      <rPr>
        <sz val="11"/>
        <color rgb="FF000000"/>
        <rFont val="Calibri"/>
      </rPr>
      <t xml:space="preserve"> mode tunnel</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 profile IPSEC_NOC_PROFILE</t>
    </r>
    <r>
      <rPr>
        <sz val="11"/>
        <color rgb="FF000000"/>
        <rFont val="Calibri"/>
      </rPr>
      <t xml:space="preserve">
</t>
    </r>
    <r>
      <rPr>
        <sz val="11"/>
        <color rgb="FF000000"/>
        <rFont val="Calibri"/>
      </rPr>
      <t xml:space="preserve"> set pfs group16</t>
    </r>
    <r>
      <rPr>
        <sz val="11"/>
        <color rgb="FF000000"/>
        <rFont val="Calibri"/>
      </rPr>
      <t xml:space="preserve">
</t>
    </r>
    <r>
      <rPr>
        <sz val="11"/>
        <color rgb="FF000000"/>
        <rFont val="Calibri"/>
      </rPr>
      <t xml:space="preserve"> match address MGMT_TRAFFIC_ACL</t>
    </r>
    <r>
      <rPr>
        <sz val="11"/>
        <color rgb="FF000000"/>
        <rFont val="Calibri"/>
      </rPr>
      <t xml:space="preserve">
</t>
    </r>
    <r>
      <rPr>
        <sz val="11"/>
        <color rgb="FF000000"/>
        <rFont val="Calibri"/>
      </rPr>
      <t>Step 3: Review the crypto ACL defined in the IPSec profile and verify only management traffic is forwarded to the NOC.</t>
    </r>
    <r>
      <rPr>
        <sz val="11"/>
        <color rgb="FF000000"/>
        <rFont val="Calibri"/>
      </rPr>
      <t xml:space="preserve">
</t>
    </r>
    <r>
      <rPr>
        <sz val="11"/>
        <color rgb="FF000000"/>
        <rFont val="Calibri"/>
      </rPr>
      <t>ipv4 access-list MGMT_TRAFFIC_ACL</t>
    </r>
    <r>
      <rPr>
        <sz val="11"/>
        <color rgb="FF000000"/>
        <rFont val="Calibri"/>
      </rPr>
      <t xml:space="preserve">
</t>
    </r>
    <r>
      <rPr>
        <sz val="11"/>
        <color rgb="FF000000"/>
        <rFont val="Calibri"/>
      </rPr>
      <t xml:space="preserve"> 10 permit tcp 10.1.34.0 0.0.0.255 10.22.2.0 0.0.0.255 eq tacacs</t>
    </r>
    <r>
      <rPr>
        <sz val="11"/>
        <color rgb="FF000000"/>
        <rFont val="Calibri"/>
      </rPr>
      <t xml:space="preserve">
</t>
    </r>
    <r>
      <rPr>
        <sz val="11"/>
        <color rgb="FF000000"/>
        <rFont val="Calibri"/>
      </rPr>
      <t xml:space="preserve"> 20 permit tcp 10.1.34.0 0.0.0.255 10.22.2.0 0.0.0.255 eq ssh</t>
    </r>
    <r>
      <rPr>
        <sz val="11"/>
        <color rgb="FF000000"/>
        <rFont val="Calibri"/>
      </rPr>
      <t xml:space="preserve">
</t>
    </r>
    <r>
      <rPr>
        <sz val="11"/>
        <color rgb="FF000000"/>
        <rFont val="Calibri"/>
      </rPr>
      <t xml:space="preserve"> 30 permit udp 10.1.34.0 0.0.0.255 10.22.2.0 0.0.0.255 eq snmp</t>
    </r>
    <r>
      <rPr>
        <sz val="11"/>
        <color rgb="FF000000"/>
        <rFont val="Calibri"/>
      </rPr>
      <t xml:space="preserve">
</t>
    </r>
    <r>
      <rPr>
        <sz val="11"/>
        <color rgb="FF000000"/>
        <rFont val="Calibri"/>
      </rPr>
      <t xml:space="preserve"> 40 permit udp 10.1.34.0 0.0.0.255 10.22.2.0 0.0.0.255 eq snmptrap</t>
    </r>
    <r>
      <rPr>
        <sz val="11"/>
        <color rgb="FF000000"/>
        <rFont val="Calibri"/>
      </rPr>
      <t xml:space="preserve">
</t>
    </r>
    <r>
      <rPr>
        <sz val="11"/>
        <color rgb="FF000000"/>
        <rFont val="Calibri"/>
      </rPr>
      <t xml:space="preserve"> 50 permit udp 10.1.34.0 0.0.0.255 10.22.2.0 0.0.0.255 eq syslog</t>
    </r>
    <r>
      <rPr>
        <sz val="11"/>
        <color rgb="FF000000"/>
        <rFont val="Calibri"/>
      </rPr>
      <t xml:space="preserve">
</t>
    </r>
    <r>
      <rPr>
        <sz val="11"/>
        <color rgb="FF000000"/>
        <rFont val="Calibri"/>
      </rPr>
      <t xml:space="preserve"> 60 permit icmp 10.1.34.0 0.0.0.255 10.22.22.0 0.0.0.255</t>
    </r>
    <r>
      <rPr>
        <sz val="11"/>
        <color rgb="FF000000"/>
        <rFont val="Calibri"/>
      </rPr>
      <t xml:space="preserve">
</t>
    </r>
    <r>
      <rPr>
        <sz val="11"/>
        <color rgb="FF000000"/>
        <rFont val="Calibri"/>
      </rPr>
      <t>Note: ICMP is permitted for troubleshooting purposes. The IPSec SA can only identify interesting traffic via address, protocol, and port; hence, the ICMP traffic cannot be qualified via type attribute.</t>
    </r>
    <r>
      <rPr>
        <sz val="11"/>
        <color rgb="FF000000"/>
        <rFont val="Calibri"/>
      </rPr>
      <t xml:space="preserve">
</t>
    </r>
    <r>
      <rPr>
        <sz val="11"/>
        <color rgb="FF000000"/>
        <rFont val="Calibri"/>
      </rPr>
      <t>If traffic other than authorized management traffic is permitted through the OOBM interface or IPsec tunnel, this is a finding.</t>
    </r>
  </si>
  <si>
    <t>V-216770</t>
  </si>
  <si>
    <r>
      <rPr>
        <sz val="11"/>
        <rFont val="Calibri"/>
      </rPr>
      <t>The Cisco out-of-band management (OOBM) gateway router must be configured to have separate IGP instances for the managed network and management network.</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</si>
  <si>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have a separate IGP instance for the management network as shown in the example below.</t>
    </r>
    <r>
      <rPr>
        <sz val="11"/>
        <color rgb="FF000000"/>
        <rFont val="Calibri"/>
      </rPr>
      <t xml:space="preserve">
</t>
    </r>
    <r>
      <rPr>
        <sz val="11"/>
        <color rgb="FF000000"/>
        <rFont val="Calibri"/>
      </rPr>
      <t>RP/0/0/CPU0:R2(config)#router ospf 2 vrf MGMT</t>
    </r>
    <r>
      <rPr>
        <sz val="11"/>
        <color rgb="FF000000"/>
        <rFont val="Calibri"/>
      </rPr>
      <t xml:space="preserve">
</t>
    </r>
    <r>
      <rPr>
        <sz val="11"/>
        <color rgb="FF000000"/>
        <rFont val="Calibri"/>
      </rPr>
      <t>RP/0/0/CPU0:R2(config-ospf-vrf)#area 0</t>
    </r>
    <r>
      <rPr>
        <sz val="11"/>
        <color rgb="FF000000"/>
        <rFont val="Calibri"/>
      </rPr>
      <t xml:space="preserve">
</t>
    </r>
    <r>
      <rPr>
        <sz val="11"/>
        <color rgb="FF000000"/>
        <rFont val="Calibri"/>
      </rPr>
      <t>RP/0/0/CPU0:R2(config-ospf-vrf-ar)#interface GigabitEthernet0/0/0/0.2</t>
    </r>
    <r>
      <rPr>
        <sz val="11"/>
        <color rgb="FF000000"/>
        <rFont val="Calibri"/>
      </rPr>
      <t xml:space="preserve">
</t>
    </r>
    <r>
      <rPr>
        <sz val="11"/>
        <color rgb="FF000000"/>
        <rFont val="Calibri"/>
      </rPr>
      <t>RP/0/0/CPU0:R2(config-ospf-vrf-ar-if)#exit</t>
    </r>
    <r>
      <rPr>
        <sz val="11"/>
        <color rgb="FF000000"/>
        <rFont val="Calibri"/>
      </rPr>
      <t xml:space="preserve">
</t>
    </r>
    <r>
      <rPr>
        <sz val="11"/>
        <color rgb="FF000000"/>
        <rFont val="Calibri"/>
      </rPr>
      <t>RP/0/0/CPU0:R2(config-ospf-vrf-ar)#exit</t>
    </r>
    <r>
      <rPr>
        <sz val="11"/>
        <color rgb="FF000000"/>
        <rFont val="Calibri"/>
      </rPr>
      <t xml:space="preserve">
</t>
    </r>
    <r>
      <rPr>
        <sz val="11"/>
        <color rgb="FF000000"/>
        <rFont val="Calibri"/>
      </rPr>
      <t>RP/0/0/CPU0:R2(config-ospf-vrf)#exit</t>
    </r>
    <r>
      <rPr>
        <sz val="11"/>
        <color rgb="FF000000"/>
        <rFont val="Calibri"/>
      </rPr>
      <t xml:space="preserve">
</t>
    </r>
    <r>
      <rPr>
        <sz val="11"/>
        <color rgb="FF000000"/>
        <rFont val="Calibri"/>
      </rPr>
      <t>RP/0/0/CPU0:R2(config-ospf)#exit</t>
    </r>
    <r>
      <rPr>
        <sz val="11"/>
        <color rgb="FF000000"/>
        <rFont val="Calibri"/>
      </rPr>
      <t xml:space="preserve">
</t>
    </r>
    <r>
      <rPr>
        <sz val="11"/>
        <color rgb="FF000000"/>
        <rFont val="Calibri"/>
      </rPr>
      <t>RP/0/0/CPU0:R2(config)#router ospf 3 vrf PROD</t>
    </r>
    <r>
      <rPr>
        <sz val="11"/>
        <color rgb="FF000000"/>
        <rFont val="Calibri"/>
      </rPr>
      <t xml:space="preserve">
</t>
    </r>
    <r>
      <rPr>
        <sz val="11"/>
        <color rgb="FF000000"/>
        <rFont val="Calibri"/>
      </rPr>
      <t>RP/0/0/CPU0:R2(config-ospf-vrf)#area 0</t>
    </r>
    <r>
      <rPr>
        <sz val="11"/>
        <color rgb="FF000000"/>
        <rFont val="Calibri"/>
      </rPr>
      <t xml:space="preserve">
</t>
    </r>
    <r>
      <rPr>
        <sz val="11"/>
        <color rgb="FF000000"/>
        <rFont val="Calibri"/>
      </rPr>
      <t>RP/0/0/CPU0:R2(config-ospf-vrf-ar)#interface GigabitEthernet0/0/0/0.3</t>
    </r>
    <r>
      <rPr>
        <sz val="11"/>
        <color rgb="FF000000"/>
        <rFont val="Calibri"/>
      </rPr>
      <t xml:space="preserve">
</t>
    </r>
    <r>
      <rPr>
        <sz val="11"/>
        <color rgb="FF000000"/>
        <rFont val="Calibri"/>
      </rPr>
      <t>RP/0/0/CPU0:R2(config-ospf-vrf-ar-if)#end</t>
    </r>
  </si>
  <si>
    <r>
      <rPr>
        <sz val="11"/>
        <color rgb="FF000000"/>
        <rFont val="Calibri"/>
      </rPr>
      <t>If the gateway router is not a dedicated device for the OOBM network, implementation of several safeguards for containment of management and production traffic boundaries must occur. Since the managed and management network are separate routing domains, configuration of separate Interior Gateway Protocol routing instances is critical on the router to segregate traffic from each network.</t>
    </r>
  </si>
  <si>
    <r>
      <rPr>
        <sz val="11"/>
        <color rgb="FF000000"/>
        <rFont val="Calibri"/>
      </rPr>
      <t>This requirement is not applicable for the DODIN Backbone.</t>
    </r>
    <r>
      <rPr>
        <sz val="11"/>
        <color rgb="FF000000"/>
        <rFont val="Calibri"/>
      </rPr>
      <t xml:space="preserve">
</t>
    </r>
    <r>
      <rPr>
        <sz val="11"/>
        <color rgb="FF000000"/>
        <rFont val="Calibri"/>
      </rPr>
      <t>Verify that the OOBM interface is an adjacency in the IGP domain for the management network via separate VRF as shown in the example below.</t>
    </r>
    <r>
      <rPr>
        <sz val="11"/>
        <color rgb="FF000000"/>
        <rFont val="Calibri"/>
      </rPr>
      <t xml:space="preserve">
</t>
    </r>
    <r>
      <rPr>
        <sz val="11"/>
        <color rgb="FF000000"/>
        <rFont val="Calibri"/>
      </rPr>
      <t>router ospf 2</t>
    </r>
    <r>
      <rPr>
        <sz val="11"/>
        <color rgb="FF000000"/>
        <rFont val="Calibri"/>
      </rPr>
      <t xml:space="preserve">
</t>
    </r>
    <r>
      <rPr>
        <sz val="11"/>
        <color rgb="FF000000"/>
        <rFont val="Calibri"/>
      </rPr>
      <t xml:space="preserve"> vrf MGMT</t>
    </r>
    <r>
      <rPr>
        <sz val="11"/>
        <color rgb="FF000000"/>
        <rFont val="Calibri"/>
      </rPr>
      <t xml:space="preserve">
</t>
    </r>
    <r>
      <rPr>
        <sz val="11"/>
        <color rgb="FF000000"/>
        <rFont val="Calibri"/>
      </rPr>
      <t xml:space="preserve">  area 0</t>
    </r>
    <r>
      <rPr>
        <sz val="11"/>
        <color rgb="FF000000"/>
        <rFont val="Calibri"/>
      </rPr>
      <t xml:space="preserve">
</t>
    </r>
    <r>
      <rPr>
        <sz val="11"/>
        <color rgb="FF000000"/>
        <rFont val="Calibri"/>
      </rPr>
      <t xml:space="preserve">   interface GigabitEthernet0/0/0/0.2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3</t>
    </r>
    <r>
      <rPr>
        <sz val="11"/>
        <color rgb="FF000000"/>
        <rFont val="Calibri"/>
      </rPr>
      <t xml:space="preserve">
</t>
    </r>
    <r>
      <rPr>
        <sz val="11"/>
        <color rgb="FF000000"/>
        <rFont val="Calibri"/>
      </rPr>
      <t xml:space="preserve"> vrf PROD</t>
    </r>
    <r>
      <rPr>
        <sz val="11"/>
        <color rgb="FF000000"/>
        <rFont val="Calibri"/>
      </rPr>
      <t xml:space="preserve">
</t>
    </r>
    <r>
      <rPr>
        <sz val="11"/>
        <color rgb="FF000000"/>
        <rFont val="Calibri"/>
      </rPr>
      <t xml:space="preserve">  area 0</t>
    </r>
    <r>
      <rPr>
        <sz val="11"/>
        <color rgb="FF000000"/>
        <rFont val="Calibri"/>
      </rPr>
      <t xml:space="preserve">
</t>
    </r>
    <r>
      <rPr>
        <sz val="11"/>
        <color rgb="FF000000"/>
        <rFont val="Calibri"/>
      </rPr>
      <t xml:space="preserve">   interface GigabitEthernet0/0/0/0.3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have separate IGP instances for the managed network and management network, this is a finding.</t>
    </r>
  </si>
  <si>
    <t>V-216771</t>
  </si>
  <si>
    <r>
      <rPr>
        <sz val="11"/>
        <rFont val="Calibri"/>
      </rPr>
      <t>The Cisco out-of-band management (OOBM) gateway router must be configured to not redistribute routes between the management network routing domain and the managed network routing domain.</t>
    </r>
  </si>
  <si>
    <r>
      <rPr>
        <sz val="11"/>
        <color rgb="FF000000"/>
        <rFont val="Calibri"/>
      </rPr>
      <t>This requirement is not applicable for the DODIN Backbone.</t>
    </r>
    <r>
      <rPr>
        <sz val="11"/>
        <color rgb="FF000000"/>
        <rFont val="Calibri"/>
      </rPr>
      <t xml:space="preserve">
</t>
    </r>
    <r>
      <rPr>
        <sz val="11"/>
        <color rgb="FF000000"/>
        <rFont val="Calibri"/>
      </rPr>
      <t>Remove the configuration that imports routes from the managed network into the management network or vice versa as shown in the example below.</t>
    </r>
    <r>
      <rPr>
        <sz val="11"/>
        <color rgb="FF000000"/>
        <rFont val="Calibri"/>
      </rPr>
      <t xml:space="preserve">
</t>
    </r>
    <r>
      <rPr>
        <sz val="11"/>
        <color rgb="FF000000"/>
        <rFont val="Calibri"/>
      </rPr>
      <t>RP/0/0/CPU0:R2(config)#vrf MGMT</t>
    </r>
    <r>
      <rPr>
        <sz val="11"/>
        <color rgb="FF000000"/>
        <rFont val="Calibri"/>
      </rPr>
      <t xml:space="preserve">
</t>
    </r>
    <r>
      <rPr>
        <sz val="11"/>
        <color rgb="FF000000"/>
        <rFont val="Calibri"/>
      </rPr>
      <t xml:space="preserve">RP/0/0/CPU0:R2(config-vrf)#address-family ipv4 unicast </t>
    </r>
    <r>
      <rPr>
        <sz val="11"/>
        <color rgb="FF000000"/>
        <rFont val="Calibri"/>
      </rPr>
      <t xml:space="preserve">
</t>
    </r>
    <r>
      <rPr>
        <sz val="11"/>
        <color rgb="FF000000"/>
        <rFont val="Calibri"/>
      </rPr>
      <t>RP/0/0/CPU0:R2(config-vrf-af)#no import route-target 8:8</t>
    </r>
    <r>
      <rPr>
        <sz val="11"/>
        <color rgb="FF000000"/>
        <rFont val="Calibri"/>
      </rPr>
      <t xml:space="preserve">
</t>
    </r>
    <r>
      <rPr>
        <sz val="11"/>
        <color rgb="FF000000"/>
        <rFont val="Calibri"/>
      </rPr>
      <t>RP/0/0/CPU0:R2(config-vrf-af)#end</t>
    </r>
  </si>
  <si>
    <r>
      <rPr>
        <sz val="11"/>
        <color rgb="FF000000"/>
        <rFont val="Calibri"/>
      </rPr>
      <t>If the gateway router is not a dedicated device for the OOBM network, several safeguards must be implemented for containment of management and production traffic boundaries; otherwise, it is possible that management traffic will not be separated from production traffic.</t>
    </r>
    <r>
      <rPr>
        <sz val="11"/>
        <color rgb="FF000000"/>
        <rFont val="Calibri"/>
      </rPr>
      <t xml:space="preserve">
</t>
    </r>
    <r>
      <rPr>
        <sz val="11"/>
        <color rgb="FF000000"/>
        <rFont val="Calibri"/>
      </rPr>
      <t>Since the managed network and the management network are separate routing domains, separate Interior Gateway Protocol routing instances must be configured on the router, one for the managed network and one for the OOBM network. In addition, the routes from the two domains must not be redistributed to each other.</t>
    </r>
  </si>
  <si>
    <r>
      <rPr>
        <sz val="11"/>
        <color rgb="FF000000"/>
        <rFont val="Calibri"/>
      </rPr>
      <t>This requirement is not applicable for the DODIN Backbone.</t>
    </r>
    <r>
      <rPr>
        <sz val="11"/>
        <color rgb="FF000000"/>
        <rFont val="Calibri"/>
      </rPr>
      <t xml:space="preserve">
</t>
    </r>
    <r>
      <rPr>
        <sz val="11"/>
        <color rgb="FF000000"/>
        <rFont val="Calibri"/>
      </rPr>
      <t>Verify the Interior Gateway Protocol (IGP) instance used for the managed network does not redistribute routes into the IGP instance used for the management network, and vice versa. The example below imports OSPF routes from the production route table (VRF PROD) into the management route table (VRF MGMT) using BGP.</t>
    </r>
    <r>
      <rPr>
        <sz val="11"/>
        <color rgb="FF000000"/>
        <rFont val="Calibri"/>
      </rPr>
      <t xml:space="preserve">
</t>
    </r>
    <r>
      <rPr>
        <sz val="11"/>
        <color rgb="FF000000"/>
        <rFont val="Calibri"/>
      </rPr>
      <t>vrf MGMT</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import route-target</t>
    </r>
    <r>
      <rPr>
        <sz val="11"/>
        <color rgb="FF000000"/>
        <rFont val="Calibri"/>
      </rPr>
      <t xml:space="preserve">
</t>
    </r>
    <r>
      <rPr>
        <sz val="11"/>
        <color rgb="FF000000"/>
        <rFont val="Calibri"/>
      </rPr>
      <t xml:space="preserve">   4:4</t>
    </r>
    <r>
      <rPr>
        <sz val="11"/>
        <color rgb="FF000000"/>
        <rFont val="Calibri"/>
      </rPr>
      <t xml:space="preserve">
</t>
    </r>
    <r>
      <rPr>
        <sz val="11"/>
        <color rgb="FF000000"/>
        <rFont val="Calibri"/>
      </rPr>
      <t xml:space="preserve">   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export route-target</t>
    </r>
    <r>
      <rPr>
        <sz val="11"/>
        <color rgb="FF000000"/>
        <rFont val="Calibri"/>
      </rPr>
      <t xml:space="preserve">
</t>
    </r>
    <r>
      <rPr>
        <sz val="11"/>
        <color rgb="FF000000"/>
        <rFont val="Calibri"/>
      </rPr>
      <t xml:space="preserve">   4:4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vrf PROD</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import route-target</t>
    </r>
    <r>
      <rPr>
        <sz val="11"/>
        <color rgb="FF000000"/>
        <rFont val="Calibri"/>
      </rPr>
      <t xml:space="preserve">
</t>
    </r>
    <r>
      <rPr>
        <sz val="11"/>
        <color rgb="FF000000"/>
        <rFont val="Calibri"/>
      </rPr>
      <t xml:space="preserve">   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export route-target</t>
    </r>
    <r>
      <rPr>
        <sz val="11"/>
        <color rgb="FF000000"/>
        <rFont val="Calibri"/>
      </rPr>
      <t xml:space="preserve">
</t>
    </r>
    <r>
      <rPr>
        <sz val="11"/>
        <color rgb="FF000000"/>
        <rFont val="Calibri"/>
      </rPr>
      <t xml:space="preserve">   8:8</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2</t>
    </r>
    <r>
      <rPr>
        <sz val="11"/>
        <color rgb="FF000000"/>
        <rFont val="Calibri"/>
      </rPr>
      <t xml:space="preserve">
</t>
    </r>
    <r>
      <rPr>
        <sz val="11"/>
        <color rgb="FF000000"/>
        <rFont val="Calibri"/>
      </rPr>
      <t xml:space="preserve"> vrf MGMT</t>
    </r>
    <r>
      <rPr>
        <sz val="11"/>
        <color rgb="FF000000"/>
        <rFont val="Calibri"/>
      </rPr>
      <t xml:space="preserve">
</t>
    </r>
    <r>
      <rPr>
        <sz val="11"/>
        <color rgb="FF000000"/>
        <rFont val="Calibri"/>
      </rPr>
      <t xml:space="preserve">  redistribute bgp 64512</t>
    </r>
    <r>
      <rPr>
        <sz val="11"/>
        <color rgb="FF000000"/>
        <rFont val="Calibri"/>
      </rPr>
      <t xml:space="preserve">
</t>
    </r>
    <r>
      <rPr>
        <sz val="11"/>
        <color rgb="FF000000"/>
        <rFont val="Calibri"/>
      </rPr>
      <t xml:space="preserve">  area 0</t>
    </r>
    <r>
      <rPr>
        <sz val="11"/>
        <color rgb="FF000000"/>
        <rFont val="Calibri"/>
      </rPr>
      <t xml:space="preserve">
</t>
    </r>
    <r>
      <rPr>
        <sz val="11"/>
        <color rgb="FF000000"/>
        <rFont val="Calibri"/>
      </rPr>
      <t xml:space="preserve">   interface GigabitEthernet0/0/0/0.2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ospf 3</t>
    </r>
    <r>
      <rPr>
        <sz val="11"/>
        <color rgb="FF000000"/>
        <rFont val="Calibri"/>
      </rPr>
      <t xml:space="preserve">
</t>
    </r>
    <r>
      <rPr>
        <sz val="11"/>
        <color rgb="FF000000"/>
        <rFont val="Calibri"/>
      </rPr>
      <t xml:space="preserve"> vrf PROD</t>
    </r>
    <r>
      <rPr>
        <sz val="11"/>
        <color rgb="FF000000"/>
        <rFont val="Calibri"/>
      </rPr>
      <t xml:space="preserve">
</t>
    </r>
    <r>
      <rPr>
        <sz val="11"/>
        <color rgb="FF000000"/>
        <rFont val="Calibri"/>
      </rPr>
      <t xml:space="preserve">  area 0</t>
    </r>
    <r>
      <rPr>
        <sz val="11"/>
        <color rgb="FF000000"/>
        <rFont val="Calibri"/>
      </rPr>
      <t xml:space="preserve">
</t>
    </r>
    <r>
      <rPr>
        <sz val="11"/>
        <color rgb="FF000000"/>
        <rFont val="Calibri"/>
      </rPr>
      <t xml:space="preserve">   interface GigabitEthernet0/0/0/0.3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router bgp 64512</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vpnv4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vrf MGMT</t>
    </r>
    <r>
      <rPr>
        <sz val="11"/>
        <color rgb="FF000000"/>
        <rFont val="Calibri"/>
      </rPr>
      <t xml:space="preserve">
</t>
    </r>
    <r>
      <rPr>
        <sz val="11"/>
        <color rgb="FF000000"/>
        <rFont val="Calibri"/>
      </rPr>
      <t xml:space="preserve">  rd 4:4</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redistribute ospf 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vrf PROD</t>
    </r>
    <r>
      <rPr>
        <sz val="11"/>
        <color rgb="FF000000"/>
        <rFont val="Calibri"/>
      </rPr>
      <t xml:space="preserve">
</t>
    </r>
    <r>
      <rPr>
        <sz val="11"/>
        <color rgb="FF000000"/>
        <rFont val="Calibri"/>
      </rPr>
      <t xml:space="preserve">  rd 8:8</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redistribute ospf 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IGP instance used for the managed network redistributes routes into the IGP instance used for the management network, or vice versa, this is a finding.</t>
    </r>
  </si>
  <si>
    <t>V-216772</t>
  </si>
  <si>
    <r>
      <rPr>
        <sz val="11"/>
        <rFont val="Calibri"/>
      </rPr>
      <t>The Cisco out-of-band management (OOBM) gateway router must be configured to block any traffic destined to itself that is not sourced from the OOBM network or the Network Operations Center (NOC).</t>
    </r>
  </si>
  <si>
    <r>
      <rPr>
        <sz val="11"/>
        <color rgb="FF000000"/>
        <rFont val="Calibri"/>
      </rPr>
      <t>This requirement is not applicable for the DODIN Backbone. It is only applicable if the OOBM gateway router is not a dedicated device to the OOBM backbone.</t>
    </r>
    <r>
      <rPr>
        <sz val="11"/>
        <color rgb="FF000000"/>
        <rFont val="Calibri"/>
      </rPr>
      <t xml:space="preserve">
</t>
    </r>
    <r>
      <rPr>
        <sz val="11"/>
        <color rgb="FF000000"/>
        <rFont val="Calibri"/>
      </rPr>
      <t>Step 1: Configure the ACL to only allow traffic to the route processor from the OOBM backbone and the NOC.</t>
    </r>
    <r>
      <rPr>
        <sz val="11"/>
        <color rgb="FF000000"/>
        <rFont val="Calibri"/>
      </rPr>
      <t xml:space="preserve">
</t>
    </r>
    <r>
      <rPr>
        <sz val="11"/>
        <color rgb="FF000000"/>
        <rFont val="Calibri"/>
      </rPr>
      <t>RP/0/0/CPU0:R2(config)#ipv4 access-list TRAFFIC_FROM_NOC</t>
    </r>
    <r>
      <rPr>
        <sz val="11"/>
        <color rgb="FF000000"/>
        <rFont val="Calibri"/>
      </rPr>
      <t xml:space="preserve">
</t>
    </r>
    <r>
      <rPr>
        <sz val="11"/>
        <color rgb="FF000000"/>
        <rFont val="Calibri"/>
      </rPr>
      <t>RP/0/0/CPU0:R2(config-ipv4-acl)#permit ip 10.11.1.0 0.255.255.255 host 10.11.$</t>
    </r>
    <r>
      <rPr>
        <sz val="11"/>
        <color rgb="FF000000"/>
        <rFont val="Calibri"/>
      </rPr>
      <t xml:space="preserve">
</t>
    </r>
    <r>
      <rPr>
        <sz val="11"/>
        <color rgb="FF000000"/>
        <rFont val="Calibri"/>
      </rPr>
      <t>RP/0/0/CPU0:R2(config-ipv4-acl)#permit ip 10.12.1.0 0.255.255.255 host 10.11.$</t>
    </r>
    <r>
      <rPr>
        <sz val="11"/>
        <color rgb="FF000000"/>
        <rFont val="Calibri"/>
      </rPr>
      <t xml:space="preserve">
</t>
    </r>
    <r>
      <rPr>
        <sz val="11"/>
        <color rgb="FF000000"/>
        <rFont val="Calibri"/>
      </rPr>
      <t>RP/0/0/CPU0:R2(config-ipv4-acl)#permit ip 10.11.1.0 0.255.255.255 host 10.13.$</t>
    </r>
    <r>
      <rPr>
        <sz val="11"/>
        <color rgb="FF000000"/>
        <rFont val="Calibri"/>
      </rPr>
      <t xml:space="preserve">
</t>
    </r>
    <r>
      <rPr>
        <sz val="11"/>
        <color rgb="FF000000"/>
        <rFont val="Calibri"/>
      </rPr>
      <t>RP/0/0/CPU0:R2(config-ipv4-acl)#permit ip 10.12.1.0 0.255.255.255 host 10.13.$</t>
    </r>
    <r>
      <rPr>
        <sz val="11"/>
        <color rgb="FF000000"/>
        <rFont val="Calibri"/>
      </rPr>
      <t xml:space="preserve">
</t>
    </r>
    <r>
      <rPr>
        <sz val="11"/>
        <color rgb="FF000000"/>
        <rFont val="Calibri"/>
      </rPr>
      <t>RP/0/0/CPU0:R2(config-ipv4-acl)#deny ip any host 10.11.1.8 log-input</t>
    </r>
    <r>
      <rPr>
        <sz val="11"/>
        <color rgb="FF000000"/>
        <rFont val="Calibri"/>
      </rPr>
      <t xml:space="preserve">
</t>
    </r>
    <r>
      <rPr>
        <sz val="11"/>
        <color rgb="FF000000"/>
        <rFont val="Calibri"/>
      </rPr>
      <t>RP/0/0/CPU0:R2(config-ipv4-acl)#deny ip any host 10.13.1.1 log-input</t>
    </r>
    <r>
      <rPr>
        <sz val="11"/>
        <color rgb="FF000000"/>
        <rFont val="Calibri"/>
      </rPr>
      <t xml:space="preserve">
</t>
    </r>
    <r>
      <rPr>
        <sz val="11"/>
        <color rgb="FF000000"/>
        <rFont val="Calibri"/>
      </rPr>
      <t>RP/0/0/CPU0:R2(config-ipv4-acl)#permit ip 10.11.1.0 0.0.0.255 10.13.1.0 0.0.0$</t>
    </r>
    <r>
      <rPr>
        <sz val="11"/>
        <color rgb="FF000000"/>
        <rFont val="Calibri"/>
      </rPr>
      <t xml:space="preserve">
</t>
    </r>
    <r>
      <rPr>
        <sz val="11"/>
        <color rgb="FF000000"/>
        <rFont val="Calibri"/>
      </rPr>
      <t>RP/0/0/CPU0:R2(config-ipv4-acl)#permit ip 10.12.1.0 0.0.0.255 10.13.1.0 0.0.0$</t>
    </r>
    <r>
      <rPr>
        <sz val="11"/>
        <color rgb="FF000000"/>
        <rFont val="Calibri"/>
      </rPr>
      <t xml:space="preserve">
</t>
    </r>
    <r>
      <rPr>
        <sz val="11"/>
        <color rgb="FF000000"/>
        <rFont val="Calibri"/>
      </rPr>
      <t>RP/0/0/CPU0:R2(config-ipv4-acl)#deny ip any any log-input</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Step 2: Configure the ACL to only allow traffic to the route processor from the OOBM LAN.</t>
    </r>
    <r>
      <rPr>
        <sz val="11"/>
        <color rgb="FF000000"/>
        <rFont val="Calibri"/>
      </rPr>
      <t xml:space="preserve">
</t>
    </r>
    <r>
      <rPr>
        <sz val="11"/>
        <color rgb="FF000000"/>
        <rFont val="Calibri"/>
      </rPr>
      <t>RP/0/0/CPU0:R2(config)#ipv4 access-list TRAFFIC_TO_NOC</t>
    </r>
    <r>
      <rPr>
        <sz val="11"/>
        <color rgb="FF000000"/>
        <rFont val="Calibri"/>
      </rPr>
      <t xml:space="preserve">
</t>
    </r>
    <r>
      <rPr>
        <sz val="11"/>
        <color rgb="FF000000"/>
        <rFont val="Calibri"/>
      </rPr>
      <t>RP/0/0/CPU0:R2(config-ipv4-acl)#permit ip 10.13.1.0 0.255.255.255 host 10.13.$</t>
    </r>
    <r>
      <rPr>
        <sz val="11"/>
        <color rgb="FF000000"/>
        <rFont val="Calibri"/>
      </rPr>
      <t xml:space="preserve">
</t>
    </r>
    <r>
      <rPr>
        <sz val="11"/>
        <color rgb="FF000000"/>
        <rFont val="Calibri"/>
      </rPr>
      <t>RP/0/0/CPU0:R2(config-ipv4-acl)#permit ip 10.13.1.0 0.255.255.255 host 10.11.$</t>
    </r>
    <r>
      <rPr>
        <sz val="11"/>
        <color rgb="FF000000"/>
        <rFont val="Calibri"/>
      </rPr>
      <t xml:space="preserve">
</t>
    </r>
    <r>
      <rPr>
        <sz val="11"/>
        <color rgb="FF000000"/>
        <rFont val="Calibri"/>
      </rPr>
      <t>RP/0/0/CPU0:R2(config-ipv4-acl)#deny ip any host 10.13.1.1 log-input</t>
    </r>
    <r>
      <rPr>
        <sz val="11"/>
        <color rgb="FF000000"/>
        <rFont val="Calibri"/>
      </rPr>
      <t xml:space="preserve">
</t>
    </r>
    <r>
      <rPr>
        <sz val="11"/>
        <color rgb="FF000000"/>
        <rFont val="Calibri"/>
      </rPr>
      <t>RP/0/0/CPU0:R2(config-ipv4-acl)#deny ip any host 10.11.1.8 log-input</t>
    </r>
    <r>
      <rPr>
        <sz val="11"/>
        <color rgb="FF000000"/>
        <rFont val="Calibri"/>
      </rPr>
      <t xml:space="preserve">
</t>
    </r>
    <r>
      <rPr>
        <sz val="11"/>
        <color rgb="FF000000"/>
        <rFont val="Calibri"/>
      </rPr>
      <t>RP/0/0/CPU0:R2(config-ipv4-acl)#permit ip 10.13.1.0 0.255.255.255 10.11.1.0 0$</t>
    </r>
    <r>
      <rPr>
        <sz val="11"/>
        <color rgb="FF000000"/>
        <rFont val="Calibri"/>
      </rPr>
      <t xml:space="preserve">
</t>
    </r>
    <r>
      <rPr>
        <sz val="11"/>
        <color rgb="FF000000"/>
        <rFont val="Calibri"/>
      </rPr>
      <t>RP/0/0/CPU0:R2(config-ipv4-acl)#permit ip 10.13.1.0 0.255.255.255 10.12.1.0 0$</t>
    </r>
    <r>
      <rPr>
        <sz val="11"/>
        <color rgb="FF000000"/>
        <rFont val="Calibri"/>
      </rPr>
      <t xml:space="preserve">
</t>
    </r>
    <r>
      <rPr>
        <sz val="11"/>
        <color rgb="FF000000"/>
        <rFont val="Calibri"/>
      </rPr>
      <t>RP/0/0/CPU0:R2(config-ipv4-acl)#deny ip any any log-input</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Step 3: Apply the ACLs configured above to the appropriate OOBM interfaces as shown in the example below.</t>
    </r>
    <r>
      <rPr>
        <sz val="11"/>
        <color rgb="FF000000"/>
        <rFont val="Calibri"/>
      </rPr>
      <t xml:space="preserve">
</t>
    </r>
    <r>
      <rPr>
        <sz val="11"/>
        <color rgb="FF000000"/>
        <rFont val="Calibri"/>
      </rPr>
      <t>RP/0/0/CPU0:R2(config)#int g0/0/0/2</t>
    </r>
    <r>
      <rPr>
        <sz val="11"/>
        <color rgb="FF000000"/>
        <rFont val="Calibri"/>
      </rPr>
      <t xml:space="preserve">
</t>
    </r>
    <r>
      <rPr>
        <sz val="11"/>
        <color rgb="FF000000"/>
        <rFont val="Calibri"/>
      </rPr>
      <t>RP/0/0/CPU0:R2(config-if)#ipv4 access-group TRAFFIC_FROM_NOC in</t>
    </r>
    <r>
      <rPr>
        <sz val="11"/>
        <color rgb="FF000000"/>
        <rFont val="Calibri"/>
      </rPr>
      <t xml:space="preserve">
</t>
    </r>
    <r>
      <rPr>
        <sz val="11"/>
        <color rgb="FF000000"/>
        <rFont val="Calibri"/>
      </rPr>
      <t>RP/0/0/CPU0:R2(config)#int g0/0/0/3</t>
    </r>
    <r>
      <rPr>
        <sz val="11"/>
        <color rgb="FF000000"/>
        <rFont val="Calibri"/>
      </rPr>
      <t xml:space="preserve">
</t>
    </r>
    <r>
      <rPr>
        <sz val="11"/>
        <color rgb="FF000000"/>
        <rFont val="Calibri"/>
      </rPr>
      <t>RP/0/0/CPU0:R2(config-if)#access-group TRAFFIC_TO_NOC in</t>
    </r>
    <r>
      <rPr>
        <sz val="11"/>
        <color rgb="FF000000"/>
        <rFont val="Calibri"/>
      </rPr>
      <t xml:space="preserve">
</t>
    </r>
    <r>
      <rPr>
        <sz val="11"/>
        <color rgb="FF000000"/>
        <rFont val="Calibri"/>
      </rPr>
      <t>RP/0/0/CPU0:R2(config-if)#end</t>
    </r>
  </si>
  <si>
    <r>
      <rPr>
        <sz val="11"/>
        <color rgb="FF000000"/>
        <rFont val="Calibri"/>
      </rPr>
      <t>If the gateway router is not a dedicated device for the OOBM network, several safeguards must be implemented for containment of management and production traffic boundaries. It is imperative that hosts from the managed network are not able to access the OOBM gateway router.</t>
    </r>
  </si>
  <si>
    <r>
      <rPr>
        <sz val="11"/>
        <color rgb="FF000000"/>
        <rFont val="Calibri"/>
      </rPr>
      <t>This requirement is not applicable for the DODIN Backbone. It is only applicable if the OOBM gateway router is not a dedicated device to the OOBM backbone.</t>
    </r>
    <r>
      <rPr>
        <sz val="11"/>
        <color rgb="FF000000"/>
        <rFont val="Calibri"/>
      </rPr>
      <t xml:space="preserve">
</t>
    </r>
    <r>
      <rPr>
        <sz val="11"/>
        <color rgb="FF000000"/>
        <rFont val="Calibri"/>
      </rPr>
      <t>Verify that traffic destined to itself is only sourced by the OOBM or the NOC. In the example below, the OOBM backbone network is 10.11.1.0/24, the NOC address spaces is 10.12.1.0/24, and the OOBM LAN address space at remote site connecting to the managed network is 10.13.1.0/24.</t>
    </r>
    <r>
      <rPr>
        <sz val="11"/>
        <color rgb="FF000000"/>
        <rFont val="Calibri"/>
      </rPr>
      <t xml:space="preserve">
</t>
    </r>
    <r>
      <rPr>
        <sz val="11"/>
        <color rgb="FF000000"/>
        <rFont val="Calibri"/>
      </rPr>
      <t>Step 1: Note the inbound ACL applied to the OOBM interfaces.</t>
    </r>
    <r>
      <rPr>
        <sz val="11"/>
        <color rgb="FF000000"/>
        <rFont val="Calibri"/>
      </rPr>
      <t xml:space="preserve">
</t>
    </r>
    <r>
      <rPr>
        <sz val="11"/>
        <color rgb="FF000000"/>
        <rFont val="Calibri"/>
      </rPr>
      <t>interface GigabitEthernet0/0/0/2</t>
    </r>
    <r>
      <rPr>
        <sz val="11"/>
        <color rgb="FF000000"/>
        <rFont val="Calibri"/>
      </rPr>
      <t xml:space="preserve">
</t>
    </r>
    <r>
      <rPr>
        <sz val="11"/>
        <color rgb="FF000000"/>
        <rFont val="Calibri"/>
      </rPr>
      <t xml:space="preserve"> description OOB link to NOC</t>
    </r>
    <r>
      <rPr>
        <sz val="11"/>
        <color rgb="FF000000"/>
        <rFont val="Calibri"/>
      </rPr>
      <t xml:space="preserve">
</t>
    </r>
    <r>
      <rPr>
        <sz val="11"/>
        <color rgb="FF000000"/>
        <rFont val="Calibri"/>
      </rPr>
      <t xml:space="preserve"> ip address 10.11.1.8 255.255.255.0</t>
    </r>
    <r>
      <rPr>
        <sz val="11"/>
        <color rgb="FF000000"/>
        <rFont val="Calibri"/>
      </rPr>
      <t xml:space="preserve">
</t>
    </r>
    <r>
      <rPr>
        <sz val="11"/>
        <color rgb="FF000000"/>
        <rFont val="Calibri"/>
      </rPr>
      <t xml:space="preserve"> ipv4 access-group TRAFFIC_FROM_NOC ingress</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 GigabitEthernet0/0/0/3</t>
    </r>
    <r>
      <rPr>
        <sz val="11"/>
        <color rgb="FF000000"/>
        <rFont val="Calibri"/>
      </rPr>
      <t xml:space="preserve">
</t>
    </r>
    <r>
      <rPr>
        <sz val="11"/>
        <color rgb="FF000000"/>
        <rFont val="Calibri"/>
      </rPr>
      <t xml:space="preserve"> description link to OOBM LAN access switch</t>
    </r>
    <r>
      <rPr>
        <sz val="11"/>
        <color rgb="FF000000"/>
        <rFont val="Calibri"/>
      </rPr>
      <t xml:space="preserve">
</t>
    </r>
    <r>
      <rPr>
        <sz val="11"/>
        <color rgb="FF000000"/>
        <rFont val="Calibri"/>
      </rPr>
      <t xml:space="preserve"> ip address 10.13.1.1 255.255.255.0</t>
    </r>
    <r>
      <rPr>
        <sz val="11"/>
        <color rgb="FF000000"/>
        <rFont val="Calibri"/>
      </rPr>
      <t xml:space="preserve">
</t>
    </r>
    <r>
      <rPr>
        <sz val="11"/>
        <color rgb="FF000000"/>
        <rFont val="Calibri"/>
      </rPr>
      <t xml:space="preserve"> ipv4 access-group TRAFFIC_TO_NOC ingress</t>
    </r>
    <r>
      <rPr>
        <sz val="11"/>
        <color rgb="FF000000"/>
        <rFont val="Calibri"/>
      </rPr>
      <t xml:space="preserve">
</t>
    </r>
    <r>
      <rPr>
        <sz val="11"/>
        <color rgb="FF000000"/>
        <rFont val="Calibri"/>
      </rPr>
      <t>Step 2: Review the inbound ACL bound to any OOB interface connecting to the OOBM backbone and verify traffic destined to itself is only from the OOBM or NOC address space.</t>
    </r>
    <r>
      <rPr>
        <sz val="11"/>
        <color rgb="FF000000"/>
        <rFont val="Calibri"/>
      </rPr>
      <t xml:space="preserve">
</t>
    </r>
    <r>
      <rPr>
        <sz val="11"/>
        <color rgb="FF000000"/>
        <rFont val="Calibri"/>
      </rPr>
      <t>ipv4 access-list TRAFFIC_FROM_NOC</t>
    </r>
    <r>
      <rPr>
        <sz val="11"/>
        <color rgb="FF000000"/>
        <rFont val="Calibri"/>
      </rPr>
      <t xml:space="preserve">
</t>
    </r>
    <r>
      <rPr>
        <sz val="11"/>
        <color rgb="FF000000"/>
        <rFont val="Calibri"/>
      </rPr>
      <t xml:space="preserve"> 10 permit ipv4 10.11.1.0 0.255.255.255 host 10.11.1.8</t>
    </r>
    <r>
      <rPr>
        <sz val="11"/>
        <color rgb="FF000000"/>
        <rFont val="Calibri"/>
      </rPr>
      <t xml:space="preserve">
</t>
    </r>
    <r>
      <rPr>
        <sz val="11"/>
        <color rgb="FF000000"/>
        <rFont val="Calibri"/>
      </rPr>
      <t xml:space="preserve"> 20 permit ipv4 10.12.1.0 0.255.255.255 host 10.11.1.8</t>
    </r>
    <r>
      <rPr>
        <sz val="11"/>
        <color rgb="FF000000"/>
        <rFont val="Calibri"/>
      </rPr>
      <t xml:space="preserve">
</t>
    </r>
    <r>
      <rPr>
        <sz val="11"/>
        <color rgb="FF000000"/>
        <rFont val="Calibri"/>
      </rPr>
      <t xml:space="preserve"> 30 permit ipv4 10.11.1.0 0.255.255.255 host 10.13.1.1</t>
    </r>
    <r>
      <rPr>
        <sz val="11"/>
        <color rgb="FF000000"/>
        <rFont val="Calibri"/>
      </rPr>
      <t xml:space="preserve">
</t>
    </r>
    <r>
      <rPr>
        <sz val="11"/>
        <color rgb="FF000000"/>
        <rFont val="Calibri"/>
      </rPr>
      <t xml:space="preserve"> 40 permit ipv4 10.12.1.0 0.255.255.255 host 10.13.1.1</t>
    </r>
    <r>
      <rPr>
        <sz val="11"/>
        <color rgb="FF000000"/>
        <rFont val="Calibri"/>
      </rPr>
      <t xml:space="preserve">
</t>
    </r>
    <r>
      <rPr>
        <sz val="11"/>
        <color rgb="FF000000"/>
        <rFont val="Calibri"/>
      </rPr>
      <t xml:space="preserve"> 50 deny ipv4 any host 10.11.1.8 log-input</t>
    </r>
    <r>
      <rPr>
        <sz val="11"/>
        <color rgb="FF000000"/>
        <rFont val="Calibri"/>
      </rPr>
      <t xml:space="preserve">
</t>
    </r>
    <r>
      <rPr>
        <sz val="11"/>
        <color rgb="FF000000"/>
        <rFont val="Calibri"/>
      </rPr>
      <t xml:space="preserve"> 60 deny ipv4 any host 10.13.1.1 log-input</t>
    </r>
    <r>
      <rPr>
        <sz val="11"/>
        <color rgb="FF000000"/>
        <rFont val="Calibri"/>
      </rPr>
      <t xml:space="preserve">
</t>
    </r>
    <r>
      <rPr>
        <sz val="11"/>
        <color rgb="FF000000"/>
        <rFont val="Calibri"/>
      </rPr>
      <t xml:space="preserve"> 70 permit ipv4 10.11.1.0 0.0.0.255 10.13.1.0 0.0.0.255</t>
    </r>
    <r>
      <rPr>
        <sz val="11"/>
        <color rgb="FF000000"/>
        <rFont val="Calibri"/>
      </rPr>
      <t xml:space="preserve">
</t>
    </r>
    <r>
      <rPr>
        <sz val="11"/>
        <color rgb="FF000000"/>
        <rFont val="Calibri"/>
      </rPr>
      <t xml:space="preserve"> 80 permit ipv4 10.12.1.0 0.0.0.255 10.13.1.0 0.0.0.255</t>
    </r>
    <r>
      <rPr>
        <sz val="11"/>
        <color rgb="FF000000"/>
        <rFont val="Calibri"/>
      </rPr>
      <t xml:space="preserve">
</t>
    </r>
    <r>
      <rPr>
        <sz val="11"/>
        <color rgb="FF000000"/>
        <rFont val="Calibri"/>
      </rPr>
      <t xml:space="preserve"> 90 deny ipv4 any any log-input</t>
    </r>
    <r>
      <rPr>
        <sz val="11"/>
        <color rgb="FF000000"/>
        <rFont val="Calibri"/>
      </rPr>
      <t xml:space="preserve">
</t>
    </r>
    <r>
      <rPr>
        <sz val="11"/>
        <color rgb="FF000000"/>
        <rFont val="Calibri"/>
      </rPr>
      <t>Step 3: Review the inbound ACL bound to any OOBM LAN interfaces and verify traffic destined to itself is from the OOBM LAN address space.</t>
    </r>
    <r>
      <rPr>
        <sz val="11"/>
        <color rgb="FF000000"/>
        <rFont val="Calibri"/>
      </rPr>
      <t xml:space="preserve">
</t>
    </r>
    <r>
      <rPr>
        <sz val="11"/>
        <color rgb="FF000000"/>
        <rFont val="Calibri"/>
      </rPr>
      <t>ipv4 access-list TRAFFIC_TO_NOC</t>
    </r>
    <r>
      <rPr>
        <sz val="11"/>
        <color rgb="FF000000"/>
        <rFont val="Calibri"/>
      </rPr>
      <t xml:space="preserve">
</t>
    </r>
    <r>
      <rPr>
        <sz val="11"/>
        <color rgb="FF000000"/>
        <rFont val="Calibri"/>
      </rPr>
      <t xml:space="preserve"> 10 permit ipv4 10.13.1.0 0.255.255.255 host 10.13.1.1</t>
    </r>
    <r>
      <rPr>
        <sz val="11"/>
        <color rgb="FF000000"/>
        <rFont val="Calibri"/>
      </rPr>
      <t xml:space="preserve">
</t>
    </r>
    <r>
      <rPr>
        <sz val="11"/>
        <color rgb="FF000000"/>
        <rFont val="Calibri"/>
      </rPr>
      <t xml:space="preserve"> 20 permit ipv4 10.13.1.0 0.255.255.255 host 10.11.1.8</t>
    </r>
    <r>
      <rPr>
        <sz val="11"/>
        <color rgb="FF000000"/>
        <rFont val="Calibri"/>
      </rPr>
      <t xml:space="preserve">
</t>
    </r>
    <r>
      <rPr>
        <sz val="11"/>
        <color rgb="FF000000"/>
        <rFont val="Calibri"/>
      </rPr>
      <t xml:space="preserve"> 30 deny ipv4 any host 10.13.1.1 log-input</t>
    </r>
    <r>
      <rPr>
        <sz val="11"/>
        <color rgb="FF000000"/>
        <rFont val="Calibri"/>
      </rPr>
      <t xml:space="preserve">
</t>
    </r>
    <r>
      <rPr>
        <sz val="11"/>
        <color rgb="FF000000"/>
        <rFont val="Calibri"/>
      </rPr>
      <t xml:space="preserve"> 40 deny ipv4 any host 10.11.1.8 log-input</t>
    </r>
    <r>
      <rPr>
        <sz val="11"/>
        <color rgb="FF000000"/>
        <rFont val="Calibri"/>
      </rPr>
      <t xml:space="preserve">
</t>
    </r>
    <r>
      <rPr>
        <sz val="11"/>
        <color rgb="FF000000"/>
        <rFont val="Calibri"/>
      </rPr>
      <t xml:space="preserve"> 50 permit ipv4 10.13.1.0 0.255.255.255 10.11.1.0 0.0.0.255</t>
    </r>
    <r>
      <rPr>
        <sz val="11"/>
        <color rgb="FF000000"/>
        <rFont val="Calibri"/>
      </rPr>
      <t xml:space="preserve">
</t>
    </r>
    <r>
      <rPr>
        <sz val="11"/>
        <color rgb="FF000000"/>
        <rFont val="Calibri"/>
      </rPr>
      <t xml:space="preserve"> 60 permit ipv4 10.13.1.0 0.255.255.255 10.12.1.0 0.0.0.255</t>
    </r>
    <r>
      <rPr>
        <sz val="11"/>
        <color rgb="FF000000"/>
        <rFont val="Calibri"/>
      </rPr>
      <t xml:space="preserve">
</t>
    </r>
    <r>
      <rPr>
        <sz val="11"/>
        <color rgb="FF000000"/>
        <rFont val="Calibri"/>
      </rPr>
      <t xml:space="preserve"> 70 deny ipv4 any any log-input</t>
    </r>
    <r>
      <rPr>
        <sz val="11"/>
        <color rgb="FF000000"/>
        <rFont val="Calibri"/>
      </rPr>
      <t xml:space="preserve">
</t>
    </r>
    <r>
      <rPr>
        <sz val="11"/>
        <color rgb="FF000000"/>
        <rFont val="Calibri"/>
      </rPr>
      <t>If the router does not block any traffic destined to itself that is not sourced from the OOBM network or the NOC, this is a finding.</t>
    </r>
  </si>
  <si>
    <t>V-216773</t>
  </si>
  <si>
    <r>
      <rPr>
        <sz val="11"/>
        <rFont val="Calibri"/>
      </rPr>
      <t>The Cisco router must be configured to only permit management traffic that ingresses and egresses the out-of-band management (OOBM) interface.</t>
    </r>
  </si>
  <si>
    <r>
      <rPr>
        <sz val="11"/>
        <color rgb="FF000000"/>
        <rFont val="Calibri"/>
      </rPr>
      <t>If the management interface is not a dedicated OOBM interface, it must be configured with both an ingress and egress ACL.</t>
    </r>
    <r>
      <rPr>
        <sz val="11"/>
        <color rgb="FF000000"/>
        <rFont val="Calibri"/>
      </rPr>
      <t xml:space="preserve">
</t>
    </r>
    <r>
      <rPr>
        <sz val="11"/>
        <color rgb="FF000000"/>
        <rFont val="Calibri"/>
      </rPr>
      <t>Step 1: Configure an ingress ACL a shown in the example below.</t>
    </r>
    <r>
      <rPr>
        <sz val="11"/>
        <color rgb="FF000000"/>
        <rFont val="Calibri"/>
      </rPr>
      <t xml:space="preserve">
</t>
    </r>
    <r>
      <rPr>
        <sz val="11"/>
        <color rgb="FF000000"/>
        <rFont val="Calibri"/>
      </rPr>
      <t>RP/0/0/CPU0:R2(config)#Ipv4 access-list INGRESS_MANAGEMENT_ACL</t>
    </r>
    <r>
      <rPr>
        <sz val="11"/>
        <color rgb="FF000000"/>
        <rFont val="Calibri"/>
      </rPr>
      <t xml:space="preserve">
</t>
    </r>
    <r>
      <rPr>
        <sz val="11"/>
        <color rgb="FF000000"/>
        <rFont val="Calibri"/>
      </rPr>
      <t>RP/0/0/CPU0:R2(config-ipv4-acl)#permit tcp any host 10.11.1.22 eq tacacs</t>
    </r>
    <r>
      <rPr>
        <sz val="11"/>
        <color rgb="FF000000"/>
        <rFont val="Calibri"/>
      </rPr>
      <t xml:space="preserve">
</t>
    </r>
    <r>
      <rPr>
        <sz val="11"/>
        <color rgb="FF000000"/>
        <rFont val="Calibri"/>
      </rPr>
      <t>RP/0/0/CPU0:R2(config-ipv4-acl)#permit tcp any host 10.11.1.22 eq 22</t>
    </r>
    <r>
      <rPr>
        <sz val="11"/>
        <color rgb="FF000000"/>
        <rFont val="Calibri"/>
      </rPr>
      <t xml:space="preserve">
</t>
    </r>
    <r>
      <rPr>
        <sz val="11"/>
        <color rgb="FF000000"/>
        <rFont val="Calibri"/>
      </rPr>
      <t>RP/0/0/CPU0:R2(config-ipv4-acl)#permit udp any host 10.11.1.22 eq snmp</t>
    </r>
    <r>
      <rPr>
        <sz val="11"/>
        <color rgb="FF000000"/>
        <rFont val="Calibri"/>
      </rPr>
      <t xml:space="preserve">
</t>
    </r>
    <r>
      <rPr>
        <sz val="11"/>
        <color rgb="FF000000"/>
        <rFont val="Calibri"/>
      </rPr>
      <t>RP/0/0/CPU0:R2(config-ipv4-acl)#permit udp any host 10.11.1.22 eq snmptrap</t>
    </r>
    <r>
      <rPr>
        <sz val="11"/>
        <color rgb="FF000000"/>
        <rFont val="Calibri"/>
      </rPr>
      <t xml:space="preserve">
</t>
    </r>
    <r>
      <rPr>
        <sz val="11"/>
        <color rgb="FF000000"/>
        <rFont val="Calibri"/>
      </rPr>
      <t>RP/0/0/CPU0:R2(config-ipv4-acl)#permit udp any host 10.11.1.22 eq ntp</t>
    </r>
    <r>
      <rPr>
        <sz val="11"/>
        <color rgb="FF000000"/>
        <rFont val="Calibri"/>
      </rPr>
      <t xml:space="preserve">
</t>
    </r>
    <r>
      <rPr>
        <sz val="11"/>
        <color rgb="FF000000"/>
        <rFont val="Calibri"/>
      </rPr>
      <t>RP/0/0/CPU0:R2(config-ipv4-acl)#permit icmp any host 10.11.1.22</t>
    </r>
    <r>
      <rPr>
        <sz val="11"/>
        <color rgb="FF000000"/>
        <rFont val="Calibri"/>
      </rPr>
      <t xml:space="preserve">
</t>
    </r>
    <r>
      <rPr>
        <sz val="11"/>
        <color rgb="FF000000"/>
        <rFont val="Calibri"/>
      </rPr>
      <t>RP/0/0/CPU0:R2(config-ipv4-acl)#deny ip any any log-input</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Step 2: Configure an egress ACL a shown in the example below.</t>
    </r>
    <r>
      <rPr>
        <sz val="11"/>
        <color rgb="FF000000"/>
        <rFont val="Calibri"/>
      </rPr>
      <t xml:space="preserve">
</t>
    </r>
    <r>
      <rPr>
        <sz val="11"/>
        <color rgb="FF000000"/>
        <rFont val="Calibri"/>
      </rPr>
      <t>RP/0/0/CPU0:R2(config)#Ipv4 access-list EGRESS_MANAGEMENT_ACL</t>
    </r>
    <r>
      <rPr>
        <sz val="11"/>
        <color rgb="FF000000"/>
        <rFont val="Calibri"/>
      </rPr>
      <t xml:space="preserve">
</t>
    </r>
    <r>
      <rPr>
        <sz val="11"/>
        <color rgb="FF000000"/>
        <rFont val="Calibri"/>
      </rPr>
      <t>RP/0/0/CPU0:R2(config-ipv4-acl)#deny ip any any log-input</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Step 3: Apply the ACLs to the OOBM interfaces.</t>
    </r>
    <r>
      <rPr>
        <sz val="11"/>
        <color rgb="FF000000"/>
        <rFont val="Calibri"/>
      </rPr>
      <t xml:space="preserve">
</t>
    </r>
    <r>
      <rPr>
        <sz val="11"/>
        <color rgb="FF000000"/>
        <rFont val="Calibri"/>
      </rPr>
      <t xml:space="preserve">RP/0/0/CPU0:R2(config)#int MgmtEth0/0/CPU0/0 </t>
    </r>
    <r>
      <rPr>
        <sz val="11"/>
        <color rgb="FF000000"/>
        <rFont val="Calibri"/>
      </rPr>
      <t xml:space="preserve">
</t>
    </r>
    <r>
      <rPr>
        <sz val="11"/>
        <color rgb="FF000000"/>
        <rFont val="Calibri"/>
      </rPr>
      <t>RP/0/0/CPU0:R2(config-if)#ipv4 access-group INGRESS_MANAGEMENT_ACL ingress</t>
    </r>
    <r>
      <rPr>
        <sz val="11"/>
        <color rgb="FF000000"/>
        <rFont val="Calibri"/>
      </rPr>
      <t xml:space="preserve">
</t>
    </r>
    <r>
      <rPr>
        <sz val="11"/>
        <color rgb="FF000000"/>
        <rFont val="Calibri"/>
      </rPr>
      <t>RP/0/0/CPU0:R2(config-if)#ipv4 access-group EGRESS_MANAGEMENT_ACL egress</t>
    </r>
  </si>
  <si>
    <r>
      <rPr>
        <sz val="11"/>
        <color rgb="FF000000"/>
        <rFont val="Calibri"/>
      </rPr>
      <t>The OOBM access switch will connect to the management interface of the managed network elements. The management interface can be a true OOBM interface or a standard interface functioning as the management interface. In either case, the management interface of the managed network element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</si>
  <si>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This requirement is only applicable where management access to the router is via an OOBM interface which is not a true OOBM interface.</t>
    </r>
    <r>
      <rPr>
        <sz val="11"/>
        <color rgb="FF000000"/>
        <rFont val="Calibri"/>
      </rPr>
      <t xml:space="preserve">
</t>
    </r>
    <r>
      <rPr>
        <sz val="11"/>
        <color rgb="FF000000"/>
        <rFont val="Calibri"/>
      </rPr>
      <t xml:space="preserve">Step 1: Verify that the managed interface has an inbound and outbound ACL configured. </t>
    </r>
    <r>
      <rPr>
        <sz val="11"/>
        <color rgb="FF000000"/>
        <rFont val="Calibri"/>
      </rPr>
      <t xml:space="preserve">
</t>
    </r>
    <r>
      <rPr>
        <sz val="11"/>
        <color rgb="FF000000"/>
        <rFont val="Calibri"/>
      </rPr>
      <t>interface MgmtEth0/0/CPU0/0</t>
    </r>
    <r>
      <rPr>
        <sz val="11"/>
        <color rgb="FF000000"/>
        <rFont val="Calibri"/>
      </rPr>
      <t xml:space="preserve">
</t>
    </r>
    <r>
      <rPr>
        <sz val="11"/>
        <color rgb="FF000000"/>
        <rFont val="Calibri"/>
      </rPr>
      <t xml:space="preserve"> ipv4 address 10.1.13.4 255.255.255.0</t>
    </r>
    <r>
      <rPr>
        <sz val="11"/>
        <color rgb="FF000000"/>
        <rFont val="Calibri"/>
      </rPr>
      <t xml:space="preserve">
</t>
    </r>
    <r>
      <rPr>
        <sz val="11"/>
        <color rgb="FF000000"/>
        <rFont val="Calibri"/>
      </rPr>
      <t xml:space="preserve"> ipv4 access-group INGRESS_MANAGEMENT_ACL ingress</t>
    </r>
    <r>
      <rPr>
        <sz val="11"/>
        <color rgb="FF000000"/>
        <rFont val="Calibri"/>
      </rPr>
      <t xml:space="preserve">
</t>
    </r>
    <r>
      <rPr>
        <sz val="11"/>
        <color rgb="FF000000"/>
        <rFont val="Calibri"/>
      </rPr>
      <t xml:space="preserve"> ipv4 access-group EGRESS_MANAGEMENT_ACL egress</t>
    </r>
    <r>
      <rPr>
        <sz val="11"/>
        <color rgb="FF000000"/>
        <rFont val="Calibri"/>
      </rPr>
      <t xml:space="preserve">
</t>
    </r>
    <r>
      <rPr>
        <sz val="11"/>
        <color rgb="FF000000"/>
        <rFont val="Calibri"/>
      </rPr>
      <t xml:space="preserve">Step 2: Verify that the ingress ACL only allows management and ICMP traffic. </t>
    </r>
    <r>
      <rPr>
        <sz val="11"/>
        <color rgb="FF000000"/>
        <rFont val="Calibri"/>
      </rPr>
      <t xml:space="preserve">
</t>
    </r>
    <r>
      <rPr>
        <sz val="11"/>
        <color rgb="FF000000"/>
        <rFont val="Calibri"/>
      </rPr>
      <t>ipv4 access-list INGRESS_MANAGEMENT_ACL</t>
    </r>
    <r>
      <rPr>
        <sz val="11"/>
        <color rgb="FF000000"/>
        <rFont val="Calibri"/>
      </rPr>
      <t xml:space="preserve">
</t>
    </r>
    <r>
      <rPr>
        <sz val="11"/>
        <color rgb="FF000000"/>
        <rFont val="Calibri"/>
      </rPr>
      <t xml:space="preserve"> 10 permit tcp any host 10.11.1.22 eq tacacs</t>
    </r>
    <r>
      <rPr>
        <sz val="11"/>
        <color rgb="FF000000"/>
        <rFont val="Calibri"/>
      </rPr>
      <t xml:space="preserve">
</t>
    </r>
    <r>
      <rPr>
        <sz val="11"/>
        <color rgb="FF000000"/>
        <rFont val="Calibri"/>
      </rPr>
      <t xml:space="preserve"> 20 permit tcp any host 10.11.1.22 eq ssh</t>
    </r>
    <r>
      <rPr>
        <sz val="11"/>
        <color rgb="FF000000"/>
        <rFont val="Calibri"/>
      </rPr>
      <t xml:space="preserve">
</t>
    </r>
    <r>
      <rPr>
        <sz val="11"/>
        <color rgb="FF000000"/>
        <rFont val="Calibri"/>
      </rPr>
      <t xml:space="preserve"> 30 permit udp any host 10.11.1.22 eq snmp</t>
    </r>
    <r>
      <rPr>
        <sz val="11"/>
        <color rgb="FF000000"/>
        <rFont val="Calibri"/>
      </rPr>
      <t xml:space="preserve">
</t>
    </r>
    <r>
      <rPr>
        <sz val="11"/>
        <color rgb="FF000000"/>
        <rFont val="Calibri"/>
      </rPr>
      <t xml:space="preserve"> 40 permit udp any host 10.11.1.22 eq snmptrap</t>
    </r>
    <r>
      <rPr>
        <sz val="11"/>
        <color rgb="FF000000"/>
        <rFont val="Calibri"/>
      </rPr>
      <t xml:space="preserve">
</t>
    </r>
    <r>
      <rPr>
        <sz val="11"/>
        <color rgb="FF000000"/>
        <rFont val="Calibri"/>
      </rPr>
      <t xml:space="preserve"> 50 permit udp any host 10.11.1.22 eq ntp</t>
    </r>
    <r>
      <rPr>
        <sz val="11"/>
        <color rgb="FF000000"/>
        <rFont val="Calibri"/>
      </rPr>
      <t xml:space="preserve">
</t>
    </r>
    <r>
      <rPr>
        <sz val="11"/>
        <color rgb="FF000000"/>
        <rFont val="Calibri"/>
      </rPr>
      <t xml:space="preserve"> 60 permit icmp any host 10.11.1.22</t>
    </r>
    <r>
      <rPr>
        <sz val="11"/>
        <color rgb="FF000000"/>
        <rFont val="Calibri"/>
      </rPr>
      <t xml:space="preserve">
</t>
    </r>
    <r>
      <rPr>
        <sz val="11"/>
        <color rgb="FF000000"/>
        <rFont val="Calibri"/>
      </rPr>
      <t xml:space="preserve"> 70 deny ipv4 any any log-input</t>
    </r>
    <r>
      <rPr>
        <sz val="11"/>
        <color rgb="FF000000"/>
        <rFont val="Calibri"/>
      </rPr>
      <t xml:space="preserve">
</t>
    </r>
    <r>
      <rPr>
        <sz val="11"/>
        <color rgb="FF000000"/>
        <rFont val="Calibri"/>
      </rPr>
      <t>Step 3: Verify that the egress ACL blocks any transit traffic.</t>
    </r>
    <r>
      <rPr>
        <sz val="11"/>
        <color rgb="FF000000"/>
        <rFont val="Calibri"/>
      </rPr>
      <t xml:space="preserve">
</t>
    </r>
    <r>
      <rPr>
        <sz val="11"/>
        <color rgb="FF000000"/>
        <rFont val="Calibri"/>
      </rPr>
      <t>ipv4 access-list EGRESS_MANAGEMENT_ACL</t>
    </r>
    <r>
      <rPr>
        <sz val="11"/>
        <color rgb="FF000000"/>
        <rFont val="Calibri"/>
      </rPr>
      <t xml:space="preserve">
</t>
    </r>
    <r>
      <rPr>
        <sz val="11"/>
        <color rgb="FF000000"/>
        <rFont val="Calibri"/>
      </rPr>
      <t xml:space="preserve"> 10 deny ipv4 any any log-input</t>
    </r>
    <r>
      <rPr>
        <sz val="11"/>
        <color rgb="FF000000"/>
        <rFont val="Calibri"/>
      </rPr>
      <t xml:space="preserve">
</t>
    </r>
    <r>
      <rPr>
        <sz val="11"/>
        <color rgb="FF000000"/>
        <rFont val="Calibri"/>
      </rPr>
      <t>Note: On Cisco routers, local generated packets are not inspected by outgoing interface access-lists. Hence, the above configuration would simply drop any packets not generated by the router; hence, blocking any transit traffic.</t>
    </r>
    <r>
      <rPr>
        <sz val="11"/>
        <color rgb="FF000000"/>
        <rFont val="Calibri"/>
      </rPr>
      <t xml:space="preserve">
</t>
    </r>
    <r>
      <rPr>
        <sz val="11"/>
        <color rgb="FF000000"/>
        <rFont val="Calibri"/>
      </rPr>
      <t>If the router does not restrict traffic that ingresses and egresses the management interface, this is a finding.</t>
    </r>
  </si>
  <si>
    <t>V-216774</t>
  </si>
  <si>
    <r>
      <rPr>
        <sz val="11"/>
        <rFont val="Calibri"/>
      </rPr>
      <t>The Cisco router providing connectivity to the Network Operations Center (NOC) must be configured to forward all in-band management traffic via an IPsec tunnel.</t>
    </r>
  </si>
  <si>
    <r>
      <rPr>
        <sz val="11"/>
        <color rgb="FF000000"/>
        <rFont val="Calibri"/>
      </rPr>
      <t>This requirement is not applicable for the DODIN Backbone.</t>
    </r>
    <r>
      <rPr>
        <sz val="11"/>
        <color rgb="FF000000"/>
        <rFont val="Calibri"/>
      </rPr>
      <t xml:space="preserve">
</t>
    </r>
    <r>
      <rPr>
        <sz val="11"/>
        <color rgb="FF000000"/>
        <rFont val="Calibri"/>
      </rPr>
      <t>Ensure that all traffic from the managed network to the management network is secured via IPsec tunnel as shown in the configuration examples below.</t>
    </r>
    <r>
      <rPr>
        <sz val="11"/>
        <color rgb="FF000000"/>
        <rFont val="Calibri"/>
      </rPr>
      <t xml:space="preserve">
</t>
    </r>
    <r>
      <rPr>
        <sz val="11"/>
        <color rgb="FF000000"/>
        <rFont val="Calibri"/>
      </rPr>
      <t>Step 1: Configure the ACL for the management network as the destination. This ACL will be defined in the crypto as the interesting traffic to be forwarded into the IPsec tunnel.</t>
    </r>
    <r>
      <rPr>
        <sz val="11"/>
        <color rgb="FF000000"/>
        <rFont val="Calibri"/>
      </rPr>
      <t xml:space="preserve">
</t>
    </r>
    <r>
      <rPr>
        <sz val="11"/>
        <color rgb="FF000000"/>
        <rFont val="Calibri"/>
      </rPr>
      <t>RP/0/0/CPU0:R3(config)#Ipv4 access-list MGMT_TRAFFIC_ACL</t>
    </r>
    <r>
      <rPr>
        <sz val="11"/>
        <color rgb="FF000000"/>
        <rFont val="Calibri"/>
      </rPr>
      <t xml:space="preserve">
</t>
    </r>
    <r>
      <rPr>
        <sz val="11"/>
        <color rgb="FF000000"/>
        <rFont val="Calibri"/>
      </rPr>
      <t>RP/0/0/CPU0:R3(config-ipv4-acl)#permit ip 10.1.34.0 0.0.0.255 10.22.2.0 0.0.0.255</t>
    </r>
    <r>
      <rPr>
        <sz val="11"/>
        <color rgb="FF000000"/>
        <rFont val="Calibri"/>
      </rPr>
      <t xml:space="preserve">
</t>
    </r>
    <r>
      <rPr>
        <sz val="11"/>
        <color rgb="FF000000"/>
        <rFont val="Calibri"/>
      </rPr>
      <t>Step 2: Create an ISAKMP policy for Phase 1 negotiations.</t>
    </r>
    <r>
      <rPr>
        <sz val="11"/>
        <color rgb="FF000000"/>
        <rFont val="Calibri"/>
      </rPr>
      <t xml:space="preserve">
</t>
    </r>
    <r>
      <rPr>
        <sz val="11"/>
        <color rgb="FF000000"/>
        <rFont val="Calibri"/>
      </rPr>
      <t>RP/0/0/CPU0:R3(config)#crypto isakmp policy 10</t>
    </r>
    <r>
      <rPr>
        <sz val="11"/>
        <color rgb="FF000000"/>
        <rFont val="Calibri"/>
      </rPr>
      <t xml:space="preserve">
</t>
    </r>
    <r>
      <rPr>
        <sz val="11"/>
        <color rgb="FF000000"/>
        <rFont val="Calibri"/>
      </rPr>
      <t>RP/0/0/CPU0:R3(config-isakmp-policy)#authentication pre-share</t>
    </r>
    <r>
      <rPr>
        <sz val="11"/>
        <color rgb="FF000000"/>
        <rFont val="Calibri"/>
      </rPr>
      <t xml:space="preserve">
</t>
    </r>
    <r>
      <rPr>
        <sz val="11"/>
        <color rgb="FF000000"/>
        <rFont val="Calibri"/>
      </rPr>
      <t>RP/0/0/CPU0:R3(config-isakmp-policy)#hash sha256</t>
    </r>
    <r>
      <rPr>
        <sz val="11"/>
        <color rgb="FF000000"/>
        <rFont val="Calibri"/>
      </rPr>
      <t xml:space="preserve">
</t>
    </r>
    <r>
      <rPr>
        <sz val="11"/>
        <color rgb="FF000000"/>
        <rFont val="Calibri"/>
      </rPr>
      <t>RP/0/0/CPU0:R3(config-isakmp-policy)#encryption aes 256</t>
    </r>
    <r>
      <rPr>
        <sz val="11"/>
        <color rgb="FF000000"/>
        <rFont val="Calibri"/>
      </rPr>
      <t xml:space="preserve">
</t>
    </r>
    <r>
      <rPr>
        <sz val="11"/>
        <color rgb="FF000000"/>
        <rFont val="Calibri"/>
      </rPr>
      <t>RP/0/0/CPU0:R3(config-isakmp-policy)#exit</t>
    </r>
    <r>
      <rPr>
        <sz val="11"/>
        <color rgb="FF000000"/>
        <rFont val="Calibri"/>
      </rPr>
      <t xml:space="preserve">
</t>
    </r>
    <r>
      <rPr>
        <sz val="11"/>
        <color rgb="FF000000"/>
        <rFont val="Calibri"/>
      </rPr>
      <t>Step 3: Configure the keyring to be used for ISAKMP to authenticate the remote side during IKE negotiation.</t>
    </r>
    <r>
      <rPr>
        <sz val="11"/>
        <color rgb="FF000000"/>
        <rFont val="Calibri"/>
      </rPr>
      <t xml:space="preserve">
</t>
    </r>
    <r>
      <rPr>
        <sz val="11"/>
        <color rgb="FF000000"/>
        <rFont val="Calibri"/>
      </rPr>
      <t>RP/0/0/CPU0:R3(config)#crypto isakmp keyring ISAKMP_KEYRING</t>
    </r>
    <r>
      <rPr>
        <sz val="11"/>
        <color rgb="FF000000"/>
        <rFont val="Calibri"/>
      </rPr>
      <t xml:space="preserve">
</t>
    </r>
    <r>
      <rPr>
        <sz val="11"/>
        <color rgb="FF000000"/>
        <rFont val="Calibri"/>
      </rPr>
      <t>RP/0/0/CPU0:R3(config-crypto-keyring)#pre-shared-key address 255.255.255.255 key xxxxx</t>
    </r>
    <r>
      <rPr>
        <sz val="11"/>
        <color rgb="FF000000"/>
        <rFont val="Calibri"/>
      </rPr>
      <t xml:space="preserve">
</t>
    </r>
    <r>
      <rPr>
        <sz val="11"/>
        <color rgb="FF000000"/>
        <rFont val="Calibri"/>
      </rPr>
      <t>RP/0/0/CPU0:R3(config-crypto-keyring)#exit</t>
    </r>
    <r>
      <rPr>
        <sz val="11"/>
        <color rgb="FF000000"/>
        <rFont val="Calibri"/>
      </rPr>
      <t xml:space="preserve">
</t>
    </r>
    <r>
      <rPr>
        <sz val="11"/>
        <color rgb="FF000000"/>
        <rFont val="Calibri"/>
      </rPr>
      <t>Step 4: Configure the IPSec transform set.</t>
    </r>
    <r>
      <rPr>
        <sz val="11"/>
        <color rgb="FF000000"/>
        <rFont val="Calibri"/>
      </rPr>
      <t xml:space="preserve">
</t>
    </r>
    <r>
      <rPr>
        <sz val="11"/>
        <color rgb="FF000000"/>
        <rFont val="Calibri"/>
      </rPr>
      <t>RP/0/0/CPU0:R3(config)#crypto ipsec transform-set IPSEC_TRANS esp-aes 256 esp-sha256-hmac</t>
    </r>
    <r>
      <rPr>
        <sz val="11"/>
        <color rgb="FF000000"/>
        <rFont val="Calibri"/>
      </rPr>
      <t xml:space="preserve">
</t>
    </r>
    <r>
      <rPr>
        <sz val="11"/>
        <color rgb="FF000000"/>
        <rFont val="Calibri"/>
      </rPr>
      <t>RP/0/0/CPU0:R3(config-transform-set IPSEC_TRANS)#mode tunnel</t>
    </r>
    <r>
      <rPr>
        <sz val="11"/>
        <color rgb="FF000000"/>
        <rFont val="Calibri"/>
      </rPr>
      <t xml:space="preserve">
</t>
    </r>
    <r>
      <rPr>
        <sz val="11"/>
        <color rgb="FF000000"/>
        <rFont val="Calibri"/>
      </rPr>
      <t>Step 5:  Configure the IPSec profile.</t>
    </r>
    <r>
      <rPr>
        <sz val="11"/>
        <color rgb="FF000000"/>
        <rFont val="Calibri"/>
      </rPr>
      <t xml:space="preserve">
</t>
    </r>
    <r>
      <rPr>
        <sz val="11"/>
        <color rgb="FF000000"/>
        <rFont val="Calibri"/>
      </rPr>
      <t xml:space="preserve"> RP/0/0/CPU0:R3(config)#crypto ipsec profile IPSEC_NOC_PROFILE</t>
    </r>
    <r>
      <rPr>
        <sz val="11"/>
        <color rgb="FF000000"/>
        <rFont val="Calibri"/>
      </rPr>
      <t xml:space="preserve">
</t>
    </r>
    <r>
      <rPr>
        <sz val="11"/>
        <color rgb="FF000000"/>
        <rFont val="Calibri"/>
      </rPr>
      <t>RP/0/0/CPU0:R3(config- IPSEC_NOC_PROFILE)#set pfs group 16</t>
    </r>
    <r>
      <rPr>
        <sz val="11"/>
        <color rgb="FF000000"/>
        <rFont val="Calibri"/>
      </rPr>
      <t xml:space="preserve">
</t>
    </r>
    <r>
      <rPr>
        <sz val="11"/>
        <color rgb="FF000000"/>
        <rFont val="Calibri"/>
      </rPr>
      <t>RP/0/0/CPU0:R3(config- IPSEC_NOC_PROFILE)#match MGMT_TRAFFIC_ACL transform-set IPSEC_TRANS</t>
    </r>
    <r>
      <rPr>
        <sz val="11"/>
        <color rgb="FF000000"/>
        <rFont val="Calibri"/>
      </rPr>
      <t xml:space="preserve">
</t>
    </r>
    <r>
      <rPr>
        <sz val="11"/>
        <color rgb="FF000000"/>
        <rFont val="Calibri"/>
      </rPr>
      <t>RP/0/0/CPU0:R3(config- IPSEC_NOC_PROFILE)#exit</t>
    </r>
    <r>
      <rPr>
        <sz val="11"/>
        <color rgb="FF000000"/>
        <rFont val="Calibri"/>
      </rPr>
      <t xml:space="preserve">
</t>
    </r>
    <r>
      <rPr>
        <sz val="11"/>
        <color rgb="FF000000"/>
        <rFont val="Calibri"/>
      </rPr>
      <t>Step 6: Configure the IPSec virtual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RP/0/0/CPU0:R3(config)#interface tunnel-ipsec 22</t>
    </r>
    <r>
      <rPr>
        <sz val="11"/>
        <color rgb="FF000000"/>
        <rFont val="Calibri"/>
      </rPr>
      <t xml:space="preserve">
</t>
    </r>
    <r>
      <rPr>
        <sz val="11"/>
        <color rgb="FF000000"/>
        <rFont val="Calibri"/>
      </rPr>
      <t>RP/0/0/CPU0:R3(config-if)#profile IPSEC_NOC_PROFILE</t>
    </r>
    <r>
      <rPr>
        <sz val="11"/>
        <color rgb="FF000000"/>
        <rFont val="Calibri"/>
      </rPr>
      <t xml:space="preserve">
</t>
    </r>
    <r>
      <rPr>
        <sz val="11"/>
        <color rgb="FF000000"/>
        <rFont val="Calibri"/>
      </rPr>
      <t>RP/0/0/CPU0:R3(config-if)#tunnel source GigabitEthernet0/0/0/2</t>
    </r>
    <r>
      <rPr>
        <sz val="11"/>
        <color rgb="FF000000"/>
        <rFont val="Calibri"/>
      </rPr>
      <t xml:space="preserve">
</t>
    </r>
    <r>
      <rPr>
        <sz val="11"/>
        <color rgb="FF000000"/>
        <rFont val="Calibri"/>
      </rPr>
      <t>RP/0/0/CPU0:R3(config-if)#tunnel destination x.1.22.2</t>
    </r>
    <r>
      <rPr>
        <sz val="11"/>
        <color rgb="FF000000"/>
        <rFont val="Calibri"/>
      </rPr>
      <t xml:space="preserve">
</t>
    </r>
    <r>
      <rPr>
        <sz val="11"/>
        <color rgb="FF000000"/>
        <rFont val="Calibri"/>
      </rPr>
      <t>RP/0/0/CPU0:R3(config-if)#end</t>
    </r>
  </si>
  <si>
    <r>
      <rPr>
        <sz val="11"/>
        <color rgb="FF000000"/>
        <rFont val="Calibri"/>
      </rPr>
      <t>When the production network is managed in-band, the management network could be housed at a NOC that is located remotely at single or multiple interconnected sites. NOC interconnectivity, as well as connectivity between the NOC and the managed network, must be enabled using IPsec tunnels to provide the separation and integrity of the managed traffic.</t>
    </r>
  </si>
  <si>
    <r>
      <rPr>
        <sz val="11"/>
        <color rgb="FF000000"/>
        <rFont val="Calibri"/>
      </rPr>
      <t>This requirement is not applicable for the DODIN Backbone.</t>
    </r>
    <r>
      <rPr>
        <sz val="11"/>
        <color rgb="FF000000"/>
        <rFont val="Calibri"/>
      </rPr>
      <t xml:space="preserve">
</t>
    </r>
    <r>
      <rPr>
        <sz val="11"/>
        <color rgb="FF000000"/>
        <rFont val="Calibri"/>
      </rPr>
      <t>Verify that all traffic from the managed network to the management network or NOC and vice-versa is secured via IPsec tunnel.</t>
    </r>
    <r>
      <rPr>
        <sz val="11"/>
        <color rgb="FF000000"/>
        <rFont val="Calibri"/>
      </rPr>
      <t xml:space="preserve">
</t>
    </r>
    <r>
      <rPr>
        <sz val="11"/>
        <color rgb="FF000000"/>
        <rFont val="Calibri"/>
      </rPr>
      <t>Step 1: Note the profile referenced for the IPSec tunnel to the NOC.</t>
    </r>
    <r>
      <rPr>
        <sz val="11"/>
        <color rgb="FF000000"/>
        <rFont val="Calibri"/>
      </rPr>
      <t xml:space="preserve">
</t>
    </r>
    <r>
      <rPr>
        <sz val="11"/>
        <color rgb="FF000000"/>
        <rFont val="Calibri"/>
      </rPr>
      <t>interface tunnel-ipsec 30</t>
    </r>
    <r>
      <rPr>
        <sz val="11"/>
        <color rgb="FF000000"/>
        <rFont val="Calibri"/>
      </rPr>
      <t xml:space="preserve">
</t>
    </r>
    <r>
      <rPr>
        <sz val="11"/>
        <color rgb="FF000000"/>
        <rFont val="Calibri"/>
      </rPr>
      <t xml:space="preserve"> profile IPSEC_NOC_PROFILE</t>
    </r>
    <r>
      <rPr>
        <sz val="11"/>
        <color rgb="FF000000"/>
        <rFont val="Calibri"/>
      </rPr>
      <t xml:space="preserve">
</t>
    </r>
    <r>
      <rPr>
        <sz val="11"/>
        <color rgb="FF000000"/>
        <rFont val="Calibri"/>
      </rPr>
      <t xml:space="preserve"> tunnel source GigabitEthernet0/0/0/2</t>
    </r>
    <r>
      <rPr>
        <sz val="11"/>
        <color rgb="FF000000"/>
        <rFont val="Calibri"/>
      </rPr>
      <t xml:space="preserve">
</t>
    </r>
    <r>
      <rPr>
        <sz val="11"/>
        <color rgb="FF000000"/>
        <rFont val="Calibri"/>
      </rPr>
      <t xml:space="preserve"> tunnel destination x.1.22.2</t>
    </r>
    <r>
      <rPr>
        <sz val="11"/>
        <color rgb="FF000000"/>
        <rFont val="Calibri"/>
      </rPr>
      <t xml:space="preserve">
</t>
    </r>
    <r>
      <rPr>
        <sz val="11"/>
        <color rgb="FF000000"/>
        <rFont val="Calibri"/>
      </rPr>
      <t>Step 2: Note the crypto ACL that was specified in the IPSec profile.</t>
    </r>
    <r>
      <rPr>
        <sz val="11"/>
        <color rgb="FF000000"/>
        <rFont val="Calibri"/>
      </rPr>
      <t xml:space="preserve">
</t>
    </r>
    <r>
      <rPr>
        <sz val="11"/>
        <color rgb="FF000000"/>
        <rFont val="Calibri"/>
      </rPr>
      <t xml:space="preserve"> crypto isakmp keyring ISAKMP_KEYRING</t>
    </r>
    <r>
      <rPr>
        <sz val="11"/>
        <color rgb="FF000000"/>
        <rFont val="Calibri"/>
      </rPr>
      <t xml:space="preserve">
</t>
    </r>
    <r>
      <rPr>
        <sz val="11"/>
        <color rgb="FF000000"/>
        <rFont val="Calibri"/>
      </rPr>
      <t xml:space="preserve"> pre-shared-key address x.1.22.2 255.255.255.255 key encrypted 150A13141C32</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isakmp policy 10</t>
    </r>
    <r>
      <rPr>
        <sz val="11"/>
        <color rgb="FF000000"/>
        <rFont val="Calibri"/>
      </rPr>
      <t xml:space="preserve">
</t>
    </r>
    <r>
      <rPr>
        <sz val="11"/>
        <color rgb="FF000000"/>
        <rFont val="Calibri"/>
      </rPr>
      <t xml:space="preserve"> hash sha256</t>
    </r>
    <r>
      <rPr>
        <sz val="11"/>
        <color rgb="FF000000"/>
        <rFont val="Calibri"/>
      </rPr>
      <t xml:space="preserve">
</t>
    </r>
    <r>
      <rPr>
        <sz val="11"/>
        <color rgb="FF000000"/>
        <rFont val="Calibri"/>
      </rPr>
      <t xml:space="preserve"> encryption aes 256</t>
    </r>
    <r>
      <rPr>
        <sz val="11"/>
        <color rgb="FF000000"/>
        <rFont val="Calibri"/>
      </rPr>
      <t xml:space="preserve">
</t>
    </r>
    <r>
      <rPr>
        <sz val="11"/>
        <color rgb="FF000000"/>
        <rFont val="Calibri"/>
      </rPr>
      <t xml:space="preserve"> authentication pre-share</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 transform-set IPSEC_TRANS esp-aes 256 esp-sha256-hmac</t>
    </r>
    <r>
      <rPr>
        <sz val="11"/>
        <color rgb="FF000000"/>
        <rFont val="Calibri"/>
      </rPr>
      <t xml:space="preserve">
</t>
    </r>
    <r>
      <rPr>
        <sz val="11"/>
        <color rgb="FF000000"/>
        <rFont val="Calibri"/>
      </rPr>
      <t xml:space="preserve"> mode tunnel</t>
    </r>
    <r>
      <rPr>
        <sz val="11"/>
        <color rgb="FF000000"/>
        <rFont val="Calibri"/>
      </rPr>
      <t xml:space="preserve">
</t>
    </r>
    <r>
      <rPr>
        <sz val="11"/>
        <color rgb="FF000000"/>
        <rFont val="Calibri"/>
      </rPr>
      <t>!</t>
    </r>
    <r>
      <rPr>
        <sz val="11"/>
        <color rgb="FF000000"/>
        <rFont val="Calibri"/>
      </rPr>
      <t xml:space="preserve">
</t>
    </r>
    <r>
      <rPr>
        <sz val="11"/>
        <color rgb="FF000000"/>
        <rFont val="Calibri"/>
      </rPr>
      <t>crypto ipsec profile IPSEC_NOC_PROFILE</t>
    </r>
    <r>
      <rPr>
        <sz val="11"/>
        <color rgb="FF000000"/>
        <rFont val="Calibri"/>
      </rPr>
      <t xml:space="preserve">
</t>
    </r>
    <r>
      <rPr>
        <sz val="11"/>
        <color rgb="FF000000"/>
        <rFont val="Calibri"/>
      </rPr>
      <t xml:space="preserve"> set pfs group16</t>
    </r>
    <r>
      <rPr>
        <sz val="11"/>
        <color rgb="FF000000"/>
        <rFont val="Calibri"/>
      </rPr>
      <t xml:space="preserve">
</t>
    </r>
    <r>
      <rPr>
        <sz val="11"/>
        <color rgb="FF000000"/>
        <rFont val="Calibri"/>
      </rPr>
      <t xml:space="preserve"> match address MGMT_TRAFFIC_ACL</t>
    </r>
    <r>
      <rPr>
        <sz val="11"/>
        <color rgb="FF000000"/>
        <rFont val="Calibri"/>
      </rPr>
      <t xml:space="preserve">
</t>
    </r>
    <r>
      <rPr>
        <sz val="11"/>
        <color rgb="FF000000"/>
        <rFont val="Calibri"/>
      </rPr>
      <t>Step 3: Review the ACL defined in the crypto map and verify that the destination is the management network.</t>
    </r>
    <r>
      <rPr>
        <sz val="11"/>
        <color rgb="FF000000"/>
        <rFont val="Calibri"/>
      </rPr>
      <t xml:space="preserve">
</t>
    </r>
    <r>
      <rPr>
        <sz val="11"/>
        <color rgb="FF000000"/>
        <rFont val="Calibri"/>
      </rPr>
      <t>!</t>
    </r>
    <r>
      <rPr>
        <sz val="11"/>
        <color rgb="FF000000"/>
        <rFont val="Calibri"/>
      </rPr>
      <t xml:space="preserve">
</t>
    </r>
    <r>
      <rPr>
        <sz val="11"/>
        <color rgb="FF000000"/>
        <rFont val="Calibri"/>
      </rPr>
      <t>ipv4 access-list MGMT_TRAFFIC_ACL</t>
    </r>
    <r>
      <rPr>
        <sz val="11"/>
        <color rgb="FF000000"/>
        <rFont val="Calibri"/>
      </rPr>
      <t xml:space="preserve">
</t>
    </r>
    <r>
      <rPr>
        <sz val="11"/>
        <color rgb="FF000000"/>
        <rFont val="Calibri"/>
      </rPr>
      <t xml:space="preserve"> 10 permit ipv4 10.1.34.0 0.0.0.255 10.22.2.0 0.0.0.255</t>
    </r>
    <r>
      <rPr>
        <sz val="11"/>
        <color rgb="FF000000"/>
        <rFont val="Calibri"/>
      </rPr>
      <t xml:space="preserve">
</t>
    </r>
    <r>
      <rPr>
        <sz val="11"/>
        <color rgb="FF000000"/>
        <rFont val="Calibri"/>
      </rPr>
      <t>!</t>
    </r>
    <r>
      <rPr>
        <sz val="11"/>
        <color rgb="FF000000"/>
        <rFont val="Calibri"/>
      </rPr>
      <t xml:space="preserve">
</t>
    </r>
    <r>
      <rPr>
        <sz val="11"/>
        <color rgb="FF000000"/>
        <rFont val="Calibri"/>
      </rPr>
      <t>Note: The management network is this example is 10.22.2.0/24.</t>
    </r>
    <r>
      <rPr>
        <sz val="11"/>
        <color rgb="FF000000"/>
        <rFont val="Calibri"/>
      </rPr>
      <t xml:space="preserve">
</t>
    </r>
    <r>
      <rPr>
        <sz val="11"/>
        <color rgb="FF000000"/>
        <rFont val="Calibri"/>
      </rPr>
      <t>If the management traffic is not secured via IPsec tunnel, this is a finding.</t>
    </r>
  </si>
  <si>
    <t>V-216777</t>
  </si>
  <si>
    <r>
      <rPr>
        <sz val="11"/>
        <rFont val="Calibri"/>
      </rPr>
      <t>The Cisco BGP router must be configured to reject inbound route advertisements for any Bogon prefixes.</t>
    </r>
  </si>
  <si>
    <r>
      <rPr>
        <sz val="11"/>
        <color rgb="FF000000"/>
        <rFont val="Calibri"/>
      </rPr>
      <t>Configure the router to reject inbound route advertisements for any Bogon prefixes.</t>
    </r>
    <r>
      <rPr>
        <sz val="11"/>
        <color rgb="FF000000"/>
        <rFont val="Calibri"/>
      </rPr>
      <t xml:space="preserve">
</t>
    </r>
    <r>
      <rPr>
        <sz val="11"/>
        <color rgb="FF000000"/>
        <rFont val="Calibri"/>
      </rPr>
      <t>Step 1: Configure a prefix set containing the current Bogon prefixes as shown below.</t>
    </r>
    <r>
      <rPr>
        <sz val="11"/>
        <color rgb="FF000000"/>
        <rFont val="Calibri"/>
      </rPr>
      <t xml:space="preserve">
</t>
    </r>
    <r>
      <rPr>
        <sz val="11"/>
        <color rgb="FF000000"/>
        <rFont val="Calibri"/>
      </rPr>
      <t xml:space="preserve">RP/0/0/CPU0:R2(config)#prefix-set BOGON_PREFIXES   </t>
    </r>
    <r>
      <rPr>
        <sz val="11"/>
        <color rgb="FF000000"/>
        <rFont val="Calibri"/>
      </rPr>
      <t xml:space="preserve">
</t>
    </r>
    <r>
      <rPr>
        <sz val="11"/>
        <color rgb="FF000000"/>
        <rFont val="Calibri"/>
      </rPr>
      <t>RP/0/0/CPU0:R2(config-pfx)#0.0.0.0/8 le 32,</t>
    </r>
    <r>
      <rPr>
        <sz val="11"/>
        <color rgb="FF000000"/>
        <rFont val="Calibri"/>
      </rPr>
      <t xml:space="preserve">
</t>
    </r>
    <r>
      <rPr>
        <sz val="11"/>
        <color rgb="FF000000"/>
        <rFont val="Calibri"/>
      </rPr>
      <t>RP/0/0/CPU0:R2(config-pfx)#10.0.0.0/8 le 32,</t>
    </r>
    <r>
      <rPr>
        <sz val="11"/>
        <color rgb="FF000000"/>
        <rFont val="Calibri"/>
      </rPr>
      <t xml:space="preserve">
</t>
    </r>
    <r>
      <rPr>
        <sz val="11"/>
        <color rgb="FF000000"/>
        <rFont val="Calibri"/>
      </rPr>
      <t>RP/0/0/CPU0:R2(config-pfx)#100.64.0.0/10 le 32,</t>
    </r>
    <r>
      <rPr>
        <sz val="11"/>
        <color rgb="FF000000"/>
        <rFont val="Calibri"/>
      </rPr>
      <t xml:space="preserve">
</t>
    </r>
    <r>
      <rPr>
        <sz val="11"/>
        <color rgb="FF000000"/>
        <rFont val="Calibri"/>
      </rPr>
      <t>RP/0/0/CPU0:R2(config-pfx)#127.0.0.0/8 le 32,</t>
    </r>
    <r>
      <rPr>
        <sz val="11"/>
        <color rgb="FF000000"/>
        <rFont val="Calibri"/>
      </rPr>
      <t xml:space="preserve">
</t>
    </r>
    <r>
      <rPr>
        <sz val="11"/>
        <color rgb="FF000000"/>
        <rFont val="Calibri"/>
      </rPr>
      <t>RP/0/0/CPU0:R2(config-pfx)#169.254.0.0/16 le 32,</t>
    </r>
    <r>
      <rPr>
        <sz val="11"/>
        <color rgb="FF000000"/>
        <rFont val="Calibri"/>
      </rPr>
      <t xml:space="preserve">
</t>
    </r>
    <r>
      <rPr>
        <sz val="11"/>
        <color rgb="FF000000"/>
        <rFont val="Calibri"/>
      </rPr>
      <t>RP/0/0/CPU0:R2(config-pfx)#172.16.0.0/12 le 32,</t>
    </r>
    <r>
      <rPr>
        <sz val="11"/>
        <color rgb="FF000000"/>
        <rFont val="Calibri"/>
      </rPr>
      <t xml:space="preserve">
</t>
    </r>
    <r>
      <rPr>
        <sz val="11"/>
        <color rgb="FF000000"/>
        <rFont val="Calibri"/>
      </rPr>
      <t>RP/0/0/CPU0:R2(config-pfx)#192.0.2.0/24 le 32,</t>
    </r>
    <r>
      <rPr>
        <sz val="11"/>
        <color rgb="FF000000"/>
        <rFont val="Calibri"/>
      </rPr>
      <t xml:space="preserve">
</t>
    </r>
    <r>
      <rPr>
        <sz val="11"/>
        <color rgb="FF000000"/>
        <rFont val="Calibri"/>
      </rPr>
      <t>RP/0/0/CPU0:R2(config-pfx)#192.88.99.0/24 le 32,</t>
    </r>
    <r>
      <rPr>
        <sz val="11"/>
        <color rgb="FF000000"/>
        <rFont val="Calibri"/>
      </rPr>
      <t xml:space="preserve">
</t>
    </r>
    <r>
      <rPr>
        <sz val="11"/>
        <color rgb="FF000000"/>
        <rFont val="Calibri"/>
      </rPr>
      <t>RP/0/0/CPU0:R2(config-pfx)#192.168.0.0/16 le 32,</t>
    </r>
    <r>
      <rPr>
        <sz val="11"/>
        <color rgb="FF000000"/>
        <rFont val="Calibri"/>
      </rPr>
      <t xml:space="preserve">
</t>
    </r>
    <r>
      <rPr>
        <sz val="11"/>
        <color rgb="FF000000"/>
        <rFont val="Calibri"/>
      </rPr>
      <t>RP/0/0/CPU0:R2(config-pfx)#198.18.0.0/15 le 32,</t>
    </r>
    <r>
      <rPr>
        <sz val="11"/>
        <color rgb="FF000000"/>
        <rFont val="Calibri"/>
      </rPr>
      <t xml:space="preserve">
</t>
    </r>
    <r>
      <rPr>
        <sz val="11"/>
        <color rgb="FF000000"/>
        <rFont val="Calibri"/>
      </rPr>
      <t>RP/0/0/CPU0:R2(config-pfx)#198.51.100.0/24 le 32,</t>
    </r>
    <r>
      <rPr>
        <sz val="11"/>
        <color rgb="FF000000"/>
        <rFont val="Calibri"/>
      </rPr>
      <t xml:space="preserve">
</t>
    </r>
    <r>
      <rPr>
        <sz val="11"/>
        <color rgb="FF000000"/>
        <rFont val="Calibri"/>
      </rPr>
      <t>RP/0/0/CPU0:R2(config-pfx)#203.0.113.0/24 le 32,</t>
    </r>
    <r>
      <rPr>
        <sz val="11"/>
        <color rgb="FF000000"/>
        <rFont val="Calibri"/>
      </rPr>
      <t xml:space="preserve">
</t>
    </r>
    <r>
      <rPr>
        <sz val="11"/>
        <color rgb="FF000000"/>
        <rFont val="Calibri"/>
      </rPr>
      <t>RP/0/0/CPU0:R2(config-pfx)#240.0.0.0/4 le 32,</t>
    </r>
    <r>
      <rPr>
        <sz val="11"/>
        <color rgb="FF000000"/>
        <rFont val="Calibri"/>
      </rPr>
      <t xml:space="preserve">
</t>
    </r>
    <r>
      <rPr>
        <sz val="11"/>
        <color rgb="FF000000"/>
        <rFont val="Calibri"/>
      </rPr>
      <t>RP/0/0/CPU0:R2(config-pfx)#224.0.0.0/4 le 32</t>
    </r>
    <r>
      <rPr>
        <sz val="11"/>
        <color rgb="FF000000"/>
        <rFont val="Calibri"/>
      </rPr>
      <t xml:space="preserve">
</t>
    </r>
    <r>
      <rPr>
        <sz val="11"/>
        <color rgb="FF000000"/>
        <rFont val="Calibri"/>
      </rPr>
      <t>RP/0/0/CPU0:R2(config-pfx)#end-set</t>
    </r>
    <r>
      <rPr>
        <sz val="11"/>
        <color rgb="FF000000"/>
        <rFont val="Calibri"/>
      </rPr>
      <t xml:space="preserve">
</t>
    </r>
    <r>
      <rPr>
        <sz val="11"/>
        <color rgb="FF000000"/>
        <rFont val="Calibri"/>
      </rPr>
      <t>Step 2: Configure the route policy to drop routes with BOGON prefixes as shown in the example below.</t>
    </r>
    <r>
      <rPr>
        <sz val="11"/>
        <color rgb="FF000000"/>
        <rFont val="Calibri"/>
      </rPr>
      <t xml:space="preserve">
</t>
    </r>
    <r>
      <rPr>
        <sz val="11"/>
        <color rgb="FF000000"/>
        <rFont val="Calibri"/>
      </rPr>
      <t xml:space="preserve">RP/0/0/CPU0:R2(config)#route-policy BGP_FILTER </t>
    </r>
    <r>
      <rPr>
        <sz val="11"/>
        <color rgb="FF000000"/>
        <rFont val="Calibri"/>
      </rPr>
      <t xml:space="preserve">
</t>
    </r>
    <r>
      <rPr>
        <sz val="11"/>
        <color rgb="FF000000"/>
        <rFont val="Calibri"/>
      </rPr>
      <t xml:space="preserve">RP/0/0/CPU0:R2(config-rpl)#if destination in BOGON_PREFIXES then </t>
    </r>
    <r>
      <rPr>
        <sz val="11"/>
        <color rgb="FF000000"/>
        <rFont val="Calibri"/>
      </rPr>
      <t xml:space="preserve">
</t>
    </r>
    <r>
      <rPr>
        <sz val="11"/>
        <color rgb="FF000000"/>
        <rFont val="Calibri"/>
      </rPr>
      <t>RP/0/0/CPU0:R2(config-rpl-if)#drop</t>
    </r>
    <r>
      <rPr>
        <sz val="11"/>
        <color rgb="FF000000"/>
        <rFont val="Calibri"/>
      </rPr>
      <t xml:space="preserve">
</t>
    </r>
    <r>
      <rPr>
        <sz val="11"/>
        <color rgb="FF000000"/>
        <rFont val="Calibri"/>
      </rPr>
      <t>RP/0/0/CPU0:R2(config-rpl-if)#else pass endif</t>
    </r>
    <r>
      <rPr>
        <sz val="11"/>
        <color rgb="FF000000"/>
        <rFont val="Calibri"/>
      </rPr>
      <t xml:space="preserve">
</t>
    </r>
    <r>
      <rPr>
        <sz val="11"/>
        <color rgb="FF000000"/>
        <rFont val="Calibri"/>
      </rPr>
      <t xml:space="preserve">RRP/0/0/CPU0:R2(config-rpl)#end-policy </t>
    </r>
    <r>
      <rPr>
        <sz val="11"/>
        <color rgb="FF000000"/>
        <rFont val="Calibri"/>
      </rPr>
      <t xml:space="preserve">
</t>
    </r>
    <r>
      <rPr>
        <sz val="11"/>
        <color rgb="FF000000"/>
        <rFont val="Calibri"/>
      </rPr>
      <t>RP/0/0/CPU0:R2(config)#exit</t>
    </r>
    <r>
      <rPr>
        <sz val="11"/>
        <color rgb="FF000000"/>
        <rFont val="Calibri"/>
      </rPr>
      <t xml:space="preserve">
</t>
    </r>
    <r>
      <rPr>
        <sz val="11"/>
        <color rgb="FF000000"/>
        <rFont val="Calibri"/>
      </rPr>
      <t>Step 3: Apply the route policy to each external BGP neighbor as shown in the example.</t>
    </r>
    <r>
      <rPr>
        <sz val="11"/>
        <color rgb="FF000000"/>
        <rFont val="Calibri"/>
      </rPr>
      <t xml:space="preserve">
</t>
    </r>
    <r>
      <rPr>
        <sz val="11"/>
        <color rgb="FF000000"/>
        <rFont val="Calibri"/>
      </rPr>
      <t>RP/0/0/CPU0:R2(config)#router bgp xx</t>
    </r>
    <r>
      <rPr>
        <sz val="11"/>
        <color rgb="FF000000"/>
        <rFont val="Calibri"/>
      </rPr>
      <t xml:space="preserve">
</t>
    </r>
    <r>
      <rPr>
        <sz val="11"/>
        <color rgb="FF000000"/>
        <rFont val="Calibri"/>
      </rPr>
      <t>RP/0/0/CPU0:R2(config-bgp)#neighbor x.1.23.3</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BGP_FILTER in</t>
    </r>
    <r>
      <rPr>
        <sz val="11"/>
        <color rgb="FF000000"/>
        <rFont val="Calibri"/>
      </rPr>
      <t xml:space="preserve">
</t>
    </r>
    <r>
      <rPr>
        <sz val="11"/>
        <color rgb="FF000000"/>
        <rFont val="Calibri"/>
      </rPr>
      <t>RP/0/0/CPU0:R2(config-bgp)#neighbor x.1.24.4</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BGP_FILTER in</t>
    </r>
  </si>
  <si>
    <r>
      <rPr>
        <sz val="11"/>
        <color rgb="FF000000"/>
        <rFont val="Calibri"/>
      </rPr>
      <t>Accepting route advertisements for Bogon prefixes can result in the local autonomous system (AS) becoming a transit for malicious traffic as it will in turn advertise these prefixes to neighbor autonomous systems.</t>
    </r>
  </si>
  <si>
    <r>
      <rPr>
        <sz val="11"/>
        <color rgb="FF000000"/>
        <rFont val="Calibri"/>
      </rPr>
      <t>Review the router configuration to verify that it will reject BGP routes for any Bogon prefixes.</t>
    </r>
    <r>
      <rPr>
        <sz val="11"/>
        <color rgb="FF000000"/>
        <rFont val="Calibri"/>
      </rPr>
      <t xml:space="preserve">
</t>
    </r>
    <r>
      <rPr>
        <sz val="11"/>
        <color rgb="FF000000"/>
        <rFont val="Calibri"/>
      </rPr>
      <t>Step 1: verify that an inbound route policy has been configured for each external neighbor as shown in the example below.</t>
    </r>
    <r>
      <rPr>
        <sz val="11"/>
        <color rgb="FF000000"/>
        <rFont val="Calibri"/>
      </rPr>
      <t xml:space="preserve">
</t>
    </r>
    <r>
      <rPr>
        <sz val="11"/>
        <color rgb="FF000000"/>
        <rFont val="Calibri"/>
      </rPr>
      <t>router bgp n</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x.1.23.3</t>
    </r>
    <r>
      <rPr>
        <sz val="11"/>
        <color rgb="FF000000"/>
        <rFont val="Calibri"/>
      </rPr>
      <t xml:space="preserve">
</t>
    </r>
    <r>
      <rPr>
        <sz val="11"/>
        <color rgb="FF000000"/>
        <rFont val="Calibri"/>
      </rPr>
      <t xml:space="preserve">  remote-as y</t>
    </r>
    <r>
      <rPr>
        <sz val="11"/>
        <color rgb="FF000000"/>
        <rFont val="Calibri"/>
      </rPr>
      <t xml:space="preserve">
</t>
    </r>
    <r>
      <rPr>
        <sz val="11"/>
        <color rgb="FF000000"/>
        <rFont val="Calibri"/>
      </rPr>
      <t xml:space="preserve">  keychain YYY_KEY_CHAIN</t>
    </r>
    <r>
      <rPr>
        <sz val="11"/>
        <color rgb="FF000000"/>
        <rFont val="Calibri"/>
      </rPr>
      <t xml:space="preserve">
</t>
    </r>
    <r>
      <rPr>
        <sz val="11"/>
        <color rgb="FF000000"/>
        <rFont val="Calibri"/>
      </rPr>
      <t xml:space="preserve">  ttl-security</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BGP_FILTER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x.1.24.4</t>
    </r>
    <r>
      <rPr>
        <sz val="11"/>
        <color rgb="FF000000"/>
        <rFont val="Calibri"/>
      </rPr>
      <t xml:space="preserve">
</t>
    </r>
    <r>
      <rPr>
        <sz val="11"/>
        <color rgb="FF000000"/>
        <rFont val="Calibri"/>
      </rPr>
      <t xml:space="preserve">  remote-as z</t>
    </r>
    <r>
      <rPr>
        <sz val="11"/>
        <color rgb="FF000000"/>
        <rFont val="Calibri"/>
      </rPr>
      <t xml:space="preserve">
</t>
    </r>
    <r>
      <rPr>
        <sz val="11"/>
        <color rgb="FF000000"/>
        <rFont val="Calibri"/>
      </rPr>
      <t xml:space="preserve">  keychain ZZZ_KEY_CHAIN</t>
    </r>
    <r>
      <rPr>
        <sz val="11"/>
        <color rgb="FF000000"/>
        <rFont val="Calibri"/>
      </rPr>
      <t xml:space="preserve">
</t>
    </r>
    <r>
      <rPr>
        <sz val="11"/>
        <color rgb="FF000000"/>
        <rFont val="Calibri"/>
      </rPr>
      <t xml:space="preserve">  ttl-security</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BGP_FILTER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Review the route policy to determine if it is filtering at a minimum BOGON prefixes as shown in the example below.</t>
    </r>
    <r>
      <rPr>
        <sz val="11"/>
        <color rgb="FF000000"/>
        <rFont val="Calibri"/>
      </rPr>
      <t xml:space="preserve">
</t>
    </r>
    <r>
      <rPr>
        <sz val="11"/>
        <color rgb="FF000000"/>
        <rFont val="Calibri"/>
      </rPr>
      <t>route-policy BGP_FILTER</t>
    </r>
    <r>
      <rPr>
        <sz val="11"/>
        <color rgb="FF000000"/>
        <rFont val="Calibri"/>
      </rPr>
      <t xml:space="preserve">
</t>
    </r>
    <r>
      <rPr>
        <sz val="11"/>
        <color rgb="FF000000"/>
        <rFont val="Calibri"/>
      </rPr>
      <t xml:space="preserve">  if destination in BOGON_PREFIXES then</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 xml:space="preserve">end-policy </t>
    </r>
    <r>
      <rPr>
        <sz val="11"/>
        <color rgb="FF000000"/>
        <rFont val="Calibri"/>
      </rPr>
      <t xml:space="preserve">
</t>
    </r>
    <r>
      <rPr>
        <sz val="11"/>
        <color rgb="FF000000"/>
        <rFont val="Calibri"/>
      </rPr>
      <t>Step 3: Review the prefix set referenced in the route policy above has been configured containing the current Bogon prefixes as shown in the example below.</t>
    </r>
    <r>
      <rPr>
        <sz val="11"/>
        <color rgb="FF000000"/>
        <rFont val="Calibri"/>
      </rPr>
      <t xml:space="preserve">
</t>
    </r>
    <r>
      <rPr>
        <sz val="11"/>
        <color rgb="FF000000"/>
        <rFont val="Calibri"/>
      </rPr>
      <t>prefix-set BOGON_PREFIXES</t>
    </r>
    <r>
      <rPr>
        <sz val="11"/>
        <color rgb="FF000000"/>
        <rFont val="Calibri"/>
      </rPr>
      <t xml:space="preserve">
</t>
    </r>
    <r>
      <rPr>
        <sz val="11"/>
        <color rgb="FF000000"/>
        <rFont val="Calibri"/>
      </rPr>
      <t xml:space="preserve">  0.0.0.0/8 le 32,</t>
    </r>
    <r>
      <rPr>
        <sz val="11"/>
        <color rgb="FF000000"/>
        <rFont val="Calibri"/>
      </rPr>
      <t xml:space="preserve">
</t>
    </r>
    <r>
      <rPr>
        <sz val="11"/>
        <color rgb="FF000000"/>
        <rFont val="Calibri"/>
      </rPr>
      <t xml:space="preserve">  10.0.0.0/8 le 32,</t>
    </r>
    <r>
      <rPr>
        <sz val="11"/>
        <color rgb="FF000000"/>
        <rFont val="Calibri"/>
      </rPr>
      <t xml:space="preserve">
</t>
    </r>
    <r>
      <rPr>
        <sz val="11"/>
        <color rgb="FF000000"/>
        <rFont val="Calibri"/>
      </rPr>
      <t xml:space="preserve">  100.64.0.0/10 le 32,</t>
    </r>
    <r>
      <rPr>
        <sz val="11"/>
        <color rgb="FF000000"/>
        <rFont val="Calibri"/>
      </rPr>
      <t xml:space="preserve">
</t>
    </r>
    <r>
      <rPr>
        <sz val="11"/>
        <color rgb="FF000000"/>
        <rFont val="Calibri"/>
      </rPr>
      <t xml:space="preserve">  127.0.0.0/8 le 32,</t>
    </r>
    <r>
      <rPr>
        <sz val="11"/>
        <color rgb="FF000000"/>
        <rFont val="Calibri"/>
      </rPr>
      <t xml:space="preserve">
</t>
    </r>
    <r>
      <rPr>
        <sz val="11"/>
        <color rgb="FF000000"/>
        <rFont val="Calibri"/>
      </rPr>
      <t xml:space="preserve">  169.254.0.0/16 le 32,</t>
    </r>
    <r>
      <rPr>
        <sz val="11"/>
        <color rgb="FF000000"/>
        <rFont val="Calibri"/>
      </rPr>
      <t xml:space="preserve">
</t>
    </r>
    <r>
      <rPr>
        <sz val="11"/>
        <color rgb="FF000000"/>
        <rFont val="Calibri"/>
      </rPr>
      <t xml:space="preserve">  172.16.0.0/12 le 32,</t>
    </r>
    <r>
      <rPr>
        <sz val="11"/>
        <color rgb="FF000000"/>
        <rFont val="Calibri"/>
      </rPr>
      <t xml:space="preserve">
</t>
    </r>
    <r>
      <rPr>
        <sz val="11"/>
        <color rgb="FF000000"/>
        <rFont val="Calibri"/>
      </rPr>
      <t xml:space="preserve">  192.0.2.0/24 le 32,</t>
    </r>
    <r>
      <rPr>
        <sz val="11"/>
        <color rgb="FF000000"/>
        <rFont val="Calibri"/>
      </rPr>
      <t xml:space="preserve">
</t>
    </r>
    <r>
      <rPr>
        <sz val="11"/>
        <color rgb="FF000000"/>
        <rFont val="Calibri"/>
      </rPr>
      <t xml:space="preserve">  192.88.99.0/24 le 32,</t>
    </r>
    <r>
      <rPr>
        <sz val="11"/>
        <color rgb="FF000000"/>
        <rFont val="Calibri"/>
      </rPr>
      <t xml:space="preserve">
</t>
    </r>
    <r>
      <rPr>
        <sz val="11"/>
        <color rgb="FF000000"/>
        <rFont val="Calibri"/>
      </rPr>
      <t xml:space="preserve">  192.168.0.0/16 le 32,</t>
    </r>
    <r>
      <rPr>
        <sz val="11"/>
        <color rgb="FF000000"/>
        <rFont val="Calibri"/>
      </rPr>
      <t xml:space="preserve">
</t>
    </r>
    <r>
      <rPr>
        <sz val="11"/>
        <color rgb="FF000000"/>
        <rFont val="Calibri"/>
      </rPr>
      <t xml:space="preserve">  198.18.0.0/15 le 32,</t>
    </r>
    <r>
      <rPr>
        <sz val="11"/>
        <color rgb="FF000000"/>
        <rFont val="Calibri"/>
      </rPr>
      <t xml:space="preserve">
</t>
    </r>
    <r>
      <rPr>
        <sz val="11"/>
        <color rgb="FF000000"/>
        <rFont val="Calibri"/>
      </rPr>
      <t xml:space="preserve">  198.51.100.0/24 le 32,</t>
    </r>
    <r>
      <rPr>
        <sz val="11"/>
        <color rgb="FF000000"/>
        <rFont val="Calibri"/>
      </rPr>
      <t xml:space="preserve">
</t>
    </r>
    <r>
      <rPr>
        <sz val="11"/>
        <color rgb="FF000000"/>
        <rFont val="Calibri"/>
      </rPr>
      <t xml:space="preserve">  203.0.113.0/24 le 32,</t>
    </r>
    <r>
      <rPr>
        <sz val="11"/>
        <color rgb="FF000000"/>
        <rFont val="Calibri"/>
      </rPr>
      <t xml:space="preserve">
</t>
    </r>
    <r>
      <rPr>
        <sz val="11"/>
        <color rgb="FF000000"/>
        <rFont val="Calibri"/>
      </rPr>
      <t xml:space="preserve">  240.0.0.0/4 le 32,</t>
    </r>
    <r>
      <rPr>
        <sz val="11"/>
        <color rgb="FF000000"/>
        <rFont val="Calibri"/>
      </rPr>
      <t xml:space="preserve">
</t>
    </r>
    <r>
      <rPr>
        <sz val="11"/>
        <color rgb="FF000000"/>
        <rFont val="Calibri"/>
      </rPr>
      <t xml:space="preserve">  224.0.0.0/4 le 32</t>
    </r>
    <r>
      <rPr>
        <sz val="11"/>
        <color rgb="FF000000"/>
        <rFont val="Calibri"/>
      </rPr>
      <t xml:space="preserve">
</t>
    </r>
    <r>
      <rPr>
        <sz val="11"/>
        <color rgb="FF000000"/>
        <rFont val="Calibri"/>
      </rPr>
      <t>end-set</t>
    </r>
    <r>
      <rPr>
        <sz val="11"/>
        <color rgb="FF000000"/>
        <rFont val="Calibri"/>
      </rPr>
      <t xml:space="preserve">
</t>
    </r>
    <r>
      <rPr>
        <sz val="11"/>
        <color rgb="FF000000"/>
        <rFont val="Calibri"/>
      </rPr>
      <t>If the router is not configured to reject inbound route advertisements for any Bogon prefixes, this is a finding.</t>
    </r>
  </si>
  <si>
    <t>V-216778</t>
  </si>
  <si>
    <r>
      <rPr>
        <sz val="11"/>
        <rFont val="Calibri"/>
      </rPr>
      <t>The Cisco BGP router must be configured to reject inbound route advertisements for any prefixes belonging to the local autonomous system (AS).</t>
    </r>
  </si>
  <si>
    <r>
      <rPr>
        <sz val="11"/>
        <color rgb="FF000000"/>
        <rFont val="Calibri"/>
      </rPr>
      <t>Step 1: Configure a prefix set containing the current Bogon prefixes as shown below.</t>
    </r>
    <r>
      <rPr>
        <sz val="11"/>
        <color rgb="FF000000"/>
        <rFont val="Calibri"/>
      </rPr>
      <t xml:space="preserve">
</t>
    </r>
    <r>
      <rPr>
        <sz val="11"/>
        <color rgb="FF000000"/>
        <rFont val="Calibri"/>
      </rPr>
      <t>RP/0/0/CPU0:R2(config)#prefix-set Step 1: Configure a prefix set containing the current Bogon prefixes as shown below.</t>
    </r>
    <r>
      <rPr>
        <sz val="11"/>
        <color rgb="FF000000"/>
        <rFont val="Calibri"/>
      </rPr>
      <t xml:space="preserve">
</t>
    </r>
    <r>
      <rPr>
        <sz val="11"/>
        <color rgb="FF000000"/>
        <rFont val="Calibri"/>
      </rPr>
      <t>RP/0/0/CPU0:R2(config)#prefix-set LOCAL_PREFIX</t>
    </r>
    <r>
      <rPr>
        <sz val="11"/>
        <color rgb="FF000000"/>
        <rFont val="Calibri"/>
      </rPr>
      <t xml:space="preserve">
</t>
    </r>
    <r>
      <rPr>
        <sz val="11"/>
        <color rgb="FF000000"/>
        <rFont val="Calibri"/>
      </rPr>
      <t>RP/0/0/CPU0:R2(config-pfx)#x.13.1.0/24 le 32</t>
    </r>
    <r>
      <rPr>
        <sz val="11"/>
        <color rgb="FF000000"/>
        <rFont val="Calibri"/>
      </rPr>
      <t xml:space="preserve">
</t>
    </r>
    <r>
      <rPr>
        <sz val="11"/>
        <color rgb="FF000000"/>
        <rFont val="Calibri"/>
      </rPr>
      <t>RP/0/0/CPU0:R2(config-pfx)#end-set</t>
    </r>
    <r>
      <rPr>
        <sz val="11"/>
        <color rgb="FF000000"/>
        <rFont val="Calibri"/>
      </rPr>
      <t xml:space="preserve">
</t>
    </r>
    <r>
      <rPr>
        <sz val="11"/>
        <color rgb="FF000000"/>
        <rFont val="Calibri"/>
      </rPr>
      <t>Step 2: Configure the route policy to drop routes with BOGON prefixes as shown in the example below.</t>
    </r>
    <r>
      <rPr>
        <sz val="11"/>
        <color rgb="FF000000"/>
        <rFont val="Calibri"/>
      </rPr>
      <t xml:space="preserve">
</t>
    </r>
    <r>
      <rPr>
        <sz val="11"/>
        <color rgb="FF000000"/>
        <rFont val="Calibri"/>
      </rPr>
      <t>RP/0/0/CPU0:R2(config)#route-policy BGP_FILTER_INBOUND</t>
    </r>
    <r>
      <rPr>
        <sz val="11"/>
        <color rgb="FF000000"/>
        <rFont val="Calibri"/>
      </rPr>
      <t xml:space="preserve">
</t>
    </r>
    <r>
      <rPr>
        <sz val="11"/>
        <color rgb="FF000000"/>
        <rFont val="Calibri"/>
      </rPr>
      <t xml:space="preserve">RP/0/0/CPU0:R2(config-rpl)#if destination in LOCAL_PREFIX then </t>
    </r>
    <r>
      <rPr>
        <sz val="11"/>
        <color rgb="FF000000"/>
        <rFont val="Calibri"/>
      </rPr>
      <t xml:space="preserve">
</t>
    </r>
    <r>
      <rPr>
        <sz val="11"/>
        <color rgb="FF000000"/>
        <rFont val="Calibri"/>
      </rPr>
      <t>RP/0/0/CPU0:R2(config-rpl-if)#drop</t>
    </r>
    <r>
      <rPr>
        <sz val="11"/>
        <color rgb="FF000000"/>
        <rFont val="Calibri"/>
      </rPr>
      <t xml:space="preserve">
</t>
    </r>
    <r>
      <rPr>
        <sz val="11"/>
        <color rgb="FF000000"/>
        <rFont val="Calibri"/>
      </rPr>
      <t>RP/0/0/CPU0:R2(config-rpl-if)#else pass endif</t>
    </r>
    <r>
      <rPr>
        <sz val="11"/>
        <color rgb="FF000000"/>
        <rFont val="Calibri"/>
      </rPr>
      <t xml:space="preserve">
</t>
    </r>
    <r>
      <rPr>
        <sz val="11"/>
        <color rgb="FF000000"/>
        <rFont val="Calibri"/>
      </rPr>
      <t xml:space="preserve">RRP/0/0/CPU0:R2(config-rpl)#end-policy </t>
    </r>
    <r>
      <rPr>
        <sz val="11"/>
        <color rgb="FF000000"/>
        <rFont val="Calibri"/>
      </rPr>
      <t xml:space="preserve">
</t>
    </r>
    <r>
      <rPr>
        <sz val="11"/>
        <color rgb="FF000000"/>
        <rFont val="Calibri"/>
      </rPr>
      <t>RP/0/0/CPU0:R2(config)#exit</t>
    </r>
    <r>
      <rPr>
        <sz val="11"/>
        <color rgb="FF000000"/>
        <rFont val="Calibri"/>
      </rPr>
      <t xml:space="preserve">
</t>
    </r>
    <r>
      <rPr>
        <sz val="11"/>
        <color rgb="FF000000"/>
        <rFont val="Calibri"/>
      </rPr>
      <t>Step 3: Apply the route policy to each external BGP neighbor as shown in the example.</t>
    </r>
    <r>
      <rPr>
        <sz val="11"/>
        <color rgb="FF000000"/>
        <rFont val="Calibri"/>
      </rPr>
      <t xml:space="preserve">
</t>
    </r>
    <r>
      <rPr>
        <sz val="11"/>
        <color rgb="FF000000"/>
        <rFont val="Calibri"/>
      </rPr>
      <t>RP/0/0/CPU0:R2(config)#router bgp xx</t>
    </r>
    <r>
      <rPr>
        <sz val="11"/>
        <color rgb="FF000000"/>
        <rFont val="Calibri"/>
      </rPr>
      <t xml:space="preserve">
</t>
    </r>
    <r>
      <rPr>
        <sz val="11"/>
        <color rgb="FF000000"/>
        <rFont val="Calibri"/>
      </rPr>
      <t>RP/0/0/CPU0:R2(config-bgp)#neighbor x.1.23.3</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BGP_FILTER_INBOUND in</t>
    </r>
    <r>
      <rPr>
        <sz val="11"/>
        <color rgb="FF000000"/>
        <rFont val="Calibri"/>
      </rPr>
      <t xml:space="preserve">
</t>
    </r>
    <r>
      <rPr>
        <sz val="11"/>
        <color rgb="FF000000"/>
        <rFont val="Calibri"/>
      </rPr>
      <t>RP/0/0/CPU0:R2(config-bgp)#neighbor x.1.24.4</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BGP_FILTER_INBOUND in</t>
    </r>
  </si>
  <si>
    <r>
      <rPr>
        <sz val="11"/>
        <color rgb="FF000000"/>
        <rFont val="Calibri"/>
      </rPr>
      <t>Accepting route advertisements belonging to the local AS can result in traffic looping or being black holed, or at a minimum using a non-optimized path.</t>
    </r>
  </si>
  <si>
    <r>
      <rPr>
        <sz val="11"/>
        <color rgb="FF000000"/>
        <rFont val="Calibri"/>
      </rPr>
      <t>Review the router configuration to verify that it will reject routes belonging to the local AS.</t>
    </r>
    <r>
      <rPr>
        <sz val="11"/>
        <color rgb="FF000000"/>
        <rFont val="Calibri"/>
      </rPr>
      <t xml:space="preserve">
</t>
    </r>
    <r>
      <rPr>
        <sz val="11"/>
        <color rgb="FF000000"/>
        <rFont val="Calibri"/>
      </rPr>
      <t>Step 1: verify that an inbound route policy has been configured for each external neighbor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x.1.23.3</t>
    </r>
    <r>
      <rPr>
        <sz val="11"/>
        <color rgb="FF000000"/>
        <rFont val="Calibri"/>
      </rPr>
      <t xml:space="preserve">
</t>
    </r>
    <r>
      <rPr>
        <sz val="11"/>
        <color rgb="FF000000"/>
        <rFont val="Calibri"/>
      </rPr>
      <t xml:space="preserve">  remote-as yy</t>
    </r>
    <r>
      <rPr>
        <sz val="11"/>
        <color rgb="FF000000"/>
        <rFont val="Calibri"/>
      </rPr>
      <t xml:space="preserve">
</t>
    </r>
    <r>
      <rPr>
        <sz val="11"/>
        <color rgb="FF000000"/>
        <rFont val="Calibri"/>
      </rPr>
      <t xml:space="preserve">  keychain YYY_KEY_CHAIN</t>
    </r>
    <r>
      <rPr>
        <sz val="11"/>
        <color rgb="FF000000"/>
        <rFont val="Calibri"/>
      </rPr>
      <t xml:space="preserve">
</t>
    </r>
    <r>
      <rPr>
        <sz val="11"/>
        <color rgb="FF000000"/>
        <rFont val="Calibri"/>
      </rPr>
      <t xml:space="preserve">  ttl-security</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BGP_FILTER_INBOUND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x.1.24.4</t>
    </r>
    <r>
      <rPr>
        <sz val="11"/>
        <color rgb="FF000000"/>
        <rFont val="Calibri"/>
      </rPr>
      <t xml:space="preserve">
</t>
    </r>
    <r>
      <rPr>
        <sz val="11"/>
        <color rgb="FF000000"/>
        <rFont val="Calibri"/>
      </rPr>
      <t xml:space="preserve">  remote-as zz</t>
    </r>
    <r>
      <rPr>
        <sz val="11"/>
        <color rgb="FF000000"/>
        <rFont val="Calibri"/>
      </rPr>
      <t xml:space="preserve">
</t>
    </r>
    <r>
      <rPr>
        <sz val="11"/>
        <color rgb="FF000000"/>
        <rFont val="Calibri"/>
      </rPr>
      <t xml:space="preserve">  keychain ZZZ_KEY_CHAIN</t>
    </r>
    <r>
      <rPr>
        <sz val="11"/>
        <color rgb="FF000000"/>
        <rFont val="Calibri"/>
      </rPr>
      <t xml:space="preserve">
</t>
    </r>
    <r>
      <rPr>
        <sz val="11"/>
        <color rgb="FF000000"/>
        <rFont val="Calibri"/>
      </rPr>
      <t xml:space="preserve">  ttl-security</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BGP_FILTER_INBOUND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Review the route policy to determine if it is filtering at a minimum local prefixes as shown in the example below.</t>
    </r>
    <r>
      <rPr>
        <sz val="11"/>
        <color rgb="FF000000"/>
        <rFont val="Calibri"/>
      </rPr>
      <t xml:space="preserve">
</t>
    </r>
    <r>
      <rPr>
        <sz val="11"/>
        <color rgb="FF000000"/>
        <rFont val="Calibri"/>
      </rPr>
      <t>route-policy BGP_FILTER_INBOUND</t>
    </r>
    <r>
      <rPr>
        <sz val="11"/>
        <color rgb="FF000000"/>
        <rFont val="Calibri"/>
      </rPr>
      <t xml:space="preserve">
</t>
    </r>
    <r>
      <rPr>
        <sz val="11"/>
        <color rgb="FF000000"/>
        <rFont val="Calibri"/>
      </rPr>
      <t xml:space="preserve">  if destination in LOCAL_PREFIX then</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 xml:space="preserve">end-policy </t>
    </r>
    <r>
      <rPr>
        <sz val="11"/>
        <color rgb="FF000000"/>
        <rFont val="Calibri"/>
      </rPr>
      <t xml:space="preserve">
</t>
    </r>
    <r>
      <rPr>
        <sz val="11"/>
        <color rgb="FF000000"/>
        <rFont val="Calibri"/>
      </rPr>
      <t>Note: If bogons are also filtered per previous requirement, the route policy would look similar to the following example:</t>
    </r>
    <r>
      <rPr>
        <sz val="11"/>
        <color rgb="FF000000"/>
        <rFont val="Calibri"/>
      </rPr>
      <t xml:space="preserve">
</t>
    </r>
    <r>
      <rPr>
        <sz val="11"/>
        <color rgb="FF000000"/>
        <rFont val="Calibri"/>
      </rPr>
      <t>route-policy BGP_FILTER_INBOUND</t>
    </r>
    <r>
      <rPr>
        <sz val="11"/>
        <color rgb="FF000000"/>
        <rFont val="Calibri"/>
      </rPr>
      <t xml:space="preserve">
</t>
    </r>
    <r>
      <rPr>
        <sz val="11"/>
        <color rgb="FF000000"/>
        <rFont val="Calibri"/>
      </rPr>
      <t xml:space="preserve">  if destination in BOGON_PREFIXES then</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elseif destination in LOCAL_PREFIX then</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end-policy</t>
    </r>
    <r>
      <rPr>
        <sz val="11"/>
        <color rgb="FF000000"/>
        <rFont val="Calibri"/>
      </rPr>
      <t xml:space="preserve">
</t>
    </r>
    <r>
      <rPr>
        <sz val="11"/>
        <color rgb="FF000000"/>
        <rFont val="Calibri"/>
      </rPr>
      <t>Step 3: Review the prefix set referenced in the route policy above to determine if it includes the local global prefix as shown in the example below.</t>
    </r>
    <r>
      <rPr>
        <sz val="11"/>
        <color rgb="FF000000"/>
        <rFont val="Calibri"/>
      </rPr>
      <t xml:space="preserve">
</t>
    </r>
    <r>
      <rPr>
        <sz val="11"/>
        <color rgb="FF000000"/>
        <rFont val="Calibri"/>
      </rPr>
      <t>prefix-set LOCAL_PREFIX</t>
    </r>
    <r>
      <rPr>
        <sz val="11"/>
        <color rgb="FF000000"/>
        <rFont val="Calibri"/>
      </rPr>
      <t xml:space="preserve">
</t>
    </r>
    <r>
      <rPr>
        <sz val="11"/>
        <color rgb="FF000000"/>
        <rFont val="Calibri"/>
      </rPr>
      <t xml:space="preserve"> x.13.1.0/24 le 32</t>
    </r>
    <r>
      <rPr>
        <sz val="11"/>
        <color rgb="FF000000"/>
        <rFont val="Calibri"/>
      </rPr>
      <t xml:space="preserve">
</t>
    </r>
    <r>
      <rPr>
        <sz val="11"/>
        <color rgb="FF000000"/>
        <rFont val="Calibri"/>
      </rPr>
      <t>end-set</t>
    </r>
    <r>
      <rPr>
        <sz val="11"/>
        <color rgb="FF000000"/>
        <rFont val="Calibri"/>
      </rPr>
      <t xml:space="preserve">
</t>
    </r>
    <r>
      <rPr>
        <sz val="11"/>
        <color rgb="FF000000"/>
        <rFont val="Calibri"/>
      </rPr>
      <t>If the router is not configured to reject inbound route advertisements belonging to the local AS, this is a finding.</t>
    </r>
  </si>
  <si>
    <t>V-216779</t>
  </si>
  <si>
    <r>
      <rPr>
        <sz val="11"/>
        <rFont val="Calibri"/>
      </rPr>
      <t>The Cisco BGP router must be configured to reject inbound route advertisements from a customer edge (CE) router for prefixes that are not allocated to that customer.</t>
    </r>
  </si>
  <si>
    <r>
      <rPr>
        <sz val="11"/>
        <color rgb="FF000000"/>
        <rFont val="Calibri"/>
      </rPr>
      <t>Configure the router to reject inbound route advertisements from each CE router for prefixes that are not allocated to that customer.</t>
    </r>
    <r>
      <rPr>
        <sz val="11"/>
        <color rgb="FF000000"/>
        <rFont val="Calibri"/>
      </rPr>
      <t xml:space="preserve">
</t>
    </r>
    <r>
      <rPr>
        <sz val="11"/>
        <color rgb="FF000000"/>
        <rFont val="Calibri"/>
      </rPr>
      <t>Step 1: Configure a prefix set for each customer containing prefixes belonging to each as shown in the example.</t>
    </r>
    <r>
      <rPr>
        <sz val="11"/>
        <color rgb="FF000000"/>
        <rFont val="Calibri"/>
      </rPr>
      <t xml:space="preserve">
</t>
    </r>
    <r>
      <rPr>
        <sz val="11"/>
        <color rgb="FF000000"/>
        <rFont val="Calibri"/>
      </rPr>
      <t>RP/0/0/CPU0:R2(config)#prefix-set CUST1_PREFIX</t>
    </r>
    <r>
      <rPr>
        <sz val="11"/>
        <color rgb="FF000000"/>
        <rFont val="Calibri"/>
      </rPr>
      <t xml:space="preserve">
</t>
    </r>
    <r>
      <rPr>
        <sz val="11"/>
        <color rgb="FF000000"/>
        <rFont val="Calibri"/>
      </rPr>
      <t>RP/0/0/CPU0:R2(config-pfx)#x.1.1.0/24 le 32</t>
    </r>
    <r>
      <rPr>
        <sz val="11"/>
        <color rgb="FF000000"/>
        <rFont val="Calibri"/>
      </rPr>
      <t xml:space="preserve">
</t>
    </r>
    <r>
      <rPr>
        <sz val="11"/>
        <color rgb="FF000000"/>
        <rFont val="Calibri"/>
      </rPr>
      <t>RP/0/0/CPU0:R2(config-pfx)#end-set</t>
    </r>
    <r>
      <rPr>
        <sz val="11"/>
        <color rgb="FF000000"/>
        <rFont val="Calibri"/>
      </rPr>
      <t xml:space="preserve">
</t>
    </r>
    <r>
      <rPr>
        <sz val="11"/>
        <color rgb="FF000000"/>
        <rFont val="Calibri"/>
      </rPr>
      <t>RP/0/0/CPU0:R2(config)#prefix-set CUST2_PREFIX</t>
    </r>
    <r>
      <rPr>
        <sz val="11"/>
        <color rgb="FF000000"/>
        <rFont val="Calibri"/>
      </rPr>
      <t xml:space="preserve">
</t>
    </r>
    <r>
      <rPr>
        <sz val="11"/>
        <color rgb="FF000000"/>
        <rFont val="Calibri"/>
      </rPr>
      <t>RP/0/0/CPU0:R2(config-pfx)#x.2.1.0/24 le 32</t>
    </r>
    <r>
      <rPr>
        <sz val="11"/>
        <color rgb="FF000000"/>
        <rFont val="Calibri"/>
      </rPr>
      <t xml:space="preserve">
</t>
    </r>
    <r>
      <rPr>
        <sz val="11"/>
        <color rgb="FF000000"/>
        <rFont val="Calibri"/>
      </rPr>
      <t xml:space="preserve">RP/0/0/CPU0:R2(config-pfx)#end-set </t>
    </r>
    <r>
      <rPr>
        <sz val="11"/>
        <color rgb="FF000000"/>
        <rFont val="Calibri"/>
      </rPr>
      <t xml:space="preserve">
</t>
    </r>
    <r>
      <rPr>
        <sz val="11"/>
        <color rgb="FF000000"/>
        <rFont val="Calibri"/>
      </rPr>
      <t>Step 2: Configure a route policy filter for each customer as shown in the example.</t>
    </r>
    <r>
      <rPr>
        <sz val="11"/>
        <color rgb="FF000000"/>
        <rFont val="Calibri"/>
      </rPr>
      <t xml:space="preserve">
</t>
    </r>
    <r>
      <rPr>
        <sz val="11"/>
        <color rgb="FF000000"/>
        <rFont val="Calibri"/>
      </rPr>
      <t xml:space="preserve">RP/0/0/CPU0:R2(config)#route-policy CUST1_PREFIX_FILTER          </t>
    </r>
    <r>
      <rPr>
        <sz val="11"/>
        <color rgb="FF000000"/>
        <rFont val="Calibri"/>
      </rPr>
      <t xml:space="preserve">
</t>
    </r>
    <r>
      <rPr>
        <sz val="11"/>
        <color rgb="FF000000"/>
        <rFont val="Calibri"/>
      </rPr>
      <t>RP/0/0/CPU0:R2(config-rpl)#if destination in CUST1_PREFIX then</t>
    </r>
    <r>
      <rPr>
        <sz val="11"/>
        <color rgb="FF000000"/>
        <rFont val="Calibri"/>
      </rPr>
      <t xml:space="preserve">
</t>
    </r>
    <r>
      <rPr>
        <sz val="11"/>
        <color rgb="FF000000"/>
        <rFont val="Calibri"/>
      </rPr>
      <t>RP/0/0/CPU0:R2(config-rpl-if)#pass</t>
    </r>
    <r>
      <rPr>
        <sz val="11"/>
        <color rgb="FF000000"/>
        <rFont val="Calibri"/>
      </rPr>
      <t xml:space="preserve">
</t>
    </r>
    <r>
      <rPr>
        <sz val="11"/>
        <color rgb="FF000000"/>
        <rFont val="Calibri"/>
      </rPr>
      <t>RP/0/0/CPU0:R2(config-rpl-if)#else</t>
    </r>
    <r>
      <rPr>
        <sz val="11"/>
        <color rgb="FF000000"/>
        <rFont val="Calibri"/>
      </rPr>
      <t xml:space="preserve">
</t>
    </r>
    <r>
      <rPr>
        <sz val="11"/>
        <color rgb="FF000000"/>
        <rFont val="Calibri"/>
      </rPr>
      <t>RP/0/0/CPU0:R2(config-rpl-else)#drop</t>
    </r>
    <r>
      <rPr>
        <sz val="11"/>
        <color rgb="FF000000"/>
        <rFont val="Calibri"/>
      </rPr>
      <t xml:space="preserve">
</t>
    </r>
    <r>
      <rPr>
        <sz val="11"/>
        <color rgb="FF000000"/>
        <rFont val="Calibri"/>
      </rPr>
      <t>RP/0/0/CPU0:R2(config-rpl-else)#endif</t>
    </r>
    <r>
      <rPr>
        <sz val="11"/>
        <color rgb="FF000000"/>
        <rFont val="Calibri"/>
      </rPr>
      <t xml:space="preserve">
</t>
    </r>
    <r>
      <rPr>
        <sz val="11"/>
        <color rgb="FF000000"/>
        <rFont val="Calibri"/>
      </rPr>
      <t>RP/0/0/CPU0:R2(config-rpl)#end-policy</t>
    </r>
    <r>
      <rPr>
        <sz val="11"/>
        <color rgb="FF000000"/>
        <rFont val="Calibri"/>
      </rPr>
      <t xml:space="preserve">
</t>
    </r>
    <r>
      <rPr>
        <sz val="11"/>
        <color rgb="FF000000"/>
        <rFont val="Calibri"/>
      </rPr>
      <t xml:space="preserve">RP/0/0/CPU0:R2(config)#route-policy CUST2_PREFIX_FILTER          </t>
    </r>
    <r>
      <rPr>
        <sz val="11"/>
        <color rgb="FF000000"/>
        <rFont val="Calibri"/>
      </rPr>
      <t xml:space="preserve">
</t>
    </r>
    <r>
      <rPr>
        <sz val="11"/>
        <color rgb="FF000000"/>
        <rFont val="Calibri"/>
      </rPr>
      <t>RP/0/0/CPU0:R2(config-rpl)#if destination in CUST2_PREFIX then</t>
    </r>
    <r>
      <rPr>
        <sz val="11"/>
        <color rgb="FF000000"/>
        <rFont val="Calibri"/>
      </rPr>
      <t xml:space="preserve">
</t>
    </r>
    <r>
      <rPr>
        <sz val="11"/>
        <color rgb="FF000000"/>
        <rFont val="Calibri"/>
      </rPr>
      <t>RP/0/0/CPU0:R2(config-rpl-if)#pass</t>
    </r>
    <r>
      <rPr>
        <sz val="11"/>
        <color rgb="FF000000"/>
        <rFont val="Calibri"/>
      </rPr>
      <t xml:space="preserve">
</t>
    </r>
    <r>
      <rPr>
        <sz val="11"/>
        <color rgb="FF000000"/>
        <rFont val="Calibri"/>
      </rPr>
      <t>RP/0/0/CPU0:R2(config-rpl-if)#else</t>
    </r>
    <r>
      <rPr>
        <sz val="11"/>
        <color rgb="FF000000"/>
        <rFont val="Calibri"/>
      </rPr>
      <t xml:space="preserve">
</t>
    </r>
    <r>
      <rPr>
        <sz val="11"/>
        <color rgb="FF000000"/>
        <rFont val="Calibri"/>
      </rPr>
      <t>RP/0/0/CPU0:R2(config-rpl-else)#drop</t>
    </r>
    <r>
      <rPr>
        <sz val="11"/>
        <color rgb="FF000000"/>
        <rFont val="Calibri"/>
      </rPr>
      <t xml:space="preserve">
</t>
    </r>
    <r>
      <rPr>
        <sz val="11"/>
        <color rgb="FF000000"/>
        <rFont val="Calibri"/>
      </rPr>
      <t>RP/0/0/CPU0:R2(config-rpl-else)#endif</t>
    </r>
    <r>
      <rPr>
        <sz val="11"/>
        <color rgb="FF000000"/>
        <rFont val="Calibri"/>
      </rPr>
      <t xml:space="preserve">
</t>
    </r>
    <r>
      <rPr>
        <sz val="11"/>
        <color rgb="FF000000"/>
        <rFont val="Calibri"/>
      </rPr>
      <t>RP/0/0/CPU0:R2(config-rpl)#end-policy</t>
    </r>
    <r>
      <rPr>
        <sz val="11"/>
        <color rgb="FF000000"/>
        <rFont val="Calibri"/>
      </rPr>
      <t xml:space="preserve">
</t>
    </r>
    <r>
      <rPr>
        <sz val="11"/>
        <color rgb="FF000000"/>
        <rFont val="Calibri"/>
      </rPr>
      <t>Step 3: Apply the route policy to each customer neighbor as shown in the example.</t>
    </r>
    <r>
      <rPr>
        <sz val="11"/>
        <color rgb="FF000000"/>
        <rFont val="Calibri"/>
      </rPr>
      <t xml:space="preserve">
</t>
    </r>
    <r>
      <rPr>
        <sz val="11"/>
        <color rgb="FF000000"/>
        <rFont val="Calibri"/>
      </rPr>
      <t>RP/0/0/CPU0:R2(config)#router bgp xx</t>
    </r>
    <r>
      <rPr>
        <sz val="11"/>
        <color rgb="FF000000"/>
        <rFont val="Calibri"/>
      </rPr>
      <t xml:space="preserve">
</t>
    </r>
    <r>
      <rPr>
        <sz val="11"/>
        <color rgb="FF000000"/>
        <rFont val="Calibri"/>
      </rPr>
      <t>RP/0/0/CPU0:R2(config-bgp)#neighbor x.12.4.14</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CUST1_PREFIX_FILTER in</t>
    </r>
    <r>
      <rPr>
        <sz val="11"/>
        <color rgb="FF000000"/>
        <rFont val="Calibri"/>
      </rPr>
      <t xml:space="preserve">
</t>
    </r>
    <r>
      <rPr>
        <sz val="11"/>
        <color rgb="FF000000"/>
        <rFont val="Calibri"/>
      </rPr>
      <t>RP/0/0/CPU0:R2(config-bgp)#neighbor x.12.4.16</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CUST2_PREFIX_FILTER in</t>
    </r>
  </si>
  <si>
    <r>
      <rPr>
        <sz val="11"/>
        <color rgb="FF000000"/>
        <rFont val="Calibri"/>
      </rPr>
      <t>As a best practice, a service provider should only accept customer prefixes that have been assigned to that customer and any peering autonomous systems. A multi-homed customer with BGP speaking routers connected to the Internet or other external networks could be breached and used to launch a prefix de-aggregation attack. Without ingress route filtering of customers, the effectiveness of such an attack could impact the entire IP core and its customers.</t>
    </r>
  </si>
  <si>
    <r>
      <rPr>
        <sz val="11"/>
        <color rgb="FF000000"/>
        <rFont val="Calibri"/>
      </rPr>
      <t xml:space="preserve">Review the router configuration to verify that there are ACLs defined to only accept routes for prefixes that belong to specific customers. </t>
    </r>
    <r>
      <rPr>
        <sz val="11"/>
        <color rgb="FF000000"/>
        <rFont val="Calibri"/>
      </rPr>
      <t xml:space="preserve">
</t>
    </r>
    <r>
      <rPr>
        <sz val="11"/>
        <color rgb="FF000000"/>
        <rFont val="Calibri"/>
      </rPr>
      <t>Step 1: Verify that an inbound route policy has been configured for each customer neighbor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x.12.4.14</t>
    </r>
    <r>
      <rPr>
        <sz val="11"/>
        <color rgb="FF000000"/>
        <rFont val="Calibri"/>
      </rPr>
      <t xml:space="preserve">
</t>
    </r>
    <r>
      <rPr>
        <sz val="11"/>
        <color rgb="FF000000"/>
        <rFont val="Calibri"/>
      </rPr>
      <t xml:space="preserve">  remote-as 64514</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CUST1_PREFIX_FILTER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x.12.4.16</t>
    </r>
    <r>
      <rPr>
        <sz val="11"/>
        <color rgb="FF000000"/>
        <rFont val="Calibri"/>
      </rPr>
      <t xml:space="preserve">
</t>
    </r>
    <r>
      <rPr>
        <sz val="11"/>
        <color rgb="FF000000"/>
        <rFont val="Calibri"/>
      </rPr>
      <t xml:space="preserve">  remote-as 64516</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CUST2_PREFIX_FILTER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Review the route policies to determine if it is accepting only prefixes belonging to each customer as shown in the example below.</t>
    </r>
    <r>
      <rPr>
        <sz val="11"/>
        <color rgb="FF000000"/>
        <rFont val="Calibri"/>
      </rPr>
      <t xml:space="preserve">
</t>
    </r>
    <r>
      <rPr>
        <sz val="11"/>
        <color rgb="FF000000"/>
        <rFont val="Calibri"/>
      </rPr>
      <t>route-policy CUST1_PREFIX_FILTER</t>
    </r>
    <r>
      <rPr>
        <sz val="11"/>
        <color rgb="FF000000"/>
        <rFont val="Calibri"/>
      </rPr>
      <t xml:space="preserve">
</t>
    </r>
    <r>
      <rPr>
        <sz val="11"/>
        <color rgb="FF000000"/>
        <rFont val="Calibri"/>
      </rPr>
      <t xml:space="preserve">  if destination in CUST1_PREFIX then</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end-policy</t>
    </r>
    <r>
      <rPr>
        <sz val="11"/>
        <color rgb="FF000000"/>
        <rFont val="Calibri"/>
      </rPr>
      <t xml:space="preserve">
</t>
    </r>
    <r>
      <rPr>
        <sz val="11"/>
        <color rgb="FF000000"/>
        <rFont val="Calibri"/>
      </rPr>
      <t>!</t>
    </r>
    <r>
      <rPr>
        <sz val="11"/>
        <color rgb="FF000000"/>
        <rFont val="Calibri"/>
      </rPr>
      <t xml:space="preserve">
</t>
    </r>
    <r>
      <rPr>
        <sz val="11"/>
        <color rgb="FF000000"/>
        <rFont val="Calibri"/>
      </rPr>
      <t>route-policy CUST2_PREFIX_FILTER</t>
    </r>
    <r>
      <rPr>
        <sz val="11"/>
        <color rgb="FF000000"/>
        <rFont val="Calibri"/>
      </rPr>
      <t xml:space="preserve">
</t>
    </r>
    <r>
      <rPr>
        <sz val="11"/>
        <color rgb="FF000000"/>
        <rFont val="Calibri"/>
      </rPr>
      <t xml:space="preserve">  if destination in CUST2_PREFIX then</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end-policy</t>
    </r>
    <r>
      <rPr>
        <sz val="11"/>
        <color rgb="FF000000"/>
        <rFont val="Calibri"/>
      </rPr>
      <t xml:space="preserve">
</t>
    </r>
    <r>
      <rPr>
        <sz val="11"/>
        <color rgb="FF000000"/>
        <rFont val="Calibri"/>
      </rPr>
      <t>Step 3: Review the prefix sets referenced in the route policies above to determine if they include only prefixes belonging to each customer.</t>
    </r>
    <r>
      <rPr>
        <sz val="11"/>
        <color rgb="FF000000"/>
        <rFont val="Calibri"/>
      </rPr>
      <t xml:space="preserve">
</t>
    </r>
    <r>
      <rPr>
        <sz val="11"/>
        <color rgb="FF000000"/>
        <rFont val="Calibri"/>
      </rPr>
      <t>prefix-set CUST1_PREFIX</t>
    </r>
    <r>
      <rPr>
        <sz val="11"/>
        <color rgb="FF000000"/>
        <rFont val="Calibri"/>
      </rPr>
      <t xml:space="preserve">
</t>
    </r>
    <r>
      <rPr>
        <sz val="11"/>
        <color rgb="FF000000"/>
        <rFont val="Calibri"/>
      </rPr>
      <t xml:space="preserve">  x.1.1.0/24 le 32</t>
    </r>
    <r>
      <rPr>
        <sz val="11"/>
        <color rgb="FF000000"/>
        <rFont val="Calibri"/>
      </rPr>
      <t xml:space="preserve">
</t>
    </r>
    <r>
      <rPr>
        <sz val="11"/>
        <color rgb="FF000000"/>
        <rFont val="Calibri"/>
      </rPr>
      <t>end-set</t>
    </r>
    <r>
      <rPr>
        <sz val="11"/>
        <color rgb="FF000000"/>
        <rFont val="Calibri"/>
      </rPr>
      <t xml:space="preserve">
</t>
    </r>
    <r>
      <rPr>
        <sz val="11"/>
        <color rgb="FF000000"/>
        <rFont val="Calibri"/>
      </rPr>
      <t>!</t>
    </r>
    <r>
      <rPr>
        <sz val="11"/>
        <color rgb="FF000000"/>
        <rFont val="Calibri"/>
      </rPr>
      <t xml:space="preserve">
</t>
    </r>
    <r>
      <rPr>
        <sz val="11"/>
        <color rgb="FF000000"/>
        <rFont val="Calibri"/>
      </rPr>
      <t>prefix-set CUST2_PREFIX</t>
    </r>
    <r>
      <rPr>
        <sz val="11"/>
        <color rgb="FF000000"/>
        <rFont val="Calibri"/>
      </rPr>
      <t xml:space="preserve">
</t>
    </r>
    <r>
      <rPr>
        <sz val="11"/>
        <color rgb="FF000000"/>
        <rFont val="Calibri"/>
      </rPr>
      <t xml:space="preserve">  x.2.1.0/24 le 32</t>
    </r>
    <r>
      <rPr>
        <sz val="11"/>
        <color rgb="FF000000"/>
        <rFont val="Calibri"/>
      </rPr>
      <t xml:space="preserve">
</t>
    </r>
    <r>
      <rPr>
        <sz val="11"/>
        <color rgb="FF000000"/>
        <rFont val="Calibri"/>
      </rPr>
      <t>end-set</t>
    </r>
    <r>
      <rPr>
        <sz val="11"/>
        <color rgb="FF000000"/>
        <rFont val="Calibri"/>
      </rPr>
      <t xml:space="preserve">
</t>
    </r>
    <r>
      <rPr>
        <sz val="11"/>
        <color rgb="FF000000"/>
        <rFont val="Calibri"/>
      </rPr>
      <t>Note: Routes to PE-CE links within a VPN are needed for troubleshooting end-to-end connectivity across the MPLS/IP backbone. Hence, these prefixes are an exception to this requirement.</t>
    </r>
    <r>
      <rPr>
        <sz val="11"/>
        <color rgb="FF000000"/>
        <rFont val="Calibri"/>
      </rPr>
      <t xml:space="preserve">
</t>
    </r>
    <r>
      <rPr>
        <sz val="11"/>
        <color rgb="FF000000"/>
        <rFont val="Calibri"/>
      </rPr>
      <t>If the router is not configured to reject inbound route advertisements from each CE router for prefixes that are not allocated to that customer, this is a finding.</t>
    </r>
  </si>
  <si>
    <t>V-216780</t>
  </si>
  <si>
    <r>
      <rPr>
        <sz val="11"/>
        <rFont val="Calibri"/>
      </rPr>
      <t>The Cisco BGP router must be configured to reject outbound route advertisements for any prefixes that do not belong to any customers or the local autonomous system (AS).</t>
    </r>
  </si>
  <si>
    <r>
      <rPr>
        <sz val="11"/>
        <color rgb="FF000000"/>
        <rFont val="Calibri"/>
      </rPr>
      <t>This requirement is not applicable for the DODIN Backbone.</t>
    </r>
    <r>
      <rPr>
        <sz val="11"/>
        <color rgb="FF000000"/>
        <rFont val="Calibri"/>
      </rPr>
      <t xml:space="preserve">
</t>
    </r>
    <r>
      <rPr>
        <sz val="11"/>
        <color rgb="FF000000"/>
        <rFont val="Calibri"/>
      </rPr>
      <t>Step 1: Configure a prefix set for customer and local autonomous system prefixes as shown in the example.</t>
    </r>
    <r>
      <rPr>
        <sz val="11"/>
        <color rgb="FF000000"/>
        <rFont val="Calibri"/>
      </rPr>
      <t xml:space="preserve">
</t>
    </r>
    <r>
      <rPr>
        <sz val="11"/>
        <color rgb="FF000000"/>
        <rFont val="Calibri"/>
      </rPr>
      <t>RP/0/0/CPU0:R2(config)#prefix-set CE_PREFIX_ADVERTISEMENTS</t>
    </r>
    <r>
      <rPr>
        <sz val="11"/>
        <color rgb="FF000000"/>
        <rFont val="Calibri"/>
      </rPr>
      <t xml:space="preserve">
</t>
    </r>
    <r>
      <rPr>
        <sz val="11"/>
        <color rgb="FF000000"/>
        <rFont val="Calibri"/>
      </rPr>
      <t>RP/0/0/CPU0:R2(config-pfx)#x.13.1.0/24 le 32,</t>
    </r>
    <r>
      <rPr>
        <sz val="11"/>
        <color rgb="FF000000"/>
        <rFont val="Calibri"/>
      </rPr>
      <t xml:space="preserve">
</t>
    </r>
    <r>
      <rPr>
        <sz val="11"/>
        <color rgb="FF000000"/>
        <rFont val="Calibri"/>
      </rPr>
      <t>RP/0/0/CPU0:R2(config-pfx)#x.13.2.0/24 le 32,</t>
    </r>
    <r>
      <rPr>
        <sz val="11"/>
        <color rgb="FF000000"/>
        <rFont val="Calibri"/>
      </rPr>
      <t xml:space="preserve">
</t>
    </r>
    <r>
      <rPr>
        <sz val="11"/>
        <color rgb="FF000000"/>
        <rFont val="Calibri"/>
      </rPr>
      <t>RP/0/0/CPU0:R2(config-pfx)#x.13.3.0/24 le 32,</t>
    </r>
    <r>
      <rPr>
        <sz val="11"/>
        <color rgb="FF000000"/>
        <rFont val="Calibri"/>
      </rPr>
      <t xml:space="preserve">
</t>
    </r>
    <r>
      <rPr>
        <sz val="11"/>
        <color rgb="FF000000"/>
        <rFont val="Calibri"/>
      </rPr>
      <t>RP/0/0/CPU0:R2(config-pfx)#x.13.4.0/24 le 32</t>
    </r>
    <r>
      <rPr>
        <sz val="11"/>
        <color rgb="FF000000"/>
        <rFont val="Calibri"/>
      </rPr>
      <t xml:space="preserve">
</t>
    </r>
    <r>
      <rPr>
        <sz val="11"/>
        <color rgb="FF000000"/>
        <rFont val="Calibri"/>
      </rPr>
      <t>RP/0/0/CPU0:R2(config-pfx)#end-set</t>
    </r>
    <r>
      <rPr>
        <sz val="11"/>
        <color rgb="FF000000"/>
        <rFont val="Calibri"/>
      </rPr>
      <t xml:space="preserve">
</t>
    </r>
    <r>
      <rPr>
        <sz val="11"/>
        <color rgb="FF000000"/>
        <rFont val="Calibri"/>
      </rPr>
      <t>Step 2: Configure a route policy filter for allow customer and local autonomous system prefixes as shown in the example.</t>
    </r>
    <r>
      <rPr>
        <sz val="11"/>
        <color rgb="FF000000"/>
        <rFont val="Calibri"/>
      </rPr>
      <t xml:space="preserve">
</t>
    </r>
    <r>
      <rPr>
        <sz val="11"/>
        <color rgb="FF000000"/>
        <rFont val="Calibri"/>
      </rPr>
      <t>RP/0/0/CPU0:R2(config)#route-policy CE_ADVERTISEMENTS</t>
    </r>
    <r>
      <rPr>
        <sz val="11"/>
        <color rgb="FF000000"/>
        <rFont val="Calibri"/>
      </rPr>
      <t xml:space="preserve">
</t>
    </r>
    <r>
      <rPr>
        <sz val="11"/>
        <color rgb="FF000000"/>
        <rFont val="Calibri"/>
      </rPr>
      <t>RP/0/0/CPU0:R2(config-rpl)#if destination in CE_PREFIX_ADVERTISEMENTS then</t>
    </r>
    <r>
      <rPr>
        <sz val="11"/>
        <color rgb="FF000000"/>
        <rFont val="Calibri"/>
      </rPr>
      <t xml:space="preserve">
</t>
    </r>
    <r>
      <rPr>
        <sz val="11"/>
        <color rgb="FF000000"/>
        <rFont val="Calibri"/>
      </rPr>
      <t>RP/0/0/CPU0:R2(config-rpl-if)#pass</t>
    </r>
    <r>
      <rPr>
        <sz val="11"/>
        <color rgb="FF000000"/>
        <rFont val="Calibri"/>
      </rPr>
      <t xml:space="preserve">
</t>
    </r>
    <r>
      <rPr>
        <sz val="11"/>
        <color rgb="FF000000"/>
        <rFont val="Calibri"/>
      </rPr>
      <t>RP/0/0/CPU0:R2(config-rpl-if)#else</t>
    </r>
    <r>
      <rPr>
        <sz val="11"/>
        <color rgb="FF000000"/>
        <rFont val="Calibri"/>
      </rPr>
      <t xml:space="preserve">
</t>
    </r>
    <r>
      <rPr>
        <sz val="11"/>
        <color rgb="FF000000"/>
        <rFont val="Calibri"/>
      </rPr>
      <t>RP/0/0/CPU0:R2(config-rpl-else)#drop</t>
    </r>
    <r>
      <rPr>
        <sz val="11"/>
        <color rgb="FF000000"/>
        <rFont val="Calibri"/>
      </rPr>
      <t xml:space="preserve">
</t>
    </r>
    <r>
      <rPr>
        <sz val="11"/>
        <color rgb="FF000000"/>
        <rFont val="Calibri"/>
      </rPr>
      <t>RP/0/0/CPU0:R2(config-rpl-else)#endif</t>
    </r>
    <r>
      <rPr>
        <sz val="11"/>
        <color rgb="FF000000"/>
        <rFont val="Calibri"/>
      </rPr>
      <t xml:space="preserve">
</t>
    </r>
    <r>
      <rPr>
        <sz val="11"/>
        <color rgb="FF000000"/>
        <rFont val="Calibri"/>
      </rPr>
      <t>RP/0/0/CPU0:R2(config-rpl)#end-policy</t>
    </r>
    <r>
      <rPr>
        <sz val="11"/>
        <color rgb="FF000000"/>
        <rFont val="Calibri"/>
      </rPr>
      <t xml:space="preserve">
</t>
    </r>
    <r>
      <rPr>
        <sz val="11"/>
        <color rgb="FF000000"/>
        <rFont val="Calibri"/>
      </rPr>
      <t>Step 3: Apply the route policy to each customer neighbor as shown in the example.</t>
    </r>
    <r>
      <rPr>
        <sz val="11"/>
        <color rgb="FF000000"/>
        <rFont val="Calibri"/>
      </rPr>
      <t xml:space="preserve">
</t>
    </r>
    <r>
      <rPr>
        <sz val="11"/>
        <color rgb="FF000000"/>
        <rFont val="Calibri"/>
      </rPr>
      <t>RP/0/0/CPU0:R2(config)#router bgp xx</t>
    </r>
    <r>
      <rPr>
        <sz val="11"/>
        <color rgb="FF000000"/>
        <rFont val="Calibri"/>
      </rPr>
      <t xml:space="preserve">
</t>
    </r>
    <r>
      <rPr>
        <sz val="11"/>
        <color rgb="FF000000"/>
        <rFont val="Calibri"/>
      </rPr>
      <t>RP/0/0/CPU0:R2(config-bgp)#neighbor x.12.4.14</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 xml:space="preserve">RP/0/0/CPU0:R2(config-bgp-nbr-af)#route-policy route-policy CE_ADVERTISEMENTS out </t>
    </r>
    <r>
      <rPr>
        <sz val="11"/>
        <color rgb="FF000000"/>
        <rFont val="Calibri"/>
      </rPr>
      <t xml:space="preserve">
</t>
    </r>
    <r>
      <rPr>
        <sz val="11"/>
        <color rgb="FF000000"/>
        <rFont val="Calibri"/>
      </rPr>
      <t>RP/0/0/CPU0:R2(config-bgp)#neighbor x.12.4.16</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CE_ADVERTISEMENTS out</t>
    </r>
    <r>
      <rPr>
        <sz val="11"/>
        <color rgb="FF000000"/>
        <rFont val="Calibri"/>
      </rPr>
      <t xml:space="preserve">
</t>
    </r>
    <r>
      <rPr>
        <sz val="11"/>
        <color rgb="FF000000"/>
        <rFont val="Calibri"/>
      </rPr>
      <t>RP/0/0/CPU0:R2(config-bgp-nbr-af)#end</t>
    </r>
  </si>
  <si>
    <r>
      <rPr>
        <sz val="11"/>
        <color rgb="FF000000"/>
        <rFont val="Calibri"/>
      </rPr>
      <t>Advertisement of routes by an autonomous system for networks that do not belong to any of its customers pulls traffic away from the authorized network. This causes a denial of service (DoS) on the network that allocated the block of addresses and may cause a DoS on the network that is inadvertently advertising it as the originator. It is also possible that a misconfigured or compromised router within the GIG IP core could redistribute IGP routes into BGP, thereby leaking internal routes.</t>
    </r>
  </si>
  <si>
    <r>
      <rPr>
        <sz val="11"/>
        <color rgb="FF000000"/>
        <rFont val="Calibri"/>
      </rPr>
      <t>This requirement is not applicable for the DODIN Backbone.</t>
    </r>
    <r>
      <rPr>
        <sz val="11"/>
        <color rgb="FF000000"/>
        <rFont val="Calibri"/>
      </rPr>
      <t xml:space="preserve">
</t>
    </r>
    <r>
      <rPr>
        <sz val="11"/>
        <color rgb="FF000000"/>
        <rFont val="Calibri"/>
      </rPr>
      <t>Step 1: verify that an outbound route policy has been configured for each customer neighbor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x.12.4.14</t>
    </r>
    <r>
      <rPr>
        <sz val="11"/>
        <color rgb="FF000000"/>
        <rFont val="Calibri"/>
      </rPr>
      <t xml:space="preserve">
</t>
    </r>
    <r>
      <rPr>
        <sz val="11"/>
        <color rgb="FF000000"/>
        <rFont val="Calibri"/>
      </rPr>
      <t xml:space="preserve">  remote-as 64514</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CE_ADVERTISEMENTS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x.12.4.16</t>
    </r>
    <r>
      <rPr>
        <sz val="11"/>
        <color rgb="FF000000"/>
        <rFont val="Calibri"/>
      </rPr>
      <t xml:space="preserve">
</t>
    </r>
    <r>
      <rPr>
        <sz val="11"/>
        <color rgb="FF000000"/>
        <rFont val="Calibri"/>
      </rPr>
      <t xml:space="preserve">  remote-as 64516</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CE_ADVERTISEMENTS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Review the route policy to determine if it is accepting only prefixes belonging to customers or the local autonomous system as shown in the example below.</t>
    </r>
    <r>
      <rPr>
        <sz val="11"/>
        <color rgb="FF000000"/>
        <rFont val="Calibri"/>
      </rPr>
      <t xml:space="preserve">
</t>
    </r>
    <r>
      <rPr>
        <sz val="11"/>
        <color rgb="FF000000"/>
        <rFont val="Calibri"/>
      </rPr>
      <t>route-policy CE_ADVERTISEMENTS</t>
    </r>
    <r>
      <rPr>
        <sz val="11"/>
        <color rgb="FF000000"/>
        <rFont val="Calibri"/>
      </rPr>
      <t xml:space="preserve">
</t>
    </r>
    <r>
      <rPr>
        <sz val="11"/>
        <color rgb="FF000000"/>
        <rFont val="Calibri"/>
      </rPr>
      <t xml:space="preserve">  if destination in CE_PREFIX_ADVERTISEMENTS then</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end-policy</t>
    </r>
    <r>
      <rPr>
        <sz val="11"/>
        <color rgb="FF000000"/>
        <rFont val="Calibri"/>
      </rPr>
      <t xml:space="preserve">
</t>
    </r>
    <r>
      <rPr>
        <sz val="11"/>
        <color rgb="FF000000"/>
        <rFont val="Calibri"/>
      </rPr>
      <t>Step 3: Review the prefix sets referenced in the route policy above to determine if they include only prefixes belonging to customers or the local autonomous system as shown in the example below.</t>
    </r>
    <r>
      <rPr>
        <sz val="11"/>
        <color rgb="FF000000"/>
        <rFont val="Calibri"/>
      </rPr>
      <t xml:space="preserve">
</t>
    </r>
    <r>
      <rPr>
        <sz val="11"/>
        <color rgb="FF000000"/>
        <rFont val="Calibri"/>
      </rPr>
      <t>prefix-set CE_PREFIX_ADVERTISEMENTS</t>
    </r>
    <r>
      <rPr>
        <sz val="11"/>
        <color rgb="FF000000"/>
        <rFont val="Calibri"/>
      </rPr>
      <t xml:space="preserve">
</t>
    </r>
    <r>
      <rPr>
        <sz val="11"/>
        <color rgb="FF000000"/>
        <rFont val="Calibri"/>
      </rPr>
      <t xml:space="preserve">  x.13.1.0/24 le 32,</t>
    </r>
    <r>
      <rPr>
        <sz val="11"/>
        <color rgb="FF000000"/>
        <rFont val="Calibri"/>
      </rPr>
      <t xml:space="preserve">
</t>
    </r>
    <r>
      <rPr>
        <sz val="11"/>
        <color rgb="FF000000"/>
        <rFont val="Calibri"/>
      </rPr>
      <t xml:space="preserve">  x.13.2.0/24 le 32,</t>
    </r>
    <r>
      <rPr>
        <sz val="11"/>
        <color rgb="FF000000"/>
        <rFont val="Calibri"/>
      </rPr>
      <t xml:space="preserve">
</t>
    </r>
    <r>
      <rPr>
        <sz val="11"/>
        <color rgb="FF000000"/>
        <rFont val="Calibri"/>
      </rPr>
      <t xml:space="preserve">  x.13.3.0/24 le 32,</t>
    </r>
    <r>
      <rPr>
        <sz val="11"/>
        <color rgb="FF000000"/>
        <rFont val="Calibri"/>
      </rPr>
      <t xml:space="preserve">
</t>
    </r>
    <r>
      <rPr>
        <sz val="11"/>
        <color rgb="FF000000"/>
        <rFont val="Calibri"/>
      </rPr>
      <t xml:space="preserve">  x.13.4.0/24 le 32</t>
    </r>
    <r>
      <rPr>
        <sz val="11"/>
        <color rgb="FF000000"/>
        <rFont val="Calibri"/>
      </rPr>
      <t xml:space="preserve">
</t>
    </r>
    <r>
      <rPr>
        <sz val="11"/>
        <color rgb="FF000000"/>
        <rFont val="Calibri"/>
      </rPr>
      <t>end-set</t>
    </r>
    <r>
      <rPr>
        <sz val="11"/>
        <color rgb="FF000000"/>
        <rFont val="Calibri"/>
      </rPr>
      <t xml:space="preserve">
</t>
    </r>
    <r>
      <rPr>
        <sz val="11"/>
        <color rgb="FF000000"/>
        <rFont val="Calibri"/>
      </rPr>
      <t>If the router is not configured to reject outbound route advertisements that do not belong to any customers or the local AS, this is a finding.</t>
    </r>
  </si>
  <si>
    <t>V-216781</t>
  </si>
  <si>
    <r>
      <rPr>
        <sz val="11"/>
        <rFont val="Calibri"/>
      </rPr>
      <t>The Cisco BGP router must be configured to reject outbound route advertisements for any prefixes belonging to the IP core.</t>
    </r>
  </si>
  <si>
    <r>
      <rPr>
        <sz val="11"/>
        <color rgb="FF000000"/>
        <rFont val="Calibri"/>
      </rPr>
      <t>Step 1: Configure a prefix set containing the IP core prefix as shown below.</t>
    </r>
    <r>
      <rPr>
        <sz val="11"/>
        <color rgb="FF000000"/>
        <rFont val="Calibri"/>
      </rPr>
      <t xml:space="preserve">
</t>
    </r>
    <r>
      <rPr>
        <sz val="11"/>
        <color rgb="FF000000"/>
        <rFont val="Calibri"/>
      </rPr>
      <t xml:space="preserve">RP/0/0/CPU0:R2(config)#prefix-set </t>
    </r>
    <r>
      <rPr>
        <sz val="11"/>
        <color rgb="FF000000"/>
        <rFont val="Calibri"/>
      </rPr>
      <t xml:space="preserve">
</t>
    </r>
    <r>
      <rPr>
        <sz val="11"/>
        <color rgb="FF000000"/>
        <rFont val="Calibri"/>
      </rPr>
      <t>Step 2: Configure a prefix set containing the current Bogon prefixes as shown below.</t>
    </r>
    <r>
      <rPr>
        <sz val="11"/>
        <color rgb="FF000000"/>
        <rFont val="Calibri"/>
      </rPr>
      <t xml:space="preserve">
</t>
    </r>
    <r>
      <rPr>
        <sz val="11"/>
        <color rgb="FF000000"/>
        <rFont val="Calibri"/>
      </rPr>
      <t>RP/0/0/CPU0:R2(config)#prefix-set CORE_PREFIX</t>
    </r>
    <r>
      <rPr>
        <sz val="11"/>
        <color rgb="FF000000"/>
        <rFont val="Calibri"/>
      </rPr>
      <t xml:space="preserve">
</t>
    </r>
    <r>
      <rPr>
        <sz val="11"/>
        <color rgb="FF000000"/>
        <rFont val="Calibri"/>
      </rPr>
      <t>RP/0/0/CPU0:R2(config-pfx)#10.1.1.0/24 le 32</t>
    </r>
    <r>
      <rPr>
        <sz val="11"/>
        <color rgb="FF000000"/>
        <rFont val="Calibri"/>
      </rPr>
      <t xml:space="preserve">
</t>
    </r>
    <r>
      <rPr>
        <sz val="11"/>
        <color rgb="FF000000"/>
        <rFont val="Calibri"/>
      </rPr>
      <t>RP/0/0/CPU0:R2(config-pfx)#end-set</t>
    </r>
    <r>
      <rPr>
        <sz val="11"/>
        <color rgb="FF000000"/>
        <rFont val="Calibri"/>
      </rPr>
      <t xml:space="preserve">
</t>
    </r>
    <r>
      <rPr>
        <sz val="11"/>
        <color rgb="FF000000"/>
        <rFont val="Calibri"/>
      </rPr>
      <t>Step 3: Configure the route policy to drop route advertisements for IP core prefixes as shown in the example below.</t>
    </r>
    <r>
      <rPr>
        <sz val="11"/>
        <color rgb="FF000000"/>
        <rFont val="Calibri"/>
      </rPr>
      <t xml:space="preserve">
</t>
    </r>
    <r>
      <rPr>
        <sz val="11"/>
        <color rgb="FF000000"/>
        <rFont val="Calibri"/>
      </rPr>
      <t>RP/0/0/CPU0:R2(config)#route-policy BGP_FILTER_OUTBOUND</t>
    </r>
    <r>
      <rPr>
        <sz val="11"/>
        <color rgb="FF000000"/>
        <rFont val="Calibri"/>
      </rPr>
      <t xml:space="preserve">
</t>
    </r>
    <r>
      <rPr>
        <sz val="11"/>
        <color rgb="FF000000"/>
        <rFont val="Calibri"/>
      </rPr>
      <t>RP/0/0/CPU0:R2(config-rpl)#if destination in CORE_PREFIX then</t>
    </r>
    <r>
      <rPr>
        <sz val="11"/>
        <color rgb="FF000000"/>
        <rFont val="Calibri"/>
      </rPr>
      <t xml:space="preserve">
</t>
    </r>
    <r>
      <rPr>
        <sz val="11"/>
        <color rgb="FF000000"/>
        <rFont val="Calibri"/>
      </rPr>
      <t>RP/0/0/CPU0:R2(config-rpl-if)#drop</t>
    </r>
    <r>
      <rPr>
        <sz val="11"/>
        <color rgb="FF000000"/>
        <rFont val="Calibri"/>
      </rPr>
      <t xml:space="preserve">
</t>
    </r>
    <r>
      <rPr>
        <sz val="11"/>
        <color rgb="FF000000"/>
        <rFont val="Calibri"/>
      </rPr>
      <t>RP/0/0/CPU0:R2(config-rpl-if)#else</t>
    </r>
    <r>
      <rPr>
        <sz val="11"/>
        <color rgb="FF000000"/>
        <rFont val="Calibri"/>
      </rPr>
      <t xml:space="preserve">
</t>
    </r>
    <r>
      <rPr>
        <sz val="11"/>
        <color rgb="FF000000"/>
        <rFont val="Calibri"/>
      </rPr>
      <t>RP/0/0/CPU0:R2(config-rpl-else)#pass</t>
    </r>
    <r>
      <rPr>
        <sz val="11"/>
        <color rgb="FF000000"/>
        <rFont val="Calibri"/>
      </rPr>
      <t xml:space="preserve">
</t>
    </r>
    <r>
      <rPr>
        <sz val="11"/>
        <color rgb="FF000000"/>
        <rFont val="Calibri"/>
      </rPr>
      <t>RP/0/0/CPU0:R2(config-rpl-else)#endif</t>
    </r>
    <r>
      <rPr>
        <sz val="11"/>
        <color rgb="FF000000"/>
        <rFont val="Calibri"/>
      </rPr>
      <t xml:space="preserve">
</t>
    </r>
    <r>
      <rPr>
        <sz val="11"/>
        <color rgb="FF000000"/>
        <rFont val="Calibri"/>
      </rPr>
      <t>RP/0/0/CPU0:R2(config-rpl)#end-policy</t>
    </r>
    <r>
      <rPr>
        <sz val="11"/>
        <color rgb="FF000000"/>
        <rFont val="Calibri"/>
      </rPr>
      <t xml:space="preserve">
</t>
    </r>
    <r>
      <rPr>
        <sz val="11"/>
        <color rgb="FF000000"/>
        <rFont val="Calibri"/>
      </rPr>
      <t>Step 4: Apply the route policy to each external BGP neighbor as shown in the example.</t>
    </r>
    <r>
      <rPr>
        <sz val="11"/>
        <color rgb="FF000000"/>
        <rFont val="Calibri"/>
      </rPr>
      <t xml:space="preserve">
</t>
    </r>
    <r>
      <rPr>
        <sz val="11"/>
        <color rgb="FF000000"/>
        <rFont val="Calibri"/>
      </rPr>
      <t>RP/0/0/CPU0:R2(config)#router bgp xx</t>
    </r>
    <r>
      <rPr>
        <sz val="11"/>
        <color rgb="FF000000"/>
        <rFont val="Calibri"/>
      </rPr>
      <t xml:space="preserve">
</t>
    </r>
    <r>
      <rPr>
        <sz val="11"/>
        <color rgb="FF000000"/>
        <rFont val="Calibri"/>
      </rPr>
      <t>RP/0/0/CPU0:R2(config-bgp)#neighbor x.1.23.3</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BGP_FILTER_OUTBOUND out</t>
    </r>
    <r>
      <rPr>
        <sz val="11"/>
        <color rgb="FF000000"/>
        <rFont val="Calibri"/>
      </rPr>
      <t xml:space="preserve">
</t>
    </r>
    <r>
      <rPr>
        <sz val="11"/>
        <color rgb="FF000000"/>
        <rFont val="Calibri"/>
      </rPr>
      <t>RP/0/0/CPU0:R2(config-bgp)#neighbor x.1.24.4</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BGP_FILTER_ OUTBOUND out</t>
    </r>
  </si>
  <si>
    <r>
      <rPr>
        <sz val="11"/>
        <color rgb="FF000000"/>
        <rFont val="Calibri"/>
      </rPr>
      <t>Outbound route advertisements belonging to the core can result in traffic either looping or being black holed, or at a minimum, using a non-optimized path.</t>
    </r>
  </si>
  <si>
    <r>
      <rPr>
        <sz val="11"/>
        <color rgb="FF000000"/>
        <rFont val="Calibri"/>
      </rPr>
      <t>Step 1: verify that an outbound route policy has been configured for each external neighbor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x.1.23.3</t>
    </r>
    <r>
      <rPr>
        <sz val="11"/>
        <color rgb="FF000000"/>
        <rFont val="Calibri"/>
      </rPr>
      <t xml:space="preserve">
</t>
    </r>
    <r>
      <rPr>
        <sz val="11"/>
        <color rgb="FF000000"/>
        <rFont val="Calibri"/>
      </rPr>
      <t xml:space="preserve">  remote-as yy</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BGP_FILTER_OUTBOUND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x.1.24.4</t>
    </r>
    <r>
      <rPr>
        <sz val="11"/>
        <color rgb="FF000000"/>
        <rFont val="Calibri"/>
      </rPr>
      <t xml:space="preserve">
</t>
    </r>
    <r>
      <rPr>
        <sz val="11"/>
        <color rgb="FF000000"/>
        <rFont val="Calibri"/>
      </rPr>
      <t xml:space="preserve">  remote-as zz</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BGP_FILTER_OUTBOUND out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Review the route policy to determine if it is filtering at a minimum IP core prefixes as shown in the example below.</t>
    </r>
    <r>
      <rPr>
        <sz val="11"/>
        <color rgb="FF000000"/>
        <rFont val="Calibri"/>
      </rPr>
      <t xml:space="preserve">
</t>
    </r>
    <r>
      <rPr>
        <sz val="11"/>
        <color rgb="FF000000"/>
        <rFont val="Calibri"/>
      </rPr>
      <t>route-policy BGP_FILTER_OUTBOUND</t>
    </r>
    <r>
      <rPr>
        <sz val="11"/>
        <color rgb="FF000000"/>
        <rFont val="Calibri"/>
      </rPr>
      <t xml:space="preserve">
</t>
    </r>
    <r>
      <rPr>
        <sz val="11"/>
        <color rgb="FF000000"/>
        <rFont val="Calibri"/>
      </rPr>
      <t xml:space="preserve">  if destination in CORE_PREFIX then</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 xml:space="preserve">end-policy </t>
    </r>
    <r>
      <rPr>
        <sz val="11"/>
        <color rgb="FF000000"/>
        <rFont val="Calibri"/>
      </rPr>
      <t xml:space="preserve">
</t>
    </r>
    <r>
      <rPr>
        <sz val="11"/>
        <color rgb="FF000000"/>
        <rFont val="Calibri"/>
      </rPr>
      <t>Step 3: Review the prefix set referenced in the route policy above to determine if it includes the IP core prefix as shown in the example below.</t>
    </r>
    <r>
      <rPr>
        <sz val="11"/>
        <color rgb="FF000000"/>
        <rFont val="Calibri"/>
      </rPr>
      <t xml:space="preserve">
</t>
    </r>
    <r>
      <rPr>
        <sz val="11"/>
        <color rgb="FF000000"/>
        <rFont val="Calibri"/>
      </rPr>
      <t>prefix-set CORE_PREFIX</t>
    </r>
    <r>
      <rPr>
        <sz val="11"/>
        <color rgb="FF000000"/>
        <rFont val="Calibri"/>
      </rPr>
      <t xml:space="preserve">
</t>
    </r>
    <r>
      <rPr>
        <sz val="11"/>
        <color rgb="FF000000"/>
        <rFont val="Calibri"/>
      </rPr>
      <t xml:space="preserve"> 10.1.1.0/24 le 32</t>
    </r>
    <r>
      <rPr>
        <sz val="11"/>
        <color rgb="FF000000"/>
        <rFont val="Calibri"/>
      </rPr>
      <t xml:space="preserve">
</t>
    </r>
    <r>
      <rPr>
        <sz val="11"/>
        <color rgb="FF000000"/>
        <rFont val="Calibri"/>
      </rPr>
      <t>end-set</t>
    </r>
    <r>
      <rPr>
        <sz val="11"/>
        <color rgb="FF000000"/>
        <rFont val="Calibri"/>
      </rPr>
      <t xml:space="preserve">
</t>
    </r>
    <r>
      <rPr>
        <sz val="11"/>
        <color rgb="FF000000"/>
        <rFont val="Calibri"/>
      </rPr>
      <t>If the router is not configured to reject outbound route advertisements for prefixes belonging to the IP core, this is a finding.</t>
    </r>
  </si>
  <si>
    <t>V-216782</t>
  </si>
  <si>
    <r>
      <rPr>
        <sz val="11"/>
        <rFont val="Calibri"/>
      </rPr>
      <t>The Cisco BGP router must be configured to reject route advertisements from BGP peers that do not list their autonomous system (AS) number as the first AS in the AS_PATH attribute.</t>
    </r>
  </si>
  <si>
    <r>
      <rPr>
        <sz val="11"/>
        <color rgb="FF000000"/>
        <rFont val="Calibri"/>
      </rPr>
      <t>Configure the router to deny updates received from eBGP peers that do not list their AS number as the first AS in the AS_PATH attribute.</t>
    </r>
    <r>
      <rPr>
        <sz val="11"/>
        <color rgb="FF000000"/>
        <rFont val="Calibri"/>
      </rPr>
      <t xml:space="preserve">
</t>
    </r>
    <r>
      <rPr>
        <sz val="11"/>
        <color rgb="FF000000"/>
        <rFont val="Calibri"/>
      </rPr>
      <t>RP/0/0/CPU0:R2(config)#router bgp 2</t>
    </r>
    <r>
      <rPr>
        <sz val="11"/>
        <color rgb="FF000000"/>
        <rFont val="Calibri"/>
      </rPr>
      <t xml:space="preserve">
</t>
    </r>
    <r>
      <rPr>
        <sz val="11"/>
        <color rgb="FF000000"/>
        <rFont val="Calibri"/>
      </rPr>
      <t>RP/0/0/CPU0:R2(config-bgp)#no bgp enforce-first-as disable</t>
    </r>
  </si>
  <si>
    <r>
      <rPr>
        <sz val="11"/>
        <color rgb="FF000000"/>
        <rFont val="Calibri"/>
      </rPr>
      <t>Verifying the path a route has traversed will ensure the IP core is not used as a transit network for unauthorized or possibly even Internet traffic. All autonomous system boundary routers (ASBRs) must ensure updates received from eBGP peers list their AS number as the first AS in the AS_PATH attribute.</t>
    </r>
  </si>
  <si>
    <r>
      <rPr>
        <sz val="11"/>
        <color rgb="FF000000"/>
        <rFont val="Calibri"/>
      </rPr>
      <t>Review the router configuration to verify the router is configured to deny updates received from eBGP peers that do not list their AS number as the first AS in the AS_PATH attribute.</t>
    </r>
    <r>
      <rPr>
        <sz val="11"/>
        <color rgb="FF000000"/>
        <rFont val="Calibri"/>
      </rPr>
      <t xml:space="preserve">
</t>
    </r>
    <r>
      <rPr>
        <sz val="11"/>
        <color rgb="FF000000"/>
        <rFont val="Calibri"/>
      </rPr>
      <t>By default Cisco IOS enforces the first AS in the AS_PATH attribute for all route advertisements. Review the router configuration to verify that the command bgp enforce-first-as disable is not configured as shown in the example below.</t>
    </r>
    <r>
      <rPr>
        <sz val="11"/>
        <color rgb="FF000000"/>
        <rFont val="Calibri"/>
      </rPr>
      <t xml:space="preserve">
</t>
    </r>
    <r>
      <rPr>
        <sz val="11"/>
        <color rgb="FF000000"/>
        <rFont val="Calibri"/>
      </rPr>
      <t>router bgp nn</t>
    </r>
    <r>
      <rPr>
        <sz val="11"/>
        <color rgb="FF000000"/>
        <rFont val="Calibri"/>
      </rPr>
      <t xml:space="preserve">
</t>
    </r>
    <r>
      <rPr>
        <sz val="11"/>
        <color rgb="FF000000"/>
        <rFont val="Calibri"/>
      </rPr>
      <t xml:space="preserve"> bgp enforce-first-as disable</t>
    </r>
    <r>
      <rPr>
        <sz val="11"/>
        <color rgb="FF000000"/>
        <rFont val="Calibri"/>
      </rPr>
      <t xml:space="preserve">
</t>
    </r>
    <r>
      <rPr>
        <sz val="11"/>
        <color rgb="FF000000"/>
        <rFont val="Calibri"/>
      </rPr>
      <t>If the router is not configured to reject updates from peers that do not list their AS number as the first AS in the AS_PATH attribute, this is a finding.</t>
    </r>
  </si>
  <si>
    <t>V-216783</t>
  </si>
  <si>
    <r>
      <rPr>
        <sz val="11"/>
        <rFont val="Calibri"/>
      </rPr>
      <t>The Cisco BGP router must be configured to reject route advertisements from CE routers with an originating AS in the AS_PATH attribute that does not belong to that customer.</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</si>
  <si>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reject updates from CE routers with an originating AS in the AS_PATH attribute that does not belong to that customer.</t>
    </r>
    <r>
      <rPr>
        <sz val="11"/>
        <color rgb="FF000000"/>
        <rFont val="Calibri"/>
      </rPr>
      <t xml:space="preserve">
</t>
    </r>
    <r>
      <rPr>
        <sz val="11"/>
        <color rgb="FF000000"/>
        <rFont val="Calibri"/>
      </rPr>
      <t>Step 1: Configure an inbound route policy for each customer to only accept routes with an originating AS that belongs to that customer as shown in the example below.</t>
    </r>
    <r>
      <rPr>
        <sz val="11"/>
        <color rgb="FF000000"/>
        <rFont val="Calibri"/>
      </rPr>
      <t xml:space="preserve">
</t>
    </r>
    <r>
      <rPr>
        <sz val="11"/>
        <color rgb="FF000000"/>
        <rFont val="Calibri"/>
      </rPr>
      <t>RP/0/0/CPU0:R2(config)#route-policy FILTER_64514_ROUTES</t>
    </r>
    <r>
      <rPr>
        <sz val="11"/>
        <color rgb="FF000000"/>
        <rFont val="Calibri"/>
      </rPr>
      <t xml:space="preserve">
</t>
    </r>
    <r>
      <rPr>
        <sz val="11"/>
        <color rgb="FF000000"/>
        <rFont val="Calibri"/>
      </rPr>
      <t>RP/0/0/CPU0:R2(config-rpl)#if as-path originates-from '64514' then</t>
    </r>
    <r>
      <rPr>
        <sz val="11"/>
        <color rgb="FF000000"/>
        <rFont val="Calibri"/>
      </rPr>
      <t xml:space="preserve">
</t>
    </r>
    <r>
      <rPr>
        <sz val="11"/>
        <color rgb="FF000000"/>
        <rFont val="Calibri"/>
      </rPr>
      <t>RP/0/0/CPU0:R2(config-rpl-if)#pass</t>
    </r>
    <r>
      <rPr>
        <sz val="11"/>
        <color rgb="FF000000"/>
        <rFont val="Calibri"/>
      </rPr>
      <t xml:space="preserve">
</t>
    </r>
    <r>
      <rPr>
        <sz val="11"/>
        <color rgb="FF000000"/>
        <rFont val="Calibri"/>
      </rPr>
      <t>RP/0/0/CPU0:R2(config-rpl-if)#else</t>
    </r>
    <r>
      <rPr>
        <sz val="11"/>
        <color rgb="FF000000"/>
        <rFont val="Calibri"/>
      </rPr>
      <t xml:space="preserve">
</t>
    </r>
    <r>
      <rPr>
        <sz val="11"/>
        <color rgb="FF000000"/>
        <rFont val="Calibri"/>
      </rPr>
      <t>RP/0/0/CPU0:R2(config-rpl-else)#drop</t>
    </r>
    <r>
      <rPr>
        <sz val="11"/>
        <color rgb="FF000000"/>
        <rFont val="Calibri"/>
      </rPr>
      <t xml:space="preserve">
</t>
    </r>
    <r>
      <rPr>
        <sz val="11"/>
        <color rgb="FF000000"/>
        <rFont val="Calibri"/>
      </rPr>
      <t xml:space="preserve">RP/0/0/CPU0:R2(config-rpl-else)#endif </t>
    </r>
    <r>
      <rPr>
        <sz val="11"/>
        <color rgb="FF000000"/>
        <rFont val="Calibri"/>
      </rPr>
      <t xml:space="preserve">
</t>
    </r>
    <r>
      <rPr>
        <sz val="11"/>
        <color rgb="FF000000"/>
        <rFont val="Calibri"/>
      </rPr>
      <t xml:space="preserve">RP/0/0/CPU0:R2(config-rpl)#end-policy </t>
    </r>
    <r>
      <rPr>
        <sz val="11"/>
        <color rgb="FF000000"/>
        <rFont val="Calibri"/>
      </rPr>
      <t xml:space="preserve">
</t>
    </r>
    <r>
      <rPr>
        <sz val="11"/>
        <color rgb="FF000000"/>
        <rFont val="Calibri"/>
      </rPr>
      <t>RP/0/0/CPU0:R2(config)#route-policy FILTER_64516_ROUTES</t>
    </r>
    <r>
      <rPr>
        <sz val="11"/>
        <color rgb="FF000000"/>
        <rFont val="Calibri"/>
      </rPr>
      <t xml:space="preserve">
</t>
    </r>
    <r>
      <rPr>
        <sz val="11"/>
        <color rgb="FF000000"/>
        <rFont val="Calibri"/>
      </rPr>
      <t>RP/0/0/CPU0:R2(config-rpl)#if as-path originates-from '64516' then</t>
    </r>
    <r>
      <rPr>
        <sz val="11"/>
        <color rgb="FF000000"/>
        <rFont val="Calibri"/>
      </rPr>
      <t xml:space="preserve">
</t>
    </r>
    <r>
      <rPr>
        <sz val="11"/>
        <color rgb="FF000000"/>
        <rFont val="Calibri"/>
      </rPr>
      <t>RP/0/0/CPU0:R2(config-rpl-if)#pass</t>
    </r>
    <r>
      <rPr>
        <sz val="11"/>
        <color rgb="FF000000"/>
        <rFont val="Calibri"/>
      </rPr>
      <t xml:space="preserve">
</t>
    </r>
    <r>
      <rPr>
        <sz val="11"/>
        <color rgb="FF000000"/>
        <rFont val="Calibri"/>
      </rPr>
      <t>RP/0/0/CPU0:R2(config-rpl-if)#else</t>
    </r>
    <r>
      <rPr>
        <sz val="11"/>
        <color rgb="FF000000"/>
        <rFont val="Calibri"/>
      </rPr>
      <t xml:space="preserve">
</t>
    </r>
    <r>
      <rPr>
        <sz val="11"/>
        <color rgb="FF000000"/>
        <rFont val="Calibri"/>
      </rPr>
      <t>RP/0/0/CPU0:R2(config-rpl-else)#drop</t>
    </r>
    <r>
      <rPr>
        <sz val="11"/>
        <color rgb="FF000000"/>
        <rFont val="Calibri"/>
      </rPr>
      <t xml:space="preserve">
</t>
    </r>
    <r>
      <rPr>
        <sz val="11"/>
        <color rgb="FF000000"/>
        <rFont val="Calibri"/>
      </rPr>
      <t xml:space="preserve">RP/0/0/CPU0:R2(config-rpl-else)#endif </t>
    </r>
    <r>
      <rPr>
        <sz val="11"/>
        <color rgb="FF000000"/>
        <rFont val="Calibri"/>
      </rPr>
      <t xml:space="preserve">
</t>
    </r>
    <r>
      <rPr>
        <sz val="11"/>
        <color rgb="FF000000"/>
        <rFont val="Calibri"/>
      </rPr>
      <t xml:space="preserve">RP/0/0/CPU0:R2(config-rpl)#end-policy </t>
    </r>
    <r>
      <rPr>
        <sz val="11"/>
        <color rgb="FF000000"/>
        <rFont val="Calibri"/>
      </rPr>
      <t xml:space="preserve">
</t>
    </r>
    <r>
      <rPr>
        <sz val="11"/>
        <color rgb="FF000000"/>
        <rFont val="Calibri"/>
      </rPr>
      <t>Step 2: Apply the appropriate inbound route policy with each peering CE router as shown in the example below.</t>
    </r>
    <r>
      <rPr>
        <sz val="11"/>
        <color rgb="FF000000"/>
        <rFont val="Calibri"/>
      </rPr>
      <t xml:space="preserve">
</t>
    </r>
    <r>
      <rPr>
        <sz val="11"/>
        <color rgb="FF000000"/>
        <rFont val="Calibri"/>
      </rPr>
      <t>RP/0/0/CPU0:R2(config)#router bgp xx</t>
    </r>
    <r>
      <rPr>
        <sz val="11"/>
        <color rgb="FF000000"/>
        <rFont val="Calibri"/>
      </rPr>
      <t xml:space="preserve">
</t>
    </r>
    <r>
      <rPr>
        <sz val="11"/>
        <color rgb="FF000000"/>
        <rFont val="Calibri"/>
      </rPr>
      <t>RP/0/0/CPU0:R2(config-bgp)#neighbor x.12.4.14</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route-policy FILTER_64514_ROUTES in</t>
    </r>
    <r>
      <rPr>
        <sz val="11"/>
        <color rgb="FF000000"/>
        <rFont val="Calibri"/>
      </rPr>
      <t xml:space="preserve">
</t>
    </r>
    <r>
      <rPr>
        <sz val="11"/>
        <color rgb="FF000000"/>
        <rFont val="Calibri"/>
      </rPr>
      <t>RP/0/0/CPU0:R2(config-bgp)#neighbor x.12.4.16</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FILTER_64516_ROUTES in</t>
    </r>
    <r>
      <rPr>
        <sz val="11"/>
        <color rgb="FF000000"/>
        <rFont val="Calibri"/>
      </rPr>
      <t xml:space="preserve">
</t>
    </r>
    <r>
      <rPr>
        <sz val="11"/>
        <color rgb="FF000000"/>
        <rFont val="Calibri"/>
      </rPr>
      <t>RP/0/0/CPU0:R2(config-bgp-nbr-af)#end</t>
    </r>
  </si>
  <si>
    <r>
      <rPr>
        <sz val="11"/>
        <color rgb="FF000000"/>
        <rFont val="Calibri"/>
      </rPr>
      <t>Verifying the path a route has traversed will ensure that the local AS is not used as a transit network for unauthorized traffic. To ensure that the local AS does not carry any prefixes that do not belong to any customers, all PE routers must be configured to reject routes with an originating AS other than that belonging to the customer.</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</si>
  <si>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the router is configured to deny updates received from CE routers with an originating AS in the AS_PATH attribute that does not belong to that customer.</t>
    </r>
    <r>
      <rPr>
        <sz val="11"/>
        <color rgb="FF000000"/>
        <rFont val="Calibri"/>
      </rPr>
      <t xml:space="preserve">
</t>
    </r>
    <r>
      <rPr>
        <sz val="11"/>
        <color rgb="FF000000"/>
        <rFont val="Calibri"/>
      </rPr>
      <t>Step 1: verify that an inbound route policy has been configured for each customer neighbor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x.12.4.14</t>
    </r>
    <r>
      <rPr>
        <sz val="11"/>
        <color rgb="FF000000"/>
        <rFont val="Calibri"/>
      </rPr>
      <t xml:space="preserve">
</t>
    </r>
    <r>
      <rPr>
        <sz val="11"/>
        <color rgb="FF000000"/>
        <rFont val="Calibri"/>
      </rPr>
      <t xml:space="preserve">  remote-as 64514</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FILTER _64514_ROUTES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x.12.4.16</t>
    </r>
    <r>
      <rPr>
        <sz val="11"/>
        <color rgb="FF000000"/>
        <rFont val="Calibri"/>
      </rPr>
      <t xml:space="preserve">
</t>
    </r>
    <r>
      <rPr>
        <sz val="11"/>
        <color rgb="FF000000"/>
        <rFont val="Calibri"/>
      </rPr>
      <t xml:space="preserve">  remote-as 64516</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FILTER_64516_ROUTES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Verify that the route policy permits only routes from each CE router with an originating AS that does not belong to that customer.</t>
    </r>
    <r>
      <rPr>
        <sz val="11"/>
        <color rgb="FF000000"/>
        <rFont val="Calibri"/>
      </rPr>
      <t xml:space="preserve">
</t>
    </r>
    <r>
      <rPr>
        <sz val="11"/>
        <color rgb="FF000000"/>
        <rFont val="Calibri"/>
      </rPr>
      <t>route-policy FILTER_64514_ROUTES</t>
    </r>
    <r>
      <rPr>
        <sz val="11"/>
        <color rgb="FF000000"/>
        <rFont val="Calibri"/>
      </rPr>
      <t xml:space="preserve">
</t>
    </r>
    <r>
      <rPr>
        <sz val="11"/>
        <color rgb="FF000000"/>
        <rFont val="Calibri"/>
      </rPr>
      <t xml:space="preserve">  if as-path originates-from 64514'  then</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end-policy</t>
    </r>
    <r>
      <rPr>
        <sz val="11"/>
        <color rgb="FF000000"/>
        <rFont val="Calibri"/>
      </rPr>
      <t xml:space="preserve">
</t>
    </r>
    <r>
      <rPr>
        <sz val="11"/>
        <color rgb="FF000000"/>
        <rFont val="Calibri"/>
      </rPr>
      <t>!</t>
    </r>
    <r>
      <rPr>
        <sz val="11"/>
        <color rgb="FF000000"/>
        <rFont val="Calibri"/>
      </rPr>
      <t xml:space="preserve">
</t>
    </r>
    <r>
      <rPr>
        <sz val="11"/>
        <color rgb="FF000000"/>
        <rFont val="Calibri"/>
      </rPr>
      <t>route-policy FILTER_64516_ROUTES</t>
    </r>
    <r>
      <rPr>
        <sz val="11"/>
        <color rgb="FF000000"/>
        <rFont val="Calibri"/>
      </rPr>
      <t xml:space="preserve">
</t>
    </r>
    <r>
      <rPr>
        <sz val="11"/>
        <color rgb="FF000000"/>
        <rFont val="Calibri"/>
      </rPr>
      <t xml:space="preserve">  if as-path originates-from 64516'  then</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end-policy</t>
    </r>
    <r>
      <rPr>
        <sz val="11"/>
        <color rgb="FF000000"/>
        <rFont val="Calibri"/>
      </rPr>
      <t xml:space="preserve">
</t>
    </r>
    <r>
      <rPr>
        <sz val="11"/>
        <color rgb="FF000000"/>
        <rFont val="Calibri"/>
      </rPr>
      <t>Note: The inbound route policy to filter customer prefixes can be nested with the above route policy as shown in the example below.</t>
    </r>
    <r>
      <rPr>
        <sz val="11"/>
        <color rgb="FF000000"/>
        <rFont val="Calibri"/>
      </rPr>
      <t xml:space="preserve">
</t>
    </r>
    <r>
      <rPr>
        <sz val="11"/>
        <color rgb="FF000000"/>
        <rFont val="Calibri"/>
      </rPr>
      <t>route-policy CUST1_INBOUND_FILTER</t>
    </r>
    <r>
      <rPr>
        <sz val="11"/>
        <color rgb="FF000000"/>
        <rFont val="Calibri"/>
      </rPr>
      <t xml:space="preserve">
</t>
    </r>
    <r>
      <rPr>
        <sz val="11"/>
        <color rgb="FF000000"/>
        <rFont val="Calibri"/>
      </rPr>
      <t xml:space="preserve">  apply CUST1_FILTER</t>
    </r>
    <r>
      <rPr>
        <sz val="11"/>
        <color rgb="FF000000"/>
        <rFont val="Calibri"/>
      </rPr>
      <t xml:space="preserve">
</t>
    </r>
    <r>
      <rPr>
        <sz val="11"/>
        <color rgb="FF000000"/>
        <rFont val="Calibri"/>
      </rPr>
      <t xml:space="preserve">  apply FILTER_64514_ROUTES</t>
    </r>
    <r>
      <rPr>
        <sz val="11"/>
        <color rgb="FF000000"/>
        <rFont val="Calibri"/>
      </rPr>
      <t xml:space="preserve">
</t>
    </r>
    <r>
      <rPr>
        <sz val="11"/>
        <color rgb="FF000000"/>
        <rFont val="Calibri"/>
      </rPr>
      <t>end-policy</t>
    </r>
    <r>
      <rPr>
        <sz val="11"/>
        <color rgb="FF000000"/>
        <rFont val="Calibri"/>
      </rPr>
      <t xml:space="preserve">
</t>
    </r>
    <r>
      <rPr>
        <sz val="11"/>
        <color rgb="FF000000"/>
        <rFont val="Calibri"/>
      </rPr>
      <t>If the router is not configured to reject updates from CE routers with an originating AS in the AS_PATH attribute that does not belong to that customer, this is a finding.</t>
    </r>
  </si>
  <si>
    <t>V-216784</t>
  </si>
  <si>
    <r>
      <rPr>
        <sz val="11"/>
        <rFont val="Calibri"/>
      </rPr>
      <t>The Cisco BGP router must be configured to use the maximum prefixes feature to protect against route table flooding and prefix de-aggregation attacks.</t>
    </r>
  </si>
  <si>
    <r>
      <rPr>
        <sz val="11"/>
        <color rgb="FF000000"/>
        <rFont val="Calibri"/>
      </rPr>
      <t>Configure the router to use the maximum prefixes feature to protect against route table flooding and prefix de-aggregation attacks as shown in the example below.</t>
    </r>
    <r>
      <rPr>
        <sz val="11"/>
        <color rgb="FF000000"/>
        <rFont val="Calibri"/>
      </rPr>
      <t xml:space="preserve">
</t>
    </r>
    <r>
      <rPr>
        <sz val="11"/>
        <color rgb="FF000000"/>
        <rFont val="Calibri"/>
      </rPr>
      <t>RP/0/0/CPU0:R2(config)#router bgp xx</t>
    </r>
    <r>
      <rPr>
        <sz val="11"/>
        <color rgb="FF000000"/>
        <rFont val="Calibri"/>
      </rPr>
      <t xml:space="preserve">
</t>
    </r>
    <r>
      <rPr>
        <sz val="11"/>
        <color rgb="FF000000"/>
        <rFont val="Calibri"/>
      </rPr>
      <t>RP/0/0/CPU0:R2(config-bgp)#neighbor x1.24.4</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RP/0/0/CPU0:R2(config-bgp-nbr-af)#maximum-prefix 444 discard-extra-paths</t>
    </r>
    <r>
      <rPr>
        <sz val="11"/>
        <color rgb="FF000000"/>
        <rFont val="Calibri"/>
      </rPr>
      <t xml:space="preserve">
</t>
    </r>
    <r>
      <rPr>
        <sz val="11"/>
        <color rgb="FF000000"/>
        <rFont val="Calibri"/>
      </rPr>
      <t>RP/0/0/CPU0:R2(config-bgp-nbr-af)#end</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</si>
  <si>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r>
      <rPr>
        <sz val="11"/>
        <color rgb="FF000000"/>
        <rFont val="Calibri"/>
      </rPr>
      <t xml:space="preserve">
</t>
    </r>
    <r>
      <rPr>
        <sz val="11"/>
        <color rgb="FF000000"/>
        <rFont val="Calibri"/>
      </rPr>
      <t>In 1997, misconfigured routers in the Florida Internet Exchange network (AS7007) de-aggregated every prefix in their routing table and started advertising the first /24 block of each of these prefixes as their own. Faced with this additional burden, the internal routers became overloaded and crashed repeatedly. This caused prefixes advertised by these routers to disappear from routing tables and reappear when the routers came back online. As the routers came back after crashing, they were flooded with the routing table information by their neighbors. The flood of information would again overwhelm the routers and cause them to crash. This process of route flapping served to destabilize not only the surrounding network but also the entire Internet. Routers trying to reach those addresses would choose the smaller, more specific /24 blocks first. This caused backbone networks throughout North America and Europe to crash.</t>
    </r>
    <r>
      <rPr>
        <sz val="11"/>
        <color rgb="FF000000"/>
        <rFont val="Calibri"/>
      </rPr>
      <t xml:space="preserve">
</t>
    </r>
    <r>
      <rPr>
        <sz val="11"/>
        <color rgb="FF000000"/>
        <rFont val="Calibri"/>
      </rPr>
      <t>Maximum prefix limits on peer connections combined with aggressive prefix-size filtering of customers' reachability advertisements will effectively mitigate the de-aggregation risk. BGP maximum prefix must be used on all eBGP routers to limit the number of prefixes that it should receive from a particular neighbor, whether customer or peering AS. Consider each neighbor and how many routes they should be advertising and set a threshold slightly higher than the number expected.</t>
    </r>
  </si>
  <si>
    <r>
      <rPr>
        <sz val="11"/>
        <color rgb="FF000000"/>
        <rFont val="Calibri"/>
      </rPr>
      <t>Review the router configuration to verify that the number of received prefixes from each eBGP neighbor is controlled.</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x.1.23.3</t>
    </r>
    <r>
      <rPr>
        <sz val="11"/>
        <color rgb="FF000000"/>
        <rFont val="Calibri"/>
      </rPr>
      <t xml:space="preserve">
</t>
    </r>
    <r>
      <rPr>
        <sz val="11"/>
        <color rgb="FF000000"/>
        <rFont val="Calibri"/>
      </rPr>
      <t xml:space="preserve">  remote-as yy</t>
    </r>
    <r>
      <rPr>
        <sz val="11"/>
        <color rgb="FF000000"/>
        <rFont val="Calibri"/>
      </rPr>
      <t xml:space="preserve">
</t>
    </r>
    <r>
      <rPr>
        <sz val="11"/>
        <color rgb="FF000000"/>
        <rFont val="Calibri"/>
      </rPr>
      <t xml:space="preserve">  ttl-security</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BGP_FILTER in</t>
    </r>
    <r>
      <rPr>
        <sz val="11"/>
        <color rgb="FF000000"/>
        <rFont val="Calibri"/>
      </rPr>
      <t xml:space="preserve">
</t>
    </r>
    <r>
      <rPr>
        <sz val="11"/>
        <color rgb="FF000000"/>
        <rFont val="Calibri"/>
      </rPr>
      <t xml:space="preserve">   maximum-prefix nnnn 75 discard-extra-paths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x.1.24.4</t>
    </r>
    <r>
      <rPr>
        <sz val="11"/>
        <color rgb="FF000000"/>
        <rFont val="Calibri"/>
      </rPr>
      <t xml:space="preserve">
</t>
    </r>
    <r>
      <rPr>
        <sz val="11"/>
        <color rgb="FF000000"/>
        <rFont val="Calibri"/>
      </rPr>
      <t xml:space="preserve">  remote-as zz</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BGP_FILTER in</t>
    </r>
    <r>
      <rPr>
        <sz val="11"/>
        <color rgb="FF000000"/>
        <rFont val="Calibri"/>
      </rPr>
      <t xml:space="preserve">
</t>
    </r>
    <r>
      <rPr>
        <sz val="11"/>
        <color rgb="FF000000"/>
        <rFont val="Calibri"/>
      </rPr>
      <t xml:space="preserve">   maximum-prefix nnnn 75 discard-extra-paths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control the number of prefixes received from each peer to protect against route table flooding and prefix de-aggregation attacks, this is a finding.</t>
    </r>
  </si>
  <si>
    <t>V-216785</t>
  </si>
  <si>
    <r>
      <rPr>
        <sz val="11"/>
        <rFont val="Calibri"/>
      </rPr>
      <t>The Cisco BGP router must be configured to limit the prefix size on any inbound route advertisement to /24 or the least significant prefixes issued to the customer.</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</si>
  <si>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limit the prefix size on any route advertisement to /24 or the least significant prefixes issued to the customer.</t>
    </r>
    <r>
      <rPr>
        <sz val="11"/>
        <color rgb="FF000000"/>
        <rFont val="Calibri"/>
      </rPr>
      <t xml:space="preserve">
</t>
    </r>
    <r>
      <rPr>
        <sz val="11"/>
        <color rgb="FF000000"/>
        <rFont val="Calibri"/>
      </rPr>
      <t>Step 1: Configure a prefix set to not include prefixes are longer than /24.</t>
    </r>
    <r>
      <rPr>
        <sz val="11"/>
        <color rgb="FF000000"/>
        <rFont val="Calibri"/>
      </rPr>
      <t xml:space="preserve">
</t>
    </r>
    <r>
      <rPr>
        <sz val="11"/>
        <color rgb="FF000000"/>
        <rFont val="Calibri"/>
      </rPr>
      <t>RP/0/0/CPU0:R2(config)#prefix-set PREFIX_LENGTH</t>
    </r>
    <r>
      <rPr>
        <sz val="11"/>
        <color rgb="FF000000"/>
        <rFont val="Calibri"/>
      </rPr>
      <t xml:space="preserve">
</t>
    </r>
    <r>
      <rPr>
        <sz val="11"/>
        <color rgb="FF000000"/>
        <rFont val="Calibri"/>
      </rPr>
      <t>RP/0/0/CPU0:R2(config-pfx)#0.0.0.0/0 ge 8 le 24</t>
    </r>
    <r>
      <rPr>
        <sz val="11"/>
        <color rgb="FF000000"/>
        <rFont val="Calibri"/>
      </rPr>
      <t xml:space="preserve">
</t>
    </r>
    <r>
      <rPr>
        <sz val="11"/>
        <color rgb="FF000000"/>
        <rFont val="Calibri"/>
      </rPr>
      <t>RP/0/0/CPU0:R2(config-pfx)#end-set</t>
    </r>
    <r>
      <rPr>
        <sz val="11"/>
        <color rgb="FF000000"/>
        <rFont val="Calibri"/>
      </rPr>
      <t xml:space="preserve">
</t>
    </r>
    <r>
      <rPr>
        <sz val="11"/>
        <color rgb="FF000000"/>
        <rFont val="Calibri"/>
      </rPr>
      <t>Step 2: Configure a route policy to only accept prefixes that are /24 or shorter as shown in the example below.</t>
    </r>
    <r>
      <rPr>
        <sz val="11"/>
        <color rgb="FF000000"/>
        <rFont val="Calibri"/>
      </rPr>
      <t xml:space="preserve">
</t>
    </r>
    <r>
      <rPr>
        <sz val="11"/>
        <color rgb="FF000000"/>
        <rFont val="Calibri"/>
      </rPr>
      <t>RP/0/0/CPU0:R2(config)#route-policy FILTER_LONG_PREFIXES</t>
    </r>
    <r>
      <rPr>
        <sz val="11"/>
        <color rgb="FF000000"/>
        <rFont val="Calibri"/>
      </rPr>
      <t xml:space="preserve">
</t>
    </r>
    <r>
      <rPr>
        <sz val="11"/>
        <color rgb="FF000000"/>
        <rFont val="Calibri"/>
      </rPr>
      <t>RP/0/0/CPU0:R2(config-rpl)#if destination in PREFIX_LENGTH then</t>
    </r>
    <r>
      <rPr>
        <sz val="11"/>
        <color rgb="FF000000"/>
        <rFont val="Calibri"/>
      </rPr>
      <t xml:space="preserve">
</t>
    </r>
    <r>
      <rPr>
        <sz val="11"/>
        <color rgb="FF000000"/>
        <rFont val="Calibri"/>
      </rPr>
      <t>RP/0/0/CPU0:R2(config-rpl-if)#pass</t>
    </r>
    <r>
      <rPr>
        <sz val="11"/>
        <color rgb="FF000000"/>
        <rFont val="Calibri"/>
      </rPr>
      <t xml:space="preserve">
</t>
    </r>
    <r>
      <rPr>
        <sz val="11"/>
        <color rgb="FF000000"/>
        <rFont val="Calibri"/>
      </rPr>
      <t>RP/0/0/CPU0:R2(config-rpl-if)#else</t>
    </r>
    <r>
      <rPr>
        <sz val="11"/>
        <color rgb="FF000000"/>
        <rFont val="Calibri"/>
      </rPr>
      <t xml:space="preserve">
</t>
    </r>
    <r>
      <rPr>
        <sz val="11"/>
        <color rgb="FF000000"/>
        <rFont val="Calibri"/>
      </rPr>
      <t>RP/0/0/CPU0:R2(config-rpl-else)#drop</t>
    </r>
    <r>
      <rPr>
        <sz val="11"/>
        <color rgb="FF000000"/>
        <rFont val="Calibri"/>
      </rPr>
      <t xml:space="preserve">
</t>
    </r>
    <r>
      <rPr>
        <sz val="11"/>
        <color rgb="FF000000"/>
        <rFont val="Calibri"/>
      </rPr>
      <t xml:space="preserve">RP/0/0/CPU0:R2(config-rpl-else)#endif </t>
    </r>
    <r>
      <rPr>
        <sz val="11"/>
        <color rgb="FF000000"/>
        <rFont val="Calibri"/>
      </rPr>
      <t xml:space="preserve">
</t>
    </r>
    <r>
      <rPr>
        <sz val="11"/>
        <color rgb="FF000000"/>
        <rFont val="Calibri"/>
      </rPr>
      <t>RP/0/0/CPU0:R2(config-rpl)#end-policy</t>
    </r>
    <r>
      <rPr>
        <sz val="11"/>
        <color rgb="FF000000"/>
        <rFont val="Calibri"/>
      </rPr>
      <t xml:space="preserve">
</t>
    </r>
    <r>
      <rPr>
        <sz val="11"/>
        <color rgb="FF000000"/>
        <rFont val="Calibri"/>
      </rPr>
      <t>Step 3: Apply the route policy above inbound with each peering CE router as shown in the example below.</t>
    </r>
    <r>
      <rPr>
        <sz val="11"/>
        <color rgb="FF000000"/>
        <rFont val="Calibri"/>
      </rPr>
      <t xml:space="preserve">
</t>
    </r>
    <r>
      <rPr>
        <sz val="11"/>
        <color rgb="FF000000"/>
        <rFont val="Calibri"/>
      </rPr>
      <t>RP/0/0/CPU0:R2(config)#router bgp xx</t>
    </r>
    <r>
      <rPr>
        <sz val="11"/>
        <color rgb="FF000000"/>
        <rFont val="Calibri"/>
      </rPr>
      <t xml:space="preserve">
</t>
    </r>
    <r>
      <rPr>
        <sz val="11"/>
        <color rgb="FF000000"/>
        <rFont val="Calibri"/>
      </rPr>
      <t>RP/0/0/CPU0:R2(config-bgp)#neighbor x.12.4.14</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route-policy FILTER_LONG_PREFIXES in</t>
    </r>
    <r>
      <rPr>
        <sz val="11"/>
        <color rgb="FF000000"/>
        <rFont val="Calibri"/>
      </rPr>
      <t xml:space="preserve">
</t>
    </r>
    <r>
      <rPr>
        <sz val="11"/>
        <color rgb="FF000000"/>
        <rFont val="Calibri"/>
      </rPr>
      <t>RP/0/0/CPU0:R2(config-bgp)#neighbor x.12.4.16</t>
    </r>
    <r>
      <rPr>
        <sz val="11"/>
        <color rgb="FF000000"/>
        <rFont val="Calibri"/>
      </rPr>
      <t xml:space="preserve">
</t>
    </r>
    <r>
      <rPr>
        <sz val="11"/>
        <color rgb="FF000000"/>
        <rFont val="Calibri"/>
      </rPr>
      <t xml:space="preserve">RP/0/0/CPU0:R2(config-bgp-nbr)#address-family ipv4 unicast </t>
    </r>
    <r>
      <rPr>
        <sz val="11"/>
        <color rgb="FF000000"/>
        <rFont val="Calibri"/>
      </rPr>
      <t xml:space="preserve">
</t>
    </r>
    <r>
      <rPr>
        <sz val="11"/>
        <color rgb="FF000000"/>
        <rFont val="Calibri"/>
      </rPr>
      <t>RP/0/0/CPU0:R2(config-bgp-nbr-af)#route-policy FILTER_LONG_PREFIXES in</t>
    </r>
    <r>
      <rPr>
        <sz val="11"/>
        <color rgb="FF000000"/>
        <rFont val="Calibri"/>
      </rPr>
      <t xml:space="preserve">
</t>
    </r>
    <r>
      <rPr>
        <sz val="11"/>
        <color rgb="FF000000"/>
        <rFont val="Calibri"/>
      </rPr>
      <t>RP/0/0/CPU0:R2(config-bgp-nbr-af)#end</t>
    </r>
  </si>
  <si>
    <r>
      <rPr>
        <sz val="11"/>
        <color rgb="FF000000"/>
        <rFont val="Calibri"/>
      </rPr>
      <t>The effects of prefix de-aggregation can degrade router performance due to the size of routing tables and also result in black-holing legitimate traffic. Initiated by an attacker or a misconfigured router, prefix de-aggregation occurs when the announcement of a large prefix is fragmented into a collection of smaller prefix announcements.</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</si>
  <si>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determine if it is compliant with this requirement.</t>
    </r>
    <r>
      <rPr>
        <sz val="11"/>
        <color rgb="FF000000"/>
        <rFont val="Calibri"/>
      </rPr>
      <t xml:space="preserve">
</t>
    </r>
    <r>
      <rPr>
        <sz val="11"/>
        <color rgb="FF000000"/>
        <rFont val="Calibri"/>
      </rPr>
      <t>Step 1: Verify that an inbound route policy has been configured for each CE router as shown in the example below.</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x.12.4.14</t>
    </r>
    <r>
      <rPr>
        <sz val="11"/>
        <color rgb="FF000000"/>
        <rFont val="Calibri"/>
      </rPr>
      <t xml:space="preserve">
</t>
    </r>
    <r>
      <rPr>
        <sz val="11"/>
        <color rgb="FF000000"/>
        <rFont val="Calibri"/>
      </rPr>
      <t xml:space="preserve">  remote-as 64514</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FILTER_LONG_PREFIXES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x.12.4.16</t>
    </r>
    <r>
      <rPr>
        <sz val="11"/>
        <color rgb="FF000000"/>
        <rFont val="Calibri"/>
      </rPr>
      <t xml:space="preserve">
</t>
    </r>
    <r>
      <rPr>
        <sz val="11"/>
        <color rgb="FF000000"/>
        <rFont val="Calibri"/>
      </rPr>
      <t xml:space="preserve">  remote-as 64516</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route-policy FILTER_LONG_PREFIXES in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Verify that the route policy permits only routes from each CE router with a prefix  length of 24 or shorter or the least significant prefixes issued to the customer as shown in the example below.</t>
    </r>
    <r>
      <rPr>
        <sz val="11"/>
        <color rgb="FF000000"/>
        <rFont val="Calibri"/>
      </rPr>
      <t xml:space="preserve">
</t>
    </r>
    <r>
      <rPr>
        <sz val="11"/>
        <color rgb="FF000000"/>
        <rFont val="Calibri"/>
      </rPr>
      <t>route-policy FILTER_LONG_PREFIXES</t>
    </r>
    <r>
      <rPr>
        <sz val="11"/>
        <color rgb="FF000000"/>
        <rFont val="Calibri"/>
      </rPr>
      <t xml:space="preserve">
</t>
    </r>
    <r>
      <rPr>
        <sz val="11"/>
        <color rgb="FF000000"/>
        <rFont val="Calibri"/>
      </rPr>
      <t xml:space="preserve">  if destination in PREFIX_LENGTH then</t>
    </r>
    <r>
      <rPr>
        <sz val="11"/>
        <color rgb="FF000000"/>
        <rFont val="Calibri"/>
      </rPr>
      <t xml:space="preserve">
</t>
    </r>
    <r>
      <rPr>
        <sz val="11"/>
        <color rgb="FF000000"/>
        <rFont val="Calibri"/>
      </rPr>
      <t xml:space="preserve">    pass</t>
    </r>
    <r>
      <rPr>
        <sz val="11"/>
        <color rgb="FF000000"/>
        <rFont val="Calibri"/>
      </rPr>
      <t xml:space="preserve">
</t>
    </r>
    <r>
      <rPr>
        <sz val="11"/>
        <color rgb="FF000000"/>
        <rFont val="Calibri"/>
      </rPr>
      <t xml:space="preserve">  else</t>
    </r>
    <r>
      <rPr>
        <sz val="11"/>
        <color rgb="FF000000"/>
        <rFont val="Calibri"/>
      </rPr>
      <t xml:space="preserve">
</t>
    </r>
    <r>
      <rPr>
        <sz val="11"/>
        <color rgb="FF000000"/>
        <rFont val="Calibri"/>
      </rPr>
      <t xml:space="preserve">    drop</t>
    </r>
    <r>
      <rPr>
        <sz val="11"/>
        <color rgb="FF000000"/>
        <rFont val="Calibri"/>
      </rPr>
      <t xml:space="preserve">
</t>
    </r>
    <r>
      <rPr>
        <sz val="11"/>
        <color rgb="FF000000"/>
        <rFont val="Calibri"/>
      </rPr>
      <t xml:space="preserve">  endif</t>
    </r>
    <r>
      <rPr>
        <sz val="11"/>
        <color rgb="FF000000"/>
        <rFont val="Calibri"/>
      </rPr>
      <t xml:space="preserve">
</t>
    </r>
    <r>
      <rPr>
        <sz val="11"/>
        <color rgb="FF000000"/>
        <rFont val="Calibri"/>
      </rPr>
      <t>end-policy</t>
    </r>
    <r>
      <rPr>
        <sz val="11"/>
        <color rgb="FF000000"/>
        <rFont val="Calibri"/>
      </rPr>
      <t xml:space="preserve">
</t>
    </r>
    <r>
      <rPr>
        <sz val="11"/>
        <color rgb="FF000000"/>
        <rFont val="Calibri"/>
      </rPr>
      <t>Note: The inbound route policy to filter customer prefixes can be nested with the above route policy as shown in the example below.</t>
    </r>
    <r>
      <rPr>
        <sz val="11"/>
        <color rgb="FF000000"/>
        <rFont val="Calibri"/>
      </rPr>
      <t xml:space="preserve">
</t>
    </r>
    <r>
      <rPr>
        <sz val="11"/>
        <color rgb="FF000000"/>
        <rFont val="Calibri"/>
      </rPr>
      <t>route-policy CUST1_INBOUND_FILTER</t>
    </r>
    <r>
      <rPr>
        <sz val="11"/>
        <color rgb="FF000000"/>
        <rFont val="Calibri"/>
      </rPr>
      <t xml:space="preserve">
</t>
    </r>
    <r>
      <rPr>
        <sz val="11"/>
        <color rgb="FF000000"/>
        <rFont val="Calibri"/>
      </rPr>
      <t xml:space="preserve">  apply CUST1_FILTER</t>
    </r>
    <r>
      <rPr>
        <sz val="11"/>
        <color rgb="FF000000"/>
        <rFont val="Calibri"/>
      </rPr>
      <t xml:space="preserve">
</t>
    </r>
    <r>
      <rPr>
        <sz val="11"/>
        <color rgb="FF000000"/>
        <rFont val="Calibri"/>
      </rPr>
      <t xml:space="preserve">  apply FILTER_64514_ROUTES</t>
    </r>
    <r>
      <rPr>
        <sz val="11"/>
        <color rgb="FF000000"/>
        <rFont val="Calibri"/>
      </rPr>
      <t xml:space="preserve">
</t>
    </r>
    <r>
      <rPr>
        <sz val="11"/>
        <color rgb="FF000000"/>
        <rFont val="Calibri"/>
      </rPr>
      <t xml:space="preserve">  apply FILTER_LONG_PREFIXES</t>
    </r>
    <r>
      <rPr>
        <sz val="11"/>
        <color rgb="FF000000"/>
        <rFont val="Calibri"/>
      </rPr>
      <t xml:space="preserve">
</t>
    </r>
    <r>
      <rPr>
        <sz val="11"/>
        <color rgb="FF000000"/>
        <rFont val="Calibri"/>
      </rPr>
      <t>end-policy</t>
    </r>
    <r>
      <rPr>
        <sz val="11"/>
        <color rgb="FF000000"/>
        <rFont val="Calibri"/>
      </rPr>
      <t xml:space="preserve">
</t>
    </r>
    <r>
      <rPr>
        <sz val="11"/>
        <color rgb="FF000000"/>
        <rFont val="Calibri"/>
      </rPr>
      <t>Step 3: Review the prefix set referenced in the route policy above to determine if it only allows a prefix length 24 or shorter.</t>
    </r>
    <r>
      <rPr>
        <sz val="11"/>
        <color rgb="FF000000"/>
        <rFont val="Calibri"/>
      </rPr>
      <t xml:space="preserve">
</t>
    </r>
    <r>
      <rPr>
        <sz val="11"/>
        <color rgb="FF000000"/>
        <rFont val="Calibri"/>
      </rPr>
      <t>prefix-set PREFIX_LENGTH</t>
    </r>
    <r>
      <rPr>
        <sz val="11"/>
        <color rgb="FF000000"/>
        <rFont val="Calibri"/>
      </rPr>
      <t xml:space="preserve">
</t>
    </r>
    <r>
      <rPr>
        <sz val="11"/>
        <color rgb="FF000000"/>
        <rFont val="Calibri"/>
      </rPr>
      <t xml:space="preserve"> 0.0.0.0/0 ge 8 le 24</t>
    </r>
    <r>
      <rPr>
        <sz val="11"/>
        <color rgb="FF000000"/>
        <rFont val="Calibri"/>
      </rPr>
      <t xml:space="preserve">
</t>
    </r>
    <r>
      <rPr>
        <sz val="11"/>
        <color rgb="FF000000"/>
        <rFont val="Calibri"/>
      </rPr>
      <t>end-set</t>
    </r>
    <r>
      <rPr>
        <sz val="11"/>
        <color rgb="FF000000"/>
        <rFont val="Calibri"/>
      </rPr>
      <t xml:space="preserve">
</t>
    </r>
    <r>
      <rPr>
        <sz val="11"/>
        <color rgb="FF000000"/>
        <rFont val="Calibri"/>
      </rPr>
      <t>If the router is not configured to limit the prefix size on any inbound route advertisement to /24 or the least significant prefixes issued to the customer, this is a finding.</t>
    </r>
  </si>
  <si>
    <t>V-216786</t>
  </si>
  <si>
    <r>
      <rPr>
        <sz val="11"/>
        <rFont val="Calibri"/>
      </rPr>
      <t>The Cisco BGP router must be configured to use its loopback address as the source address for iBGP peering sessions.</t>
    </r>
  </si>
  <si>
    <r>
      <rPr>
        <sz val="11"/>
        <color rgb="FF000000"/>
        <rFont val="Calibri"/>
      </rPr>
      <t>Configure the router to use its loopback address as the source address for all iBGP peering.</t>
    </r>
    <r>
      <rPr>
        <sz val="11"/>
        <color rgb="FF000000"/>
        <rFont val="Calibri"/>
      </rPr>
      <t xml:space="preserve">
</t>
    </r>
    <r>
      <rPr>
        <sz val="11"/>
        <color rgb="FF000000"/>
        <rFont val="Calibri"/>
      </rPr>
      <t>RP/0/0/CPU0:R2(config)#router bgp 2</t>
    </r>
    <r>
      <rPr>
        <sz val="11"/>
        <color rgb="FF000000"/>
        <rFont val="Calibri"/>
      </rPr>
      <t xml:space="preserve">
</t>
    </r>
    <r>
      <rPr>
        <sz val="11"/>
        <color rgb="FF000000"/>
        <rFont val="Calibri"/>
      </rPr>
      <t>RP/0/0/CPU0:R2(config-bgp)#neighbor 10.1.24.4</t>
    </r>
    <r>
      <rPr>
        <sz val="11"/>
        <color rgb="FF000000"/>
        <rFont val="Calibri"/>
      </rPr>
      <t xml:space="preserve">
</t>
    </r>
    <r>
      <rPr>
        <sz val="11"/>
        <color rgb="FF000000"/>
        <rFont val="Calibri"/>
      </rPr>
      <t>RP/0/0/CPU0:R2(config-bgp-nbr)#update-source lo0</t>
    </r>
    <r>
      <rPr>
        <sz val="11"/>
        <color rgb="FF000000"/>
        <rFont val="Calibri"/>
      </rPr>
      <t xml:space="preserve">
</t>
    </r>
    <r>
      <rPr>
        <sz val="11"/>
        <color rgb="FF000000"/>
        <rFont val="Calibri"/>
      </rPr>
      <t>RP/0/0/CPU0:R2(config-bgp-nbr)#end</t>
    </r>
  </si>
  <si>
    <r>
      <rPr>
        <sz val="11"/>
        <color rgb="FF000000"/>
        <rFont val="Calibri"/>
      </rPr>
      <t>Using a loopback address as the source address offers a multitude of uses for security, access, management, and scalability of the BGP routers. It is easier to construct appropriate ingress filters for router management plane traffic destined to the network management subnet since the source addresses will be from the range used for loopback interfaces instead of a larger range of addresses used for physical interfaces. Log information recorded by authentication and syslog servers will record the router’s loopback address instead of the numerous physical interface addresses.</t>
    </r>
    <r>
      <rPr>
        <sz val="11"/>
        <color rgb="FF000000"/>
        <rFont val="Calibri"/>
      </rPr>
      <t xml:space="preserve">
</t>
    </r>
    <r>
      <rPr>
        <sz val="11"/>
        <color rgb="FF000000"/>
        <rFont val="Calibri"/>
      </rPr>
      <t>When the loopback address is used as the source for eBGP peering, the BGP session will be harder to hijack since the source address to be used is not known globally—making it more difficult for a hacker to spoof an eBGP neighbor. By using traceroute, a hacker can easily determine the addresses for an eBGP speaker when the IP address of an external interface is used as the source address. The routers within the iBGP domain should also use loopback addresses as the source address when establishing BGP sessions.</t>
    </r>
  </si>
  <si>
    <r>
      <rPr>
        <sz val="11"/>
        <color rgb="FF000000"/>
        <rFont val="Calibri"/>
      </rPr>
      <t>Step 1: Review the router configuration to verify that a loopback address has been configured.</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ip address 10.1.1.1 255.255.255.255</t>
    </r>
    <r>
      <rPr>
        <sz val="11"/>
        <color rgb="FF000000"/>
        <rFont val="Calibri"/>
      </rPr>
      <t xml:space="preserve">
</t>
    </r>
    <r>
      <rPr>
        <sz val="11"/>
        <color rgb="FF000000"/>
        <rFont val="Calibri"/>
      </rPr>
      <t>Step 2: Verify that the loopback interface is used as the source address for all iBGP sessions.</t>
    </r>
    <r>
      <rPr>
        <sz val="11"/>
        <color rgb="FF000000"/>
        <rFont val="Calibri"/>
      </rPr>
      <t xml:space="preserve">
</t>
    </r>
    <r>
      <rPr>
        <sz val="11"/>
        <color rgb="FF000000"/>
        <rFont val="Calibri"/>
      </rPr>
      <t>router bgp xx</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10.1.23.3</t>
    </r>
    <r>
      <rPr>
        <sz val="11"/>
        <color rgb="FF000000"/>
        <rFont val="Calibri"/>
      </rPr>
      <t xml:space="preserve">
</t>
    </r>
    <r>
      <rPr>
        <sz val="11"/>
        <color rgb="FF000000"/>
        <rFont val="Calibri"/>
      </rPr>
      <t xml:space="preserve">  remote-as xx</t>
    </r>
    <r>
      <rPr>
        <sz val="11"/>
        <color rgb="FF000000"/>
        <rFont val="Calibri"/>
      </rPr>
      <t xml:space="preserve">
</t>
    </r>
    <r>
      <rPr>
        <sz val="11"/>
        <color rgb="FF000000"/>
        <rFont val="Calibri"/>
      </rPr>
      <t xml:space="preserve">  update-source Loopback0</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router does not use its loopback address as the source address for all iBGP sessions, this is a finding.</t>
    </r>
  </si>
  <si>
    <t>V-216787</t>
  </si>
  <si>
    <r>
      <rPr>
        <sz val="11"/>
        <rFont val="Calibri"/>
      </rPr>
      <t>The Cisco MPLS router must be configured to use its loopback address as the source address for LDP peering sessions.</t>
    </r>
  </si>
  <si>
    <r>
      <rPr>
        <sz val="11"/>
        <color rgb="FF000000"/>
        <rFont val="Calibri"/>
      </rPr>
      <t xml:space="preserve">Configure the router to use their loopback address as the source address for LDP peering sessions. As noted in the check content, the default behavior is to use its loopback address. </t>
    </r>
    <r>
      <rPr>
        <sz val="11"/>
        <color rgb="FF000000"/>
        <rFont val="Calibri"/>
      </rPr>
      <t xml:space="preserve">
</t>
    </r>
    <r>
      <rPr>
        <sz val="11"/>
        <color rgb="FF000000"/>
        <rFont val="Calibri"/>
      </rPr>
      <t>RP/0/0/CPU0:R3(config)#mpls ldp router-id 10.1.1.1</t>
    </r>
  </si>
  <si>
    <r>
      <rPr>
        <sz val="11"/>
        <color rgb="FF000000"/>
        <rFont val="Calibri"/>
      </rPr>
      <t>Using a loopback address as the source address offers a multitude of uses for security, access, management, and scalability of backbone routers. It is easier to construct appropriate ingress filters for router management plane traffic destined to the network management subnet since the source addresses will be from the range used for loopback interfaces instead of from a larger range of addresses used for physical interfaces. Log information recorded by authentication and syslog servers will record the router's loopback address instead of the numerous physical interface addresses.</t>
    </r>
  </si>
  <si>
    <r>
      <rPr>
        <sz val="11"/>
        <color rgb="FF000000"/>
        <rFont val="Calibri"/>
      </rPr>
      <t>Review the router configuration to determine if it is compliant with this requirement.</t>
    </r>
    <r>
      <rPr>
        <sz val="11"/>
        <color rgb="FF000000"/>
        <rFont val="Calibri"/>
      </rPr>
      <t xml:space="preserve">
</t>
    </r>
    <r>
      <rPr>
        <sz val="11"/>
        <color rgb="FF000000"/>
        <rFont val="Calibri"/>
      </rPr>
      <t>Verify that a loopback address has been configured as shown in the following example:</t>
    </r>
    <r>
      <rPr>
        <sz val="11"/>
        <color rgb="FF000000"/>
        <rFont val="Calibri"/>
      </rPr>
      <t xml:space="preserve">
</t>
    </r>
    <r>
      <rPr>
        <sz val="11"/>
        <color rgb="FF000000"/>
        <rFont val="Calibri"/>
      </rPr>
      <t>interface Loopback0</t>
    </r>
    <r>
      <rPr>
        <sz val="11"/>
        <color rgb="FF000000"/>
        <rFont val="Calibri"/>
      </rPr>
      <t xml:space="preserve">
</t>
    </r>
    <r>
      <rPr>
        <sz val="11"/>
        <color rgb="FF000000"/>
        <rFont val="Calibri"/>
      </rPr>
      <t xml:space="preserve"> ip address 10.1.1.1 255.255.255.255</t>
    </r>
    <r>
      <rPr>
        <sz val="11"/>
        <color rgb="FF000000"/>
        <rFont val="Calibri"/>
      </rPr>
      <t xml:space="preserve">
</t>
    </r>
    <r>
      <rPr>
        <sz val="11"/>
        <color rgb="FF000000"/>
        <rFont val="Calibri"/>
      </rPr>
      <t>By default, routers will use its loopback address for LDP peering. If an address has not be configured on the loopback interface, it will use its physical interface connecting to the LDP peer. If the router-id command is specified that overrides this default behavior, verify that it is the IP address of the designated loopback interface as shown in the example below.</t>
    </r>
    <r>
      <rPr>
        <sz val="11"/>
        <color rgb="FF000000"/>
        <rFont val="Calibri"/>
      </rPr>
      <t xml:space="preserve">
</t>
    </r>
    <r>
      <rPr>
        <sz val="11"/>
        <color rgb="FF000000"/>
        <rFont val="Calibri"/>
      </rPr>
      <t>mpls ldp</t>
    </r>
    <r>
      <rPr>
        <sz val="11"/>
        <color rgb="FF000000"/>
        <rFont val="Calibri"/>
      </rPr>
      <t xml:space="preserve">
</t>
    </r>
    <r>
      <rPr>
        <sz val="11"/>
        <color rgb="FF000000"/>
        <rFont val="Calibri"/>
      </rPr>
      <t xml:space="preserve"> router-id 10.1.1.1</t>
    </r>
    <r>
      <rPr>
        <sz val="11"/>
        <color rgb="FF000000"/>
        <rFont val="Calibri"/>
      </rPr>
      <t xml:space="preserve">
</t>
    </r>
    <r>
      <rPr>
        <sz val="11"/>
        <color rgb="FF000000"/>
        <rFont val="Calibri"/>
      </rPr>
      <t>If the router is not configured do use its loopback address for LDP peering, this is a finding.</t>
    </r>
  </si>
  <si>
    <t>V-216788</t>
  </si>
  <si>
    <r>
      <rPr>
        <sz val="11"/>
        <rFont val="Calibri"/>
      </rPr>
      <t>The Cisco MPLS router must be configured to synchronize IGP and LDP to minimize packet loss when an IGP adjacency is established prior to LDP peers completing label exchange.</t>
    </r>
  </si>
  <si>
    <r>
      <rPr>
        <sz val="11"/>
        <color rgb="FF000000"/>
        <rFont val="Calibri"/>
      </rPr>
      <t>Configure the MPLS router to synchronize IGP and LDP, minimizing packet loss when an IGP adjacency is established prior to LDP peers completing label exchange.</t>
    </r>
    <r>
      <rPr>
        <sz val="11"/>
        <color rgb="FF000000"/>
        <rFont val="Calibri"/>
      </rPr>
      <t xml:space="preserve">
</t>
    </r>
    <r>
      <rPr>
        <sz val="11"/>
        <color rgb="FF000000"/>
        <rFont val="Calibri"/>
      </rPr>
      <t>OSPF Example</t>
    </r>
    <r>
      <rPr>
        <sz val="11"/>
        <color rgb="FF000000"/>
        <rFont val="Calibri"/>
      </rPr>
      <t xml:space="preserve">
</t>
    </r>
    <r>
      <rPr>
        <sz val="11"/>
        <color rgb="FF000000"/>
        <rFont val="Calibri"/>
      </rPr>
      <t>RP/0/0/CPU0:R3(config)#router ospf 1</t>
    </r>
    <r>
      <rPr>
        <sz val="11"/>
        <color rgb="FF000000"/>
        <rFont val="Calibri"/>
      </rPr>
      <t xml:space="preserve">
</t>
    </r>
    <r>
      <rPr>
        <sz val="11"/>
        <color rgb="FF000000"/>
        <rFont val="Calibri"/>
      </rPr>
      <t>RP/0/0/CPU0:R3(config-ospf)#mpls ldp sync</t>
    </r>
    <r>
      <rPr>
        <sz val="11"/>
        <color rgb="FF000000"/>
        <rFont val="Calibri"/>
      </rPr>
      <t xml:space="preserve">
</t>
    </r>
    <r>
      <rPr>
        <sz val="11"/>
        <color rgb="FF000000"/>
        <rFont val="Calibri"/>
      </rPr>
      <t>RP/0/0/CPU0:R3(config-ospf)#end</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RP/0/0/CPU0:R3(config)#router isis 1</t>
    </r>
    <r>
      <rPr>
        <sz val="11"/>
        <color rgb="FF000000"/>
        <rFont val="Calibri"/>
      </rPr>
      <t xml:space="preserve">
</t>
    </r>
    <r>
      <rPr>
        <sz val="11"/>
        <color rgb="FF000000"/>
        <rFont val="Calibri"/>
      </rPr>
      <t>RP/0/0/CPU0:R3(config-isis)#interface g0/0/0/1</t>
    </r>
    <r>
      <rPr>
        <sz val="11"/>
        <color rgb="FF000000"/>
        <rFont val="Calibri"/>
      </rPr>
      <t xml:space="preserve">
</t>
    </r>
    <r>
      <rPr>
        <sz val="11"/>
        <color rgb="FF000000"/>
        <rFont val="Calibri"/>
      </rPr>
      <t xml:space="preserve">RP/0/0/CPU0:R3(config-isis-if)#address-family ipv4 unicast </t>
    </r>
    <r>
      <rPr>
        <sz val="11"/>
        <color rgb="FF000000"/>
        <rFont val="Calibri"/>
      </rPr>
      <t xml:space="preserve">
</t>
    </r>
    <r>
      <rPr>
        <sz val="11"/>
        <color rgb="FF000000"/>
        <rFont val="Calibri"/>
      </rPr>
      <t xml:space="preserve">RP/0/0/CPU0:R3(config-isis-if-af)#mpls ldp sync </t>
    </r>
    <r>
      <rPr>
        <sz val="11"/>
        <color rgb="FF000000"/>
        <rFont val="Calibri"/>
      </rPr>
      <t xml:space="preserve">
</t>
    </r>
    <r>
      <rPr>
        <sz val="11"/>
        <color rgb="FF000000"/>
        <rFont val="Calibri"/>
      </rPr>
      <t>RP/0/0/CPU0:R3(config-isis-if-af)#end</t>
    </r>
  </si>
  <si>
    <r>
      <rPr>
        <sz val="11"/>
        <color rgb="FF000000"/>
        <rFont val="Calibri"/>
      </rPr>
      <t>Packet loss can occur when an IGP adjacency is established and the router begins forwarding packets using the new adjacency before the LDP label exchange completes between the peers on that link. Packet loss can also occur if an LDP session closes and the router continues to forward traffic using the link associated with the LDP peer rather than an alternate pathway with a fully synchronized LDP session. The MPLS LDP-IGP Synchronization feature provides a means to synchronize LDP with OSPF or IS-IS to minimize MPLS packet loss. When an IGP adjacency is established on a link but LDP-IGP synchronization is not yet achieved or is lost, the IGP will advertise the max-metric on that link.</t>
    </r>
  </si>
  <si>
    <r>
      <rPr>
        <sz val="11"/>
        <color rgb="FF000000"/>
        <rFont val="Calibri"/>
      </rPr>
      <t>OSPF Example</t>
    </r>
    <r>
      <rPr>
        <sz val="11"/>
        <color rgb="FF000000"/>
        <rFont val="Calibri"/>
      </rPr>
      <t xml:space="preserve">
</t>
    </r>
    <r>
      <rPr>
        <sz val="11"/>
        <color rgb="FF000000"/>
        <rFont val="Calibri"/>
      </rPr>
      <t>router ospf 1</t>
    </r>
    <r>
      <rPr>
        <sz val="11"/>
        <color rgb="FF000000"/>
        <rFont val="Calibri"/>
      </rPr>
      <t xml:space="preserve">
</t>
    </r>
    <r>
      <rPr>
        <sz val="11"/>
        <color rgb="FF000000"/>
        <rFont val="Calibri"/>
      </rPr>
      <t xml:space="preserve"> mpls ldp sync</t>
    </r>
    <r>
      <rPr>
        <sz val="11"/>
        <color rgb="FF000000"/>
        <rFont val="Calibri"/>
      </rPr>
      <t xml:space="preserve">
</t>
    </r>
    <r>
      <rPr>
        <sz val="11"/>
        <color rgb="FF000000"/>
        <rFont val="Calibri"/>
      </rPr>
      <t>IS-IS Example</t>
    </r>
    <r>
      <rPr>
        <sz val="11"/>
        <color rgb="FF000000"/>
        <rFont val="Calibri"/>
      </rPr>
      <t xml:space="preserve">
</t>
    </r>
    <r>
      <rPr>
        <sz val="11"/>
        <color rgb="FF000000"/>
        <rFont val="Calibri"/>
      </rPr>
      <t>router isis 1</t>
    </r>
    <r>
      <rPr>
        <sz val="11"/>
        <color rgb="FF000000"/>
        <rFont val="Calibri"/>
      </rPr>
      <t xml:space="preserve">
</t>
    </r>
    <r>
      <rPr>
        <sz val="11"/>
        <color rgb="FF000000"/>
        <rFont val="Calibri"/>
      </rPr>
      <t xml:space="preserve"> net 49.0001.1234.1600.5531.00</t>
    </r>
    <r>
      <rPr>
        <sz val="11"/>
        <color rgb="FF000000"/>
        <rFont val="Calibri"/>
      </rPr>
      <t xml:space="preserve">
</t>
    </r>
    <r>
      <rPr>
        <sz val="11"/>
        <color rgb="FF000000"/>
        <rFont val="Calibri"/>
      </rPr>
      <t xml:space="preserve"> interface GigabitEthernet0/0/0/1</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mpls ldp sync</t>
    </r>
    <r>
      <rPr>
        <sz val="11"/>
        <color rgb="FF000000"/>
        <rFont val="Calibri"/>
      </rPr>
      <t xml:space="preserve">
</t>
    </r>
    <r>
      <rPr>
        <sz val="11"/>
        <color rgb="FF000000"/>
        <rFont val="Calibri"/>
      </rPr>
      <t>If the router is not configured to synchronize IGP and LDP, this is a finding.</t>
    </r>
  </si>
  <si>
    <t>V-216789</t>
  </si>
  <si>
    <r>
      <rPr>
        <sz val="11"/>
        <rFont val="Calibri"/>
      </rPr>
      <t>The MPLS router with RSVP-TE enabled must be configured with message pacing to adjust maximum burst and maximum number of RSVP messages to an output queue based on the link speed and input queue size of adjacent core routers.</t>
    </r>
  </si>
  <si>
    <r>
      <rPr>
        <sz val="11"/>
        <color rgb="FF000000"/>
        <rFont val="Calibri"/>
      </rPr>
      <t>Configure the router to rate limit RSVP messages as shown in the example.</t>
    </r>
    <r>
      <rPr>
        <sz val="11"/>
        <color rgb="FF000000"/>
        <rFont val="Calibri"/>
      </rPr>
      <t xml:space="preserve">
</t>
    </r>
    <r>
      <rPr>
        <sz val="11"/>
        <color rgb="FF000000"/>
        <rFont val="Calibri"/>
      </rPr>
      <t>RP/0/0/CPU0:R3(config)#rsvp interface g0/0/0/1</t>
    </r>
    <r>
      <rPr>
        <sz val="11"/>
        <color rgb="FF000000"/>
        <rFont val="Calibri"/>
      </rPr>
      <t xml:space="preserve">
</t>
    </r>
    <r>
      <rPr>
        <sz val="11"/>
        <color rgb="FF000000"/>
        <rFont val="Calibri"/>
      </rPr>
      <t>RP/0/0/CPU0:R3(config-rsvp-if)#signaling rate-limit rate 50 interval 500</t>
    </r>
    <r>
      <rPr>
        <sz val="11"/>
        <color rgb="FF000000"/>
        <rFont val="Calibri"/>
      </rPr>
      <t xml:space="preserve">
</t>
    </r>
    <r>
      <rPr>
        <sz val="11"/>
        <color rgb="FF000000"/>
        <rFont val="Calibri"/>
      </rPr>
      <t>RP/0/0/CPU0:R3(config-rsvp-if)#end</t>
    </r>
  </si>
  <si>
    <r>
      <rPr>
        <sz val="11"/>
        <color rgb="FF000000"/>
        <rFont val="Calibri"/>
      </rPr>
      <t>RSVP-TE can be used to perform constraint-based routing when building LSP tunnels within the network core that will support QoS and traffic engineering requirements. RSVP-TE is also used to enable MPLS Fast Reroute, a network restoration mechanism that will reroute traffic onto a backup LSP in case of a node or link failure along the primary path. When there is a disruption in the MPLS core, such as a link flap or router reboot, the result is a significant amount of RSVP signaling, such as "PathErr" and "ResvErr" messages that need to be sent for every LSP using that link.</t>
    </r>
    <r>
      <rPr>
        <sz val="11"/>
        <color rgb="FF000000"/>
        <rFont val="Calibri"/>
      </rPr>
      <t xml:space="preserve">
</t>
    </r>
    <r>
      <rPr>
        <sz val="11"/>
        <color rgb="FF000000"/>
        <rFont val="Calibri"/>
      </rPr>
      <t>When RSVP messages are sent out, they are sent either hop by hop or with the router alert bit set in the IP header. This means that every router along the path must examine the packet to determine if additional processing is required for these RSVP messages. If there is enough signaling traffic in the network, it is possible for an interface to receive more packets for its input queue than it can hold, resulting in dropped RSVP messages and hence slower RSVP convergence. Increasing the size of the interface input queue can help prevent dropping packets; however, there is still the risk of having a burst of signaling traffic that can fill the queue. Solutions to mitigate this risk are RSVP message pacing or refresh reduction to control the rate at which RSVP messages are sent. RSVP refresh reduction includes the following features: RSVP message bundling, RSVP Message ID to reduce message processing overhead, reliable delivery of RSVP messages using Message ID,  and summary refresh to reduce the amount of information transmitted every refresh interval.</t>
    </r>
  </si>
  <si>
    <r>
      <rPr>
        <sz val="11"/>
        <color rgb="FF000000"/>
        <rFont val="Calibri"/>
      </rPr>
      <t>Review the router configuration to determine  RSVP messages are rate limited.</t>
    </r>
    <r>
      <rPr>
        <sz val="11"/>
        <color rgb="FF000000"/>
        <rFont val="Calibri"/>
      </rPr>
      <t xml:space="preserve">
</t>
    </r>
    <r>
      <rPr>
        <sz val="11"/>
        <color rgb="FF000000"/>
        <rFont val="Calibri"/>
      </rPr>
      <t>Step 1: Determine if MPLS TE is enabled on any interface as shown in the example below.</t>
    </r>
    <r>
      <rPr>
        <sz val="11"/>
        <color rgb="FF000000"/>
        <rFont val="Calibri"/>
      </rPr>
      <t xml:space="preserve">
</t>
    </r>
    <r>
      <rPr>
        <sz val="11"/>
        <color rgb="FF000000"/>
        <rFont val="Calibri"/>
      </rPr>
      <t>mpls traffic-eng</t>
    </r>
    <r>
      <rPr>
        <sz val="11"/>
        <color rgb="FF000000"/>
        <rFont val="Calibri"/>
      </rPr>
      <t xml:space="preserve">
</t>
    </r>
    <r>
      <rPr>
        <sz val="11"/>
        <color rgb="FF000000"/>
        <rFont val="Calibri"/>
      </rPr>
      <t xml:space="preserve"> interface GigabitEthernet0/0/0/1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If MPLS TE is enabled, verify that RSVP messages are rate limited on each interface. The example allows 50 messages per 500 milliseconds.</t>
    </r>
    <r>
      <rPr>
        <sz val="11"/>
        <color rgb="FF000000"/>
        <rFont val="Calibri"/>
      </rPr>
      <t xml:space="preserve">
</t>
    </r>
    <r>
      <rPr>
        <sz val="11"/>
        <color rgb="FF000000"/>
        <rFont val="Calibri"/>
      </rPr>
      <t>rsvp</t>
    </r>
    <r>
      <rPr>
        <sz val="11"/>
        <color rgb="FF000000"/>
        <rFont val="Calibri"/>
      </rPr>
      <t xml:space="preserve">
</t>
    </r>
    <r>
      <rPr>
        <sz val="11"/>
        <color rgb="FF000000"/>
        <rFont val="Calibri"/>
      </rPr>
      <t xml:space="preserve"> interface GigabitEthernet0/0/0/1</t>
    </r>
    <r>
      <rPr>
        <sz val="11"/>
        <color rgb="FF000000"/>
        <rFont val="Calibri"/>
      </rPr>
      <t xml:space="preserve">
</t>
    </r>
    <r>
      <rPr>
        <sz val="11"/>
        <color rgb="FF000000"/>
        <rFont val="Calibri"/>
      </rPr>
      <t xml:space="preserve">  signaling rate-limit rate 50 interval 500</t>
    </r>
    <r>
      <rPr>
        <sz val="11"/>
        <color rgb="FF000000"/>
        <rFont val="Calibri"/>
      </rPr>
      <t xml:space="preserve">
</t>
    </r>
    <r>
      <rPr>
        <sz val="11"/>
        <color rgb="FF000000"/>
        <rFont val="Calibri"/>
      </rPr>
      <t>Note: The command rsvp msg-pacing has been deprecated by the command ip rsvp signaling rate-limit command.</t>
    </r>
    <r>
      <rPr>
        <sz val="11"/>
        <color rgb="FF000000"/>
        <rFont val="Calibri"/>
      </rPr>
      <t xml:space="preserve">
</t>
    </r>
    <r>
      <rPr>
        <sz val="11"/>
        <color rgb="FF000000"/>
        <rFont val="Calibri"/>
      </rPr>
      <t>If the router with RSVP-TE enabled does not have message pacing configured based on the link speed and input queue size of adjacent core routers, this is a finding.</t>
    </r>
  </si>
  <si>
    <t>V-216790</t>
  </si>
  <si>
    <r>
      <rPr>
        <sz val="11"/>
        <rFont val="Calibri"/>
      </rPr>
      <t>The Cisco MPLS router must be configured to have TTL Propagation disabled.</t>
    </r>
  </si>
  <si>
    <r>
      <rPr>
        <sz val="11"/>
        <color rgb="FF000000"/>
        <rFont val="Calibri"/>
      </rPr>
      <t>Configure the MPLS router to disable TTL propagation as shown in the example below.</t>
    </r>
    <r>
      <rPr>
        <sz val="11"/>
        <color rgb="FF000000"/>
        <rFont val="Calibri"/>
      </rPr>
      <t xml:space="preserve">
</t>
    </r>
    <r>
      <rPr>
        <sz val="11"/>
        <color rgb="FF000000"/>
        <rFont val="Calibri"/>
      </rPr>
      <t>RP/0/0/CPU0:R3(config)#mpls ip-ttl-propagate disable</t>
    </r>
  </si>
  <si>
    <r>
      <rPr>
        <sz val="11"/>
        <color rgb="FF000000"/>
        <rFont val="Calibri"/>
      </rPr>
      <t>The head end of the label-switched path (LSP), the label edge router (LER) will decrement the IP packet's time-to-live (TTL) value by one and then copy the value to the MPLS TTL field. At each label-switched router (LSR) hop, the MPLS TTL value is decremented by one. The MPLS router that pops the label (either the penultimate LSR or the egress LER) will copy the packet's MPLS TTL value to the IP TTL field and decrement it by one.</t>
    </r>
    <r>
      <rPr>
        <sz val="11"/>
        <color rgb="FF000000"/>
        <rFont val="Calibri"/>
      </rPr>
      <t xml:space="preserve">
</t>
    </r>
    <r>
      <rPr>
        <sz val="11"/>
        <color rgb="FF000000"/>
        <rFont val="Calibri"/>
      </rPr>
      <t>This TTL propagation is the default behavior. Because the MPLS TTL is propagated from the IP TTL, a traceroute will list every hop in the path, be it routed or label switched, thereby exposing core nodes. With TTL propagation disabled, LER decrements the IP packet's TTL value by one and then places a value of 255 in the packet's MPLS TTL field, which is then decremented by one as the packet passes through each LSR in the MPLS core. Because the MPLS TTL never drops to zero, none of the LSP hops triggers an ICMP TTL exceeded message and consequently, these hops are not recorded in a traceroute. Hence, nodes within the MPLS core cannot be discovered by an attacker.</t>
    </r>
  </si>
  <si>
    <r>
      <rPr>
        <sz val="11"/>
        <color rgb="FF000000"/>
        <rFont val="Calibri"/>
      </rPr>
      <t>Review the router configuration to verify that TTL propagation is disabled as shown in the example below.</t>
    </r>
    <r>
      <rPr>
        <sz val="11"/>
        <color rgb="FF000000"/>
        <rFont val="Calibri"/>
      </rPr>
      <t xml:space="preserve">
</t>
    </r>
    <r>
      <rPr>
        <sz val="11"/>
        <color rgb="FF000000"/>
        <rFont val="Calibri"/>
      </rPr>
      <t>mpls ip-ttl-propagate disable</t>
    </r>
    <r>
      <rPr>
        <sz val="11"/>
        <color rgb="FF000000"/>
        <rFont val="Calibri"/>
      </rPr>
      <t xml:space="preserve">
</t>
    </r>
    <r>
      <rPr>
        <sz val="11"/>
        <color rgb="FF000000"/>
        <rFont val="Calibri"/>
      </rPr>
      <t>If the MPLS router is not configured to disable TTL propagation, this is a finding.</t>
    </r>
  </si>
  <si>
    <t>V-216791</t>
  </si>
  <si>
    <r>
      <rPr>
        <sz val="11"/>
        <rFont val="Calibri"/>
      </rPr>
      <t>The Cisco PE router must be configured to have each Virtual Routing and Forwarding (VRF) instance bound to the appropriate physical or logical interfaces to maintain traffic separation between all MPLS L3VPNs.</t>
    </r>
  </si>
  <si>
    <r>
      <rPr>
        <sz val="11"/>
        <color rgb="FF000000"/>
        <rFont val="Calibri"/>
      </rPr>
      <t>Configure the PE router to have each VRF bound to the appropriate physical or logical interfaces to maintain traffic separation between all MPLS L3VPNs.</t>
    </r>
  </si>
  <si>
    <r>
      <rPr>
        <sz val="11"/>
        <color rgb="FF000000"/>
        <rFont val="Calibri"/>
      </rPr>
      <t>The primary security model for an MPLS L3VPN infrastructure is traffic separation. The service provider must guarantee the customer that traffic from one VPN does not leak into another VPN or into the core, and that core traffic must not leak into any VPN. Hence, it is imperative that each CE-facing interface can only be associated to one VRF—that alone is the fundamental framework for traffic separation.</t>
    </r>
  </si>
  <si>
    <r>
      <rPr>
        <sz val="11"/>
        <color rgb="FF000000"/>
        <rFont val="Calibri"/>
      </rPr>
      <t xml:space="preserve">Step 1: Review the design plan for deploying L3VPN and VRF-lite. </t>
    </r>
    <r>
      <rPr>
        <sz val="11"/>
        <color rgb="FF000000"/>
        <rFont val="Calibri"/>
      </rPr>
      <t xml:space="preserve">
</t>
    </r>
    <r>
      <rPr>
        <sz val="11"/>
        <color rgb="FF000000"/>
        <rFont val="Calibri"/>
      </rPr>
      <t>Step 2: Review the design plan for deploying L3VPN and VRF-lite. Review all CE-facing interfaces and verify that the proper VRF is defined via the ip vrf forwarding command. In the example below, COI1 is bound to interface GigabitEthernet0/0/0/1, while COI2 is bound to GigabitEthernet0/0/0/2.</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description link to COI1</t>
    </r>
    <r>
      <rPr>
        <sz val="11"/>
        <color rgb="FF000000"/>
        <rFont val="Calibri"/>
      </rPr>
      <t xml:space="preserve">
</t>
    </r>
    <r>
      <rPr>
        <sz val="11"/>
        <color rgb="FF000000"/>
        <rFont val="Calibri"/>
      </rPr>
      <t xml:space="preserve"> vrf COI1</t>
    </r>
    <r>
      <rPr>
        <sz val="11"/>
        <color rgb="FF000000"/>
        <rFont val="Calibri"/>
      </rPr>
      <t xml:space="preserve">
</t>
    </r>
    <r>
      <rPr>
        <sz val="11"/>
        <color rgb="FF000000"/>
        <rFont val="Calibri"/>
      </rPr>
      <t xml:space="preserve"> ipv4 address x.1.34.12 255.255.255.252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GigabitEthernet0/0/0/2</t>
    </r>
    <r>
      <rPr>
        <sz val="11"/>
        <color rgb="FF000000"/>
        <rFont val="Calibri"/>
      </rPr>
      <t xml:space="preserve">
</t>
    </r>
    <r>
      <rPr>
        <sz val="11"/>
        <color rgb="FF000000"/>
        <rFont val="Calibri"/>
      </rPr>
      <t xml:space="preserve"> description link to COI2</t>
    </r>
    <r>
      <rPr>
        <sz val="11"/>
        <color rgb="FF000000"/>
        <rFont val="Calibri"/>
      </rPr>
      <t xml:space="preserve">
</t>
    </r>
    <r>
      <rPr>
        <sz val="11"/>
        <color rgb="FF000000"/>
        <rFont val="Calibri"/>
      </rPr>
      <t xml:space="preserve"> vrf COI2</t>
    </r>
    <r>
      <rPr>
        <sz val="11"/>
        <color rgb="FF000000"/>
        <rFont val="Calibri"/>
      </rPr>
      <t xml:space="preserve">
</t>
    </r>
    <r>
      <rPr>
        <sz val="11"/>
        <color rgb="FF000000"/>
        <rFont val="Calibri"/>
      </rPr>
      <t xml:space="preserve"> ipv4 address x.1.22.12 255.255.255.252</t>
    </r>
    <r>
      <rPr>
        <sz val="11"/>
        <color rgb="FF000000"/>
        <rFont val="Calibri"/>
      </rPr>
      <t xml:space="preserve">
</t>
    </r>
    <r>
      <rPr>
        <sz val="11"/>
        <color rgb="FF000000"/>
        <rFont val="Calibri"/>
      </rPr>
      <t>If any VRFs are not bound to the appropriate physical or logical interface, this is a finding.</t>
    </r>
  </si>
  <si>
    <t>V-216792</t>
  </si>
  <si>
    <r>
      <rPr>
        <sz val="11"/>
        <rFont val="Calibri"/>
      </rPr>
      <t>The Cisco PE router must be configured to have each Virtual Routing and Forwarding (VRF) instance with the appropriate Route Target (RT).</t>
    </r>
  </si>
  <si>
    <r>
      <rPr>
        <sz val="11"/>
        <color rgb="FF000000"/>
        <rFont val="Calibri"/>
      </rPr>
      <t>Configure the router to have each VRF instance defined with the correct RT.</t>
    </r>
    <r>
      <rPr>
        <sz val="11"/>
        <color rgb="FF000000"/>
        <rFont val="Calibri"/>
      </rPr>
      <t xml:space="preserve">
</t>
    </r>
    <r>
      <rPr>
        <sz val="11"/>
        <color rgb="FF000000"/>
        <rFont val="Calibri"/>
      </rPr>
      <t>RP/0/0/CPU0:R3(config)#vrf COI1</t>
    </r>
    <r>
      <rPr>
        <sz val="11"/>
        <color rgb="FF000000"/>
        <rFont val="Calibri"/>
      </rPr>
      <t xml:space="preserve">
</t>
    </r>
    <r>
      <rPr>
        <sz val="11"/>
        <color rgb="FF000000"/>
        <rFont val="Calibri"/>
      </rPr>
      <t xml:space="preserve">RP/0/0/CPU0:R3(config-vrf)#address-family ipv4 unicast </t>
    </r>
    <r>
      <rPr>
        <sz val="11"/>
        <color rgb="FF000000"/>
        <rFont val="Calibri"/>
      </rPr>
      <t xml:space="preserve">
</t>
    </r>
    <r>
      <rPr>
        <sz val="11"/>
        <color rgb="FF000000"/>
        <rFont val="Calibri"/>
      </rPr>
      <t>RP/0/0/CPU0:R3(config-vrf-af)#import route-target 13:13</t>
    </r>
    <r>
      <rPr>
        <sz val="11"/>
        <color rgb="FF000000"/>
        <rFont val="Calibri"/>
      </rPr>
      <t xml:space="preserve">
</t>
    </r>
    <r>
      <rPr>
        <sz val="11"/>
        <color rgb="FF000000"/>
        <rFont val="Calibri"/>
      </rPr>
      <t>RP/0/0/CPU0:R3(config-vrf-af)#export route-target 13:13</t>
    </r>
    <r>
      <rPr>
        <sz val="11"/>
        <color rgb="FF000000"/>
        <rFont val="Calibri"/>
      </rPr>
      <t xml:space="preserve">
</t>
    </r>
    <r>
      <rPr>
        <sz val="11"/>
        <color rgb="FF000000"/>
        <rFont val="Calibri"/>
      </rPr>
      <t>RP/0/0/CPU0:R3(config-vrf-af)#end</t>
    </r>
  </si>
  <si>
    <r>
      <rPr>
        <sz val="11"/>
        <color rgb="FF000000"/>
        <rFont val="Calibri"/>
      </rPr>
      <t>The primary security model for an MPLS L3VPN as well as a VRF-lite infrastructure is traffic separation. Each interface can only be associated to one VRF, which is the fundamental framework for traffic separation. Forwarding decisions are made based on the routing table belonging to the VRF. Control of what routes are imported into or exported from a VRF is based on the RT. It is critical that traffic does not leak from one COI tenant or L3VPN to another; hence, it is imperative that the correct RT is configured for each VRF.</t>
    </r>
  </si>
  <si>
    <r>
      <rPr>
        <sz val="11"/>
        <color rgb="FF000000"/>
        <rFont val="Calibri"/>
      </rPr>
      <t>Review the design plan for MPLS/L3VPN and VRF-lite to determine what RTs have been assigned for each VRF. Review the router configuration and verify that the correct RT is configured for each VRF. In the example below, route target 13:13 has been configured for COI1.</t>
    </r>
    <r>
      <rPr>
        <sz val="11"/>
        <color rgb="FF000000"/>
        <rFont val="Calibri"/>
      </rPr>
      <t xml:space="preserve">
</t>
    </r>
    <r>
      <rPr>
        <sz val="11"/>
        <color rgb="FF000000"/>
        <rFont val="Calibri"/>
      </rPr>
      <t>vrf COI1</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import route-target</t>
    </r>
    <r>
      <rPr>
        <sz val="11"/>
        <color rgb="FF000000"/>
        <rFont val="Calibri"/>
      </rPr>
      <t xml:space="preserve">
</t>
    </r>
    <r>
      <rPr>
        <sz val="11"/>
        <color rgb="FF000000"/>
        <rFont val="Calibri"/>
      </rPr>
      <t xml:space="preserve">   13:13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export route-target</t>
    </r>
    <r>
      <rPr>
        <sz val="11"/>
        <color rgb="FF000000"/>
        <rFont val="Calibri"/>
      </rPr>
      <t xml:space="preserve">
</t>
    </r>
    <r>
      <rPr>
        <sz val="11"/>
        <color rgb="FF000000"/>
        <rFont val="Calibri"/>
      </rPr>
      <t xml:space="preserve">   13:13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there are VRFs configured with the wrong RT, this is a finding.</t>
    </r>
  </si>
  <si>
    <t>V-216793</t>
  </si>
  <si>
    <r>
      <rPr>
        <sz val="11"/>
        <rFont val="Calibri"/>
      </rPr>
      <t>The Cisco PE router must be configured to have each VRF with the appropriate Route Distinguisher (RD).</t>
    </r>
  </si>
  <si>
    <r>
      <rPr>
        <sz val="11"/>
        <color rgb="FF000000"/>
        <rFont val="Calibri"/>
      </rPr>
      <t>Configure the correct RD for each VRF.</t>
    </r>
    <r>
      <rPr>
        <sz val="11"/>
        <color rgb="FF000000"/>
        <rFont val="Calibri"/>
      </rPr>
      <t xml:space="preserve">
</t>
    </r>
    <r>
      <rPr>
        <sz val="11"/>
        <color rgb="FF000000"/>
        <rFont val="Calibri"/>
      </rPr>
      <t>RP/0/0/CPU0:R3(config)#router bgp nn</t>
    </r>
    <r>
      <rPr>
        <sz val="11"/>
        <color rgb="FF000000"/>
        <rFont val="Calibri"/>
      </rPr>
      <t xml:space="preserve">
</t>
    </r>
    <r>
      <rPr>
        <sz val="11"/>
        <color rgb="FF000000"/>
        <rFont val="Calibri"/>
      </rPr>
      <t>RP/0/0/CPU0:R3(config-bgp)#vrf COI1</t>
    </r>
    <r>
      <rPr>
        <sz val="11"/>
        <color rgb="FF000000"/>
        <rFont val="Calibri"/>
      </rPr>
      <t xml:space="preserve">
</t>
    </r>
    <r>
      <rPr>
        <sz val="11"/>
        <color rgb="FF000000"/>
        <rFont val="Calibri"/>
      </rPr>
      <t>RP/0/0/CPU0:R3(config-bgp-vrf)#rd 13:13</t>
    </r>
  </si>
  <si>
    <r>
      <rPr>
        <sz val="11"/>
        <color rgb="FF000000"/>
        <rFont val="Calibri"/>
      </rPr>
      <t>An RD provides uniqueness to the customer address spaces within the MPLS L3VPN infrastructure. The concept of the VPN-IPv4 and VPN-IPv6 address families consists of the RD prepended before the IP address. Hence, if the same IP prefix is used in several different L3VPNs, it is possible for BGP to carry several completely different routes for that prefix, one for each VPN.</t>
    </r>
    <r>
      <rPr>
        <sz val="11"/>
        <color rgb="FF000000"/>
        <rFont val="Calibri"/>
      </rPr>
      <t xml:space="preserve">
</t>
    </r>
    <r>
      <rPr>
        <sz val="11"/>
        <color rgb="FF000000"/>
        <rFont val="Calibri"/>
      </rPr>
      <t>Since VPN-IPv4 addresses and IPv4 addresses are different address families, BGP never treats them as comparable addresses. The purpose of the RD is to create distinct routes for common IPv4 address prefixes. On any given PE router, a single RD can define a VRF in which the entire address space may be used independently, regardless of the makeup of other VPN address spaces. Hence, it is imperative that a unique RD is assigned to each L3VPN and that the proper RD is configured for each VRF.</t>
    </r>
  </si>
  <si>
    <r>
      <rPr>
        <sz val="11"/>
        <color rgb="FF000000"/>
        <rFont val="Calibri"/>
      </rPr>
      <t>Review the design plan for MPLS/L3VPN to determine what RD have been assigned for each VRF. Review the router configuration and verify that the correct RD is configured for each VRF. In the example below, route distinguisher 13:13 has been configured for COI1.</t>
    </r>
    <r>
      <rPr>
        <sz val="11"/>
        <color rgb="FF000000"/>
        <rFont val="Calibri"/>
      </rPr>
      <t xml:space="preserve">
</t>
    </r>
    <r>
      <rPr>
        <sz val="11"/>
        <color rgb="FF000000"/>
        <rFont val="Calibri"/>
      </rPr>
      <t>router bgp nn</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address-family vpnv4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vrf COI1</t>
    </r>
    <r>
      <rPr>
        <sz val="11"/>
        <color rgb="FF000000"/>
        <rFont val="Calibri"/>
      </rPr>
      <t xml:space="preserve">
</t>
    </r>
    <r>
      <rPr>
        <sz val="11"/>
        <color rgb="FF000000"/>
        <rFont val="Calibri"/>
      </rPr>
      <t xml:space="preserve">  rd 13:13</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redistribute ospf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Note: This requirement is only applicable for MPLS VPN implementations.</t>
    </r>
    <r>
      <rPr>
        <sz val="11"/>
        <color rgb="FF000000"/>
        <rFont val="Calibri"/>
      </rPr>
      <t xml:space="preserve">
</t>
    </r>
    <r>
      <rPr>
        <sz val="11"/>
        <color rgb="FF000000"/>
        <rFont val="Calibri"/>
      </rPr>
      <t>If the wrong RD has been configured for any VRF, this is a finding.</t>
    </r>
  </si>
  <si>
    <t>V-216794</t>
  </si>
  <si>
    <r>
      <rPr>
        <sz val="11"/>
        <rFont val="Calibri"/>
      </rPr>
      <t>The Cisco PE router providing MPLS Layer 2 Virtual Private Network (L2VPN) services must be configured to authenticate targeted Label Distribution Protocol (LDP) sessions used to exchange virtual circuit (VC) information using a FIPS-approved message authentication code algorithm.</t>
    </r>
  </si>
  <si>
    <r>
      <rPr>
        <sz val="11"/>
        <color rgb="FF000000"/>
        <rFont val="Calibri"/>
      </rPr>
      <t>The severity level can be downgraded to a category 3 if the router is configured to authenticate targeted LDP sessions using MD5 as shown in the example below.</t>
    </r>
    <r>
      <rPr>
        <sz val="11"/>
        <color rgb="FF000000"/>
        <rFont val="Calibri"/>
      </rPr>
      <t xml:space="preserve">
</t>
    </r>
    <r>
      <rPr>
        <sz val="11"/>
        <color rgb="FF000000"/>
        <rFont val="Calibri"/>
      </rPr>
      <t>RP/0/0/CPU0:R3(config)#mpls ldp</t>
    </r>
    <r>
      <rPr>
        <sz val="11"/>
        <color rgb="FF000000"/>
        <rFont val="Calibri"/>
      </rPr>
      <t xml:space="preserve">
</t>
    </r>
    <r>
      <rPr>
        <sz val="11"/>
        <color rgb="FF000000"/>
        <rFont val="Calibri"/>
      </rPr>
      <t>RP/0/0/CPU0:R3(config-ldp)#neighbor 10.1.1.1</t>
    </r>
    <r>
      <rPr>
        <sz val="11"/>
        <color rgb="FF000000"/>
        <rFont val="Calibri"/>
      </rPr>
      <t xml:space="preserve">
</t>
    </r>
    <r>
      <rPr>
        <sz val="11"/>
        <color rgb="FF000000"/>
        <rFont val="Calibri"/>
      </rPr>
      <t>RP/0/0/CPU0:R3(config-ldp)#neighbor password clear xxxxxxxx</t>
    </r>
    <r>
      <rPr>
        <sz val="11"/>
        <color rgb="FF000000"/>
        <rFont val="Calibri"/>
      </rPr>
      <t xml:space="preserve">
</t>
    </r>
    <r>
      <rPr>
        <sz val="11"/>
        <color rgb="FF000000"/>
        <rFont val="Calibri"/>
      </rPr>
      <t>RP/0/0/CPU0:R3(config-ldp)#neighbor 10.1.2.1</t>
    </r>
    <r>
      <rPr>
        <sz val="11"/>
        <color rgb="FF000000"/>
        <rFont val="Calibri"/>
      </rPr>
      <t xml:space="preserve">
</t>
    </r>
    <r>
      <rPr>
        <sz val="11"/>
        <color rgb="FF000000"/>
        <rFont val="Calibri"/>
      </rPr>
      <t>RP/0/0/CPU0:R3(config-ldp)#neighbor password clear xxxxxxxx</t>
    </r>
    <r>
      <rPr>
        <sz val="11"/>
        <color rgb="FF000000"/>
        <rFont val="Calibri"/>
      </rPr>
      <t xml:space="preserve">
</t>
    </r>
    <r>
      <rPr>
        <sz val="11"/>
        <color rgb="FF000000"/>
        <rFont val="Calibri"/>
      </rPr>
      <t>RP/0/0/CPU0:R3(config-ldp)#commit</t>
    </r>
  </si>
  <si>
    <r>
      <rPr>
        <sz val="11"/>
        <color rgb="FF000000"/>
        <rFont val="Calibri"/>
      </rPr>
      <t>LDP provides the signaling required for setting up and tearing down pseudowires (virtual circuits used to transport Layer 2 frames) across an MPLS IP core network. Using a targeted LDP session, each PE router advertises a virtual circuit label mapping that is used as part of the label stack imposed on the frames by the ingress PE router during packet forwarding. Authentication provides protection against spoofed TCP segments that can be introduced into the LDP sessions.</t>
    </r>
  </si>
  <si>
    <r>
      <rPr>
        <sz val="11"/>
        <color rgb="FF000000"/>
        <rFont val="Calibri"/>
      </rPr>
      <t>The Cisco router is not compliant with this requirement; hence, it is a finding. However, the severity level can be downgraded to a category 3 if the router is configured to authenticate targeted LDP sessions using MD5 as shown in the configuration example below.</t>
    </r>
    <r>
      <rPr>
        <sz val="11"/>
        <color rgb="FF000000"/>
        <rFont val="Calibri"/>
      </rPr>
      <t xml:space="preserve">
</t>
    </r>
    <r>
      <rPr>
        <sz val="11"/>
        <color rgb="FF000000"/>
        <rFont val="Calibri"/>
      </rPr>
      <t>mpls ldp</t>
    </r>
    <r>
      <rPr>
        <sz val="11"/>
        <color rgb="FF000000"/>
        <rFont val="Calibri"/>
      </rPr>
      <t xml:space="preserve">
</t>
    </r>
    <r>
      <rPr>
        <sz val="11"/>
        <color rgb="FF000000"/>
        <rFont val="Calibri"/>
      </rPr>
      <t>router-id 10.1.1.2</t>
    </r>
    <r>
      <rPr>
        <sz val="11"/>
        <color rgb="FF000000"/>
        <rFont val="Calibri"/>
      </rPr>
      <t xml:space="preserve">
</t>
    </r>
    <r>
      <rPr>
        <sz val="11"/>
        <color rgb="FF000000"/>
        <rFont val="Calibri"/>
      </rPr>
      <t>neighbor 10.1.1.1</t>
    </r>
    <r>
      <rPr>
        <sz val="11"/>
        <color rgb="FF000000"/>
        <rFont val="Calibri"/>
      </rPr>
      <t xml:space="preserve">
</t>
    </r>
    <r>
      <rPr>
        <sz val="11"/>
        <color rgb="FF000000"/>
        <rFont val="Calibri"/>
      </rPr>
      <t xml:space="preserve">  password encrypted xxxxxxxxxxxxxxx</t>
    </r>
    <r>
      <rPr>
        <sz val="11"/>
        <color rgb="FF000000"/>
        <rFont val="Calibri"/>
      </rPr>
      <t xml:space="preserve">
</t>
    </r>
    <r>
      <rPr>
        <sz val="11"/>
        <color rgb="FF000000"/>
        <rFont val="Calibri"/>
      </rPr>
      <t>neighbor 10.1.2.1</t>
    </r>
    <r>
      <rPr>
        <sz val="11"/>
        <color rgb="FF000000"/>
        <rFont val="Calibri"/>
      </rPr>
      <t xml:space="preserve">
</t>
    </r>
    <r>
      <rPr>
        <sz val="11"/>
        <color rgb="FF000000"/>
        <rFont val="Calibri"/>
      </rPr>
      <t xml:space="preserve">  password encrypted xxxxxxxxxxxxxxx</t>
    </r>
    <r>
      <rPr>
        <sz val="11"/>
        <color rgb="FF000000"/>
        <rFont val="Calibri"/>
      </rPr>
      <t xml:space="preserve">
</t>
    </r>
    <r>
      <rPr>
        <sz val="11"/>
        <color rgb="FF000000"/>
        <rFont val="Calibri"/>
      </rPr>
      <t>If the router is not configured to authenticate targeted LDP sessions using MD5, the finding will remain as a CAT II.</t>
    </r>
  </si>
  <si>
    <t>V-216795</t>
  </si>
  <si>
    <r>
      <rPr>
        <sz val="11"/>
        <rFont val="Calibri"/>
      </rPr>
      <t>The Cisco PE router providing MPLS Virtual Private Wire Service (VPWS) must be configured to have the appropriate pseudowire ID for each attachment circuit.</t>
    </r>
  </si>
  <si>
    <r>
      <rPr>
        <sz val="11"/>
        <color rgb="FF000000"/>
        <rFont val="Calibri"/>
      </rPr>
      <t>Assign globally unique pseudowire IDs for each virtual circuit and configure the attachment circuits with the appropriate pseudowire ID.</t>
    </r>
    <r>
      <rPr>
        <sz val="11"/>
        <color rgb="FF000000"/>
        <rFont val="Calibri"/>
      </rPr>
      <t xml:space="preserve">
</t>
    </r>
    <r>
      <rPr>
        <sz val="11"/>
        <color rgb="FF000000"/>
        <rFont val="Calibri"/>
      </rPr>
      <t>RP/0/0/CPU0:R3(config)#l2vpn</t>
    </r>
    <r>
      <rPr>
        <sz val="11"/>
        <color rgb="FF000000"/>
        <rFont val="Calibri"/>
      </rPr>
      <t xml:space="preserve">
</t>
    </r>
    <r>
      <rPr>
        <sz val="11"/>
        <color rgb="FF000000"/>
        <rFont val="Calibri"/>
      </rPr>
      <t xml:space="preserve">RP/0/0/CPU0:R3(config-l2vpn)#xconnect group COI1 </t>
    </r>
    <r>
      <rPr>
        <sz val="11"/>
        <color rgb="FF000000"/>
        <rFont val="Calibri"/>
      </rPr>
      <t xml:space="preserve">
</t>
    </r>
    <r>
      <rPr>
        <sz val="11"/>
        <color rgb="FF000000"/>
        <rFont val="Calibri"/>
      </rPr>
      <t>RP/0/0/CPU0:R3(config-l2vpn-xc)#p2p COI1-S1-S2</t>
    </r>
    <r>
      <rPr>
        <sz val="11"/>
        <color rgb="FF000000"/>
        <rFont val="Calibri"/>
      </rPr>
      <t xml:space="preserve">
</t>
    </r>
    <r>
      <rPr>
        <sz val="11"/>
        <color rgb="FF000000"/>
        <rFont val="Calibri"/>
      </rPr>
      <t>RP/0/0/CPU0:R3(config-l2vpn-xc-p2p)#interface g0/0/0/1</t>
    </r>
    <r>
      <rPr>
        <sz val="11"/>
        <color rgb="FF000000"/>
        <rFont val="Calibri"/>
      </rPr>
      <t xml:space="preserve">
</t>
    </r>
    <r>
      <rPr>
        <sz val="11"/>
        <color rgb="FF000000"/>
        <rFont val="Calibri"/>
      </rPr>
      <t>RP/0/0/CPU0:R3(config-l2vpn-xc-p2p)#neighbor 10.1.12.4 pw-id 55</t>
    </r>
  </si>
  <si>
    <r>
      <rPr>
        <sz val="11"/>
        <color rgb="FF000000"/>
        <rFont val="Calibri"/>
      </rPr>
      <t xml:space="preserve">VPWS is an L2VPN technology that provides a virtual circuit (aka pseudowire) between two PE routers to forward Layer 2 frames between two customer-edge routers or switches through an MPLS-enabled IP core. The ingress PE router (virtual circuit head-end) encapsulates Ethernet frames inside MPLS packets using label stacking and forwards them across the MPLS network to the egress PE router (virtual circuit tail-end). During a virtual circuit setup, the PE routers exchange label bindings for the specified pseudowire ID. The pseudowire ID specifies a pseudowire associated with an ingress and egress PE router and the customer-facing attachment circuits. </t>
    </r>
    <r>
      <rPr>
        <sz val="11"/>
        <color rgb="FF000000"/>
        <rFont val="Calibri"/>
      </rPr>
      <t xml:space="preserve">
</t>
    </r>
    <r>
      <rPr>
        <sz val="11"/>
        <color rgb="FF000000"/>
        <rFont val="Calibri"/>
      </rPr>
      <t>To guarantee that all frames are forwarded onto the correct pseudowire and to the correct customer and attachment circuits, it is imperative that the correct pseudowire ID is configured for each attachment circuit.</t>
    </r>
  </si>
  <si>
    <r>
      <rPr>
        <sz val="11"/>
        <color rgb="FF000000"/>
        <rFont val="Calibri"/>
      </rPr>
      <t>Verify that the correct pseudowire ID has been configured for the appropriate attachment circuit. In the example below GigabitEthernet0/0/0/1 is the CE-facing interface that is configured for VPWS.</t>
    </r>
    <r>
      <rPr>
        <sz val="11"/>
        <color rgb="FF000000"/>
        <rFont val="Calibri"/>
      </rPr>
      <t xml:space="preserve">
</t>
    </r>
    <r>
      <rPr>
        <sz val="11"/>
        <color rgb="FF000000"/>
        <rFont val="Calibri"/>
      </rPr>
      <t>l2vpn</t>
    </r>
    <r>
      <rPr>
        <sz val="11"/>
        <color rgb="FF000000"/>
        <rFont val="Calibri"/>
      </rPr>
      <t xml:space="preserve">
</t>
    </r>
    <r>
      <rPr>
        <sz val="11"/>
        <color rgb="FF000000"/>
        <rFont val="Calibri"/>
      </rPr>
      <t xml:space="preserve"> pw-class ETHOM</t>
    </r>
    <r>
      <rPr>
        <sz val="11"/>
        <color rgb="FF000000"/>
        <rFont val="Calibri"/>
      </rPr>
      <t xml:space="preserve">
</t>
    </r>
    <r>
      <rPr>
        <sz val="11"/>
        <color rgb="FF000000"/>
        <rFont val="Calibri"/>
      </rPr>
      <t xml:space="preserve">  encapsulation mpls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xconnect group COI1</t>
    </r>
    <r>
      <rPr>
        <sz val="11"/>
        <color rgb="FF000000"/>
        <rFont val="Calibri"/>
      </rPr>
      <t xml:space="preserve">
</t>
    </r>
    <r>
      <rPr>
        <sz val="11"/>
        <color rgb="FF000000"/>
        <rFont val="Calibri"/>
      </rPr>
      <t xml:space="preserve">  p2p COI1-S1-S2</t>
    </r>
    <r>
      <rPr>
        <sz val="11"/>
        <color rgb="FF000000"/>
        <rFont val="Calibri"/>
      </rPr>
      <t xml:space="preserve">
</t>
    </r>
    <r>
      <rPr>
        <sz val="11"/>
        <color rgb="FF000000"/>
        <rFont val="Calibri"/>
      </rPr>
      <t xml:space="preserve">   interface GigabitEthernet0/0/0/1</t>
    </r>
    <r>
      <rPr>
        <sz val="11"/>
        <color rgb="FF000000"/>
        <rFont val="Calibri"/>
      </rPr>
      <t xml:space="preserve">
</t>
    </r>
    <r>
      <rPr>
        <sz val="11"/>
        <color rgb="FF000000"/>
        <rFont val="Calibri"/>
      </rPr>
      <t xml:space="preserve">   neighbor ipv4 10.1.12.4 pw-id 55</t>
    </r>
    <r>
      <rPr>
        <sz val="11"/>
        <color rgb="FF000000"/>
        <rFont val="Calibri"/>
      </rPr>
      <t xml:space="preserve">
</t>
    </r>
    <r>
      <rPr>
        <sz val="11"/>
        <color rgb="FF000000"/>
        <rFont val="Calibri"/>
      </rPr>
      <t xml:space="preserve">    pw-class ETHOM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correct pseudowire ID has not been configured on both routers, this is a finding.</t>
    </r>
  </si>
  <si>
    <t>V-216796</t>
  </si>
  <si>
    <r>
      <rPr>
        <sz val="11"/>
        <rFont val="Calibri"/>
      </rPr>
      <t>The Cisco PE router providing Virtual Private LAN Services (VPLS) must be configured to have all attachment circuits defined to the virtual forwarding instance (VFI) with the globally unique VPN ID assigned for each customer VLAN.</t>
    </r>
  </si>
  <si>
    <r>
      <rPr>
        <sz val="11"/>
        <color rgb="FF000000"/>
        <rFont val="Calibri"/>
      </rPr>
      <t>Assign globally unique VPN IDs for each customer using VPLS for carrier Ethernet services between multiple sites, and configure the attachment circuits to the appropriate VFI.</t>
    </r>
    <r>
      <rPr>
        <sz val="11"/>
        <color rgb="FF000000"/>
        <rFont val="Calibri"/>
      </rPr>
      <t xml:space="preserve">
</t>
    </r>
    <r>
      <rPr>
        <sz val="11"/>
        <color rgb="FF000000"/>
        <rFont val="Calibri"/>
      </rPr>
      <t>RP/0/0/CPU0:R3(config)#l2vpn</t>
    </r>
    <r>
      <rPr>
        <sz val="11"/>
        <color rgb="FF000000"/>
        <rFont val="Calibri"/>
      </rPr>
      <t xml:space="preserve">
</t>
    </r>
    <r>
      <rPr>
        <sz val="11"/>
        <color rgb="FF000000"/>
        <rFont val="Calibri"/>
      </rPr>
      <t>RP/0/0/CPU0:R3(config-l2vpn)#bridge group L2GROUP</t>
    </r>
    <r>
      <rPr>
        <sz val="11"/>
        <color rgb="FF000000"/>
        <rFont val="Calibri"/>
      </rPr>
      <t xml:space="preserve">
</t>
    </r>
    <r>
      <rPr>
        <sz val="11"/>
        <color rgb="FF000000"/>
        <rFont val="Calibri"/>
      </rPr>
      <t>RP/0/0/CPU0:R3(config-l2vpn-bg)#bridge-domain L2_BRIDGE_COI1</t>
    </r>
    <r>
      <rPr>
        <sz val="11"/>
        <color rgb="FF000000"/>
        <rFont val="Calibri"/>
      </rPr>
      <t xml:space="preserve">
</t>
    </r>
    <r>
      <rPr>
        <sz val="11"/>
        <color rgb="FF000000"/>
        <rFont val="Calibri"/>
      </rPr>
      <t>RP/0/0/CPU0:R3(config-l2vpn-bg-bd)#interface GigabitEthernet0/0/0/2</t>
    </r>
    <r>
      <rPr>
        <sz val="11"/>
        <color rgb="FF000000"/>
        <rFont val="Calibri"/>
      </rPr>
      <t xml:space="preserve">
</t>
    </r>
    <r>
      <rPr>
        <sz val="11"/>
        <color rgb="FF000000"/>
        <rFont val="Calibri"/>
      </rPr>
      <t>RP/0/0/CPU0:R3(config-l2vpn-bg-bd-ac)#exit</t>
    </r>
    <r>
      <rPr>
        <sz val="11"/>
        <color rgb="FF000000"/>
        <rFont val="Calibri"/>
      </rPr>
      <t xml:space="preserve">
</t>
    </r>
    <r>
      <rPr>
        <sz val="11"/>
        <color rgb="FF000000"/>
        <rFont val="Calibri"/>
      </rPr>
      <t>RP/0/0/CPU0:R3(config-l2vpn-bg-bd)#vfi VFI_COI1</t>
    </r>
    <r>
      <rPr>
        <sz val="11"/>
        <color rgb="FF000000"/>
        <rFont val="Calibri"/>
      </rPr>
      <t xml:space="preserve">
</t>
    </r>
    <r>
      <rPr>
        <sz val="11"/>
        <color rgb="FF000000"/>
        <rFont val="Calibri"/>
      </rPr>
      <t>RP/0/0/CPU0:R3(config-l2vpn-bg-bd-vfi)#vpn-id 101</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</si>
  <si>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routers). A pseudowire contains two unidirectional label-switched paths (LSP) between two PE routers. Each MAC virtual forwarding table instance (VFI) is interconnected using pseudowires provisioned for the bridge domain, thereby maintaining privacy and logical separation between each VPLS bridge domain.</t>
    </r>
    <r>
      <rPr>
        <sz val="11"/>
        <color rgb="FF000000"/>
        <rFont val="Calibri"/>
      </rPr>
      <t xml:space="preserve">
</t>
    </r>
    <r>
      <rPr>
        <sz val="11"/>
        <color rgb="FF000000"/>
        <rFont val="Calibri"/>
      </rPr>
      <t>The VFI specifies the pseudowires associated with connecting PE routers and the customer-facing attachment circuits belonging to a given VLAN. Resembling a Layer 2 switch, the VFI is responsible for learning MAC addresses and providing loop-free forwarding of customer traffic to the appropriate end nodes. Each VPLS domain is identified by a globally unique VPN ID; hence, VFIs of the same VPLS domain must be configured with the same VPN ID on all participating PE routers. To guarantee traffic separation for all customer VLANs and that all packets are forwarded to the correct destination, it is imperative that the correct attachment circuits are associated with the appropriate VFI and that each VFI is associated to the unique VPN ID assigned to the customer VLAN.</t>
    </r>
  </si>
  <si>
    <r>
      <rPr>
        <sz val="11"/>
        <color rgb="FF000000"/>
        <rFont val="Calibri"/>
      </rPr>
      <t>Review the implementation plan and the VPN IDs assigned to customer VLANs for the VPLS deployment.</t>
    </r>
    <r>
      <rPr>
        <sz val="11"/>
        <color rgb="FF000000"/>
        <rFont val="Calibri"/>
      </rPr>
      <t xml:space="preserve">
</t>
    </r>
    <r>
      <rPr>
        <sz val="11"/>
        <color rgb="FF000000"/>
        <rFont val="Calibri"/>
      </rPr>
      <t>Review the PE router configuration to verify that customer attachment circuits are associated to the appropriate VFI. In the example below, the attached circuit at  interface GigabitEthernet0/0/0/2 is associated to VPN ID 110.</t>
    </r>
    <r>
      <rPr>
        <sz val="11"/>
        <color rgb="FF000000"/>
        <rFont val="Calibri"/>
      </rPr>
      <t xml:space="preserve">
</t>
    </r>
    <r>
      <rPr>
        <sz val="11"/>
        <color rgb="FF000000"/>
        <rFont val="Calibri"/>
      </rPr>
      <t>interface GigabitEthernet0/0/0/2</t>
    </r>
    <r>
      <rPr>
        <sz val="11"/>
        <color rgb="FF000000"/>
        <rFont val="Calibri"/>
      </rPr>
      <t xml:space="preserve">
</t>
    </r>
    <r>
      <rPr>
        <sz val="11"/>
        <color rgb="FF000000"/>
        <rFont val="Calibri"/>
      </rPr>
      <t xml:space="preserve"> l2transport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l2vpn</t>
    </r>
    <r>
      <rPr>
        <sz val="11"/>
        <color rgb="FF000000"/>
        <rFont val="Calibri"/>
      </rPr>
      <t xml:space="preserve">
</t>
    </r>
    <r>
      <rPr>
        <sz val="11"/>
        <color rgb="FF000000"/>
        <rFont val="Calibri"/>
      </rPr>
      <t xml:space="preserve"> pw-class ETH_O_MPLS</t>
    </r>
    <r>
      <rPr>
        <sz val="11"/>
        <color rgb="FF000000"/>
        <rFont val="Calibri"/>
      </rPr>
      <t xml:space="preserve">
</t>
    </r>
    <r>
      <rPr>
        <sz val="11"/>
        <color rgb="FF000000"/>
        <rFont val="Calibri"/>
      </rPr>
      <t xml:space="preserve">  encapsulation mpls</t>
    </r>
    <r>
      <rPr>
        <sz val="11"/>
        <color rgb="FF000000"/>
        <rFont val="Calibri"/>
      </rPr>
      <t xml:space="preserve">
</t>
    </r>
    <r>
      <rPr>
        <sz val="11"/>
        <color rgb="FF000000"/>
        <rFont val="Calibri"/>
      </rPr>
      <t xml:space="preserve">   transport-mode ethernet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bridge group L2GROUP</t>
    </r>
    <r>
      <rPr>
        <sz val="11"/>
        <color rgb="FF000000"/>
        <rFont val="Calibri"/>
      </rPr>
      <t xml:space="preserve">
</t>
    </r>
    <r>
      <rPr>
        <sz val="11"/>
        <color rgb="FF000000"/>
        <rFont val="Calibri"/>
      </rPr>
      <t xml:space="preserve">  bridge-domain L2_BRIDGE_COI1</t>
    </r>
    <r>
      <rPr>
        <sz val="11"/>
        <color rgb="FF000000"/>
        <rFont val="Calibri"/>
      </rPr>
      <t xml:space="preserve">
</t>
    </r>
    <r>
      <rPr>
        <sz val="11"/>
        <color rgb="FF000000"/>
        <rFont val="Calibri"/>
      </rPr>
      <t xml:space="preserve">   interface GigabitEthernet0/0/0/2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vfi VFI_COI1</t>
    </r>
    <r>
      <rPr>
        <sz val="11"/>
        <color rgb="FF000000"/>
        <rFont val="Calibri"/>
      </rPr>
      <t xml:space="preserve">
</t>
    </r>
    <r>
      <rPr>
        <sz val="11"/>
        <color rgb="FF000000"/>
        <rFont val="Calibri"/>
      </rPr>
      <t xml:space="preserve">    vpn-id 101</t>
    </r>
    <r>
      <rPr>
        <sz val="11"/>
        <color rgb="FF000000"/>
        <rFont val="Calibri"/>
      </rPr>
      <t xml:space="preserve">
</t>
    </r>
    <r>
      <rPr>
        <sz val="11"/>
        <color rgb="FF000000"/>
        <rFont val="Calibri"/>
      </rPr>
      <t xml:space="preserve">    neighbor 10.1.1.1 pw-id 55</t>
    </r>
    <r>
      <rPr>
        <sz val="11"/>
        <color rgb="FF000000"/>
        <rFont val="Calibri"/>
      </rPr>
      <t xml:space="preserve">
</t>
    </r>
    <r>
      <rPr>
        <sz val="11"/>
        <color rgb="FF000000"/>
        <rFont val="Calibri"/>
      </rPr>
      <t xml:space="preserve">     pw-class ETH_O_MPLS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10.2.2.2 pw-id 55</t>
    </r>
    <r>
      <rPr>
        <sz val="11"/>
        <color rgb="FF000000"/>
        <rFont val="Calibri"/>
      </rPr>
      <t xml:space="preserve">
</t>
    </r>
    <r>
      <rPr>
        <sz val="11"/>
        <color rgb="FF000000"/>
        <rFont val="Calibri"/>
      </rPr>
      <t xml:space="preserve">     pw-class ETH_O_MPLS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attachment circuits have not been bound to VFI configured with the assigned VPN ID for each VLAN, this is a finding.</t>
    </r>
  </si>
  <si>
    <t>V-216797</t>
  </si>
  <si>
    <r>
      <rPr>
        <sz val="11"/>
        <rFont val="Calibri"/>
      </rPr>
      <t>The Cisco PE router must be configured to enforce the split-horizon rule for all pseudowires within a Virtual Private LAN Services (VPLS) bridge domain.</t>
    </r>
  </si>
  <si>
    <r>
      <rPr>
        <sz val="11"/>
        <color rgb="FF000000"/>
        <rFont val="Calibri"/>
      </rPr>
      <t>Enable split horizon on all PE routers deploying VPLS in a full-mesh configuration.</t>
    </r>
    <r>
      <rPr>
        <sz val="11"/>
        <color rgb="FF000000"/>
        <rFont val="Calibri"/>
      </rPr>
      <t xml:space="preserve">
</t>
    </r>
    <r>
      <rPr>
        <sz val="11"/>
        <color rgb="FF000000"/>
        <rFont val="Calibri"/>
      </rPr>
      <t>RP/0/0/CPU0:R3(config)#l2vpn</t>
    </r>
    <r>
      <rPr>
        <sz val="11"/>
        <color rgb="FF000000"/>
        <rFont val="Calibri"/>
      </rPr>
      <t xml:space="preserve">
</t>
    </r>
    <r>
      <rPr>
        <sz val="11"/>
        <color rgb="FF000000"/>
        <rFont val="Calibri"/>
      </rPr>
      <t>RP/0/0/CPU0:R3(config-l2vpn)#bridge group L2GROUP</t>
    </r>
    <r>
      <rPr>
        <sz val="11"/>
        <color rgb="FF000000"/>
        <rFont val="Calibri"/>
      </rPr>
      <t xml:space="preserve">
</t>
    </r>
    <r>
      <rPr>
        <sz val="11"/>
        <color rgb="FF000000"/>
        <rFont val="Calibri"/>
      </rPr>
      <t>RP/0/0/CPU0:R3(config-l2vpn-bg)#bridge-domain L2_BRIDGE_COI1</t>
    </r>
    <r>
      <rPr>
        <sz val="11"/>
        <color rgb="FF000000"/>
        <rFont val="Calibri"/>
      </rPr>
      <t xml:space="preserve">
</t>
    </r>
    <r>
      <rPr>
        <sz val="11"/>
        <color rgb="FF000000"/>
        <rFont val="Calibri"/>
      </rPr>
      <t>RP/0/0/CPU0:R3(config-l2vpn-bg-bd)#interface GigabitEthernet0/0/0/2</t>
    </r>
    <r>
      <rPr>
        <sz val="11"/>
        <color rgb="FF000000"/>
        <rFont val="Calibri"/>
      </rPr>
      <t xml:space="preserve">
</t>
    </r>
    <r>
      <rPr>
        <sz val="11"/>
        <color rgb="FF000000"/>
        <rFont val="Calibri"/>
      </rPr>
      <t xml:space="preserve">RP/0/0/CPU0:R3(config-l2vpn-bg-bd-ac)#split-horizon group </t>
    </r>
    <r>
      <rPr>
        <sz val="11"/>
        <color rgb="FF000000"/>
        <rFont val="Calibri"/>
      </rPr>
      <t xml:space="preserve">
</t>
    </r>
    <r>
      <rPr>
        <sz val="11"/>
        <color rgb="FF000000"/>
        <rFont val="Calibri"/>
      </rPr>
      <t>RP/0/0/CPU0:R3(config-l2vpn-bg-bd-ac)#end</t>
    </r>
  </si>
  <si>
    <r>
      <rPr>
        <sz val="11"/>
        <color rgb="FF000000"/>
        <rFont val="Calibri"/>
      </rPr>
      <t>A virtual forwarding instance (VFI) must be created on each participating PE router for each customer VLAN using VPLS for carrier Ethernet services. The VFI specifies the VPN ID of a VPLS domain, the addresses of other PE routers in the domain, and the type of tunnel signaling and encapsulation mechanism for each peer PE router. The set of VFIs formed by the interconnection of the emulated VCs is called a VPLS instance, which forms the logic bridge over the MPLS core network.</t>
    </r>
    <r>
      <rPr>
        <sz val="11"/>
        <color rgb="FF000000"/>
        <rFont val="Calibri"/>
      </rPr>
      <t xml:space="preserve">
</t>
    </r>
    <r>
      <rPr>
        <sz val="11"/>
        <color rgb="FF000000"/>
        <rFont val="Calibri"/>
      </rPr>
      <t>The PE routers use the VFI with a unique VPN ID to establish a full mesh of emulated virtual circuits or pseudowires to all the other PE routers in the VPLS instance. The full-mesh configuration allows the PE router to maintain a single broadcast domain. With a full-mesh configuration, signaling and packet replication requirements for each provisioned virtual circuit on a PE can be high. To avoid the problem of a packet looping in the provider core, thereby adding more overhead, the PE devices must enforce a split-horizon principle for the emulated virtual circuits; that is, if a packet is received on an emulated virtual circuit, it is not forwarded on any other virtual circuit.</t>
    </r>
  </si>
  <si>
    <r>
      <rPr>
        <sz val="11"/>
        <color rgb="FF000000"/>
        <rFont val="Calibri"/>
      </rPr>
      <t>Review the PE router configuration to verify that split horizon is enabled at each attachment circuit within each bridge domain as shown in the example below.</t>
    </r>
    <r>
      <rPr>
        <sz val="11"/>
        <color rgb="FF000000"/>
        <rFont val="Calibri"/>
      </rPr>
      <t xml:space="preserve">
</t>
    </r>
    <r>
      <rPr>
        <sz val="11"/>
        <color rgb="FF000000"/>
        <rFont val="Calibri"/>
      </rPr>
      <t>bridge group L2GROUP</t>
    </r>
    <r>
      <rPr>
        <sz val="11"/>
        <color rgb="FF000000"/>
        <rFont val="Calibri"/>
      </rPr>
      <t xml:space="preserve">
</t>
    </r>
    <r>
      <rPr>
        <sz val="11"/>
        <color rgb="FF000000"/>
        <rFont val="Calibri"/>
      </rPr>
      <t xml:space="preserve">  bridge-domain L2_BRIDGE_COI1</t>
    </r>
    <r>
      <rPr>
        <sz val="11"/>
        <color rgb="FF000000"/>
        <rFont val="Calibri"/>
      </rPr>
      <t xml:space="preserve">
</t>
    </r>
    <r>
      <rPr>
        <sz val="11"/>
        <color rgb="FF000000"/>
        <rFont val="Calibri"/>
      </rPr>
      <t xml:space="preserve">   interface GigabitEthernet0/0/0/2</t>
    </r>
    <r>
      <rPr>
        <sz val="11"/>
        <color rgb="FF000000"/>
        <rFont val="Calibri"/>
      </rPr>
      <t xml:space="preserve">
</t>
    </r>
    <r>
      <rPr>
        <sz val="11"/>
        <color rgb="FF000000"/>
        <rFont val="Calibri"/>
      </rPr>
      <t xml:space="preserve">    split-horizon group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split horizon is not enabled, this is a finding.</t>
    </r>
    <r>
      <rPr>
        <sz val="11"/>
        <color rgb="FF000000"/>
        <rFont val="Calibri"/>
      </rPr>
      <t xml:space="preserve">
</t>
    </r>
    <r>
      <rPr>
        <sz val="11"/>
        <color rgb="FF000000"/>
        <rFont val="Calibri"/>
      </rPr>
      <t>Note: This requirement is only applicable to a mesh VPLS topology. VPLS solves the loop problem by using a split-horizon rule which states that member PE routers of a VPLS must forward VPLS traffic only to the local attachment circuits when they receive the traffic from the other PE routers. In a ring VPLS, split horizon must be disabled so that a PE router can forward a packet received from one pseudowire to another pseudowire. To prevent the consequential loop, at least one span in the ring would not have a pseudowire for any given VPLS instance.</t>
    </r>
  </si>
  <si>
    <t>V-216798</t>
  </si>
  <si>
    <r>
      <rPr>
        <sz val="11"/>
        <rFont val="Calibri"/>
      </rPr>
      <t>The Cisco PE router providing Virtual Private LAN Services (VPLS) must be configured to have traffic storm control thresholds on CE-facing interfaces.</t>
    </r>
  </si>
  <si>
    <r>
      <rPr>
        <sz val="11"/>
        <color rgb="FF000000"/>
        <rFont val="Calibri"/>
      </rPr>
      <t>Configure storm control for each CE-facing interface as shown in the example below.</t>
    </r>
    <r>
      <rPr>
        <sz val="11"/>
        <color rgb="FF000000"/>
        <rFont val="Calibri"/>
      </rPr>
      <t xml:space="preserve">
</t>
    </r>
    <r>
      <rPr>
        <sz val="11"/>
        <color rgb="FF000000"/>
        <rFont val="Calibri"/>
      </rPr>
      <t>RP/0/0/CPU0:R3(config)#l2vpn</t>
    </r>
    <r>
      <rPr>
        <sz val="11"/>
        <color rgb="FF000000"/>
        <rFont val="Calibri"/>
      </rPr>
      <t xml:space="preserve">
</t>
    </r>
    <r>
      <rPr>
        <sz val="11"/>
        <color rgb="FF000000"/>
        <rFont val="Calibri"/>
      </rPr>
      <t>RP/0/0/CPU0:R3(config-l2vpn)#bridge group L2GROUP</t>
    </r>
    <r>
      <rPr>
        <sz val="11"/>
        <color rgb="FF000000"/>
        <rFont val="Calibri"/>
      </rPr>
      <t xml:space="preserve">
</t>
    </r>
    <r>
      <rPr>
        <sz val="11"/>
        <color rgb="FF000000"/>
        <rFont val="Calibri"/>
      </rPr>
      <t>RP/0/0/CPU0:R3(config-l2vpn-bg)# bridge-domain L2_BRIDGE_COI1</t>
    </r>
    <r>
      <rPr>
        <sz val="11"/>
        <color rgb="FF000000"/>
        <rFont val="Calibri"/>
      </rPr>
      <t xml:space="preserve">
</t>
    </r>
    <r>
      <rPr>
        <sz val="11"/>
        <color rgb="FF000000"/>
        <rFont val="Calibri"/>
      </rPr>
      <t>RP/0/0/CPU0:R3(config-l2vpn-bg-bd)#interface GigabitEthernet0/0/0/2</t>
    </r>
    <r>
      <rPr>
        <sz val="11"/>
        <color rgb="FF000000"/>
        <rFont val="Calibri"/>
      </rPr>
      <t xml:space="preserve">
</t>
    </r>
    <r>
      <rPr>
        <sz val="11"/>
        <color rgb="FF000000"/>
        <rFont val="Calibri"/>
      </rPr>
      <t>RP/0/0/CPU0:R3(config-l2vpn-bg-bd-ac)#storm-control broadcast kbps 1200</t>
    </r>
    <r>
      <rPr>
        <sz val="11"/>
        <color rgb="FF000000"/>
        <rFont val="Calibri"/>
      </rPr>
      <t xml:space="preserve">
</t>
    </r>
    <r>
      <rPr>
        <sz val="11"/>
        <color rgb="FF000000"/>
        <rFont val="Calibri"/>
      </rPr>
      <t>RP/0/0/CPU0:R3(config-l2vpn-bg-bd-ac)#storm-control multicast kbps 1200</t>
    </r>
    <r>
      <rPr>
        <sz val="11"/>
        <color rgb="FF000000"/>
        <rFont val="Calibri"/>
      </rPr>
      <t xml:space="preserve">
</t>
    </r>
    <r>
      <rPr>
        <sz val="11"/>
        <color rgb="FF000000"/>
        <rFont val="Calibri"/>
      </rPr>
      <t>RP/0/0/CPU0:R3(config-l2vpn-bg-bd-ac)#storm-control unknown-unicast kbps 1200</t>
    </r>
    <r>
      <rPr>
        <sz val="11"/>
        <color rgb="FF000000"/>
        <rFont val="Calibri"/>
      </rPr>
      <t xml:space="preserve">
</t>
    </r>
    <r>
      <rPr>
        <sz val="11"/>
        <color rgb="FF000000"/>
        <rFont val="Calibri"/>
      </rPr>
      <t>RP/0/0/CPU0:R3(config-l2vpn-bg-bd-ac)#end</t>
    </r>
    <r>
      <rPr>
        <sz val="11"/>
        <color rgb="FF000000"/>
        <rFont val="Calibri"/>
      </rPr>
      <t xml:space="preserve">
</t>
    </r>
    <r>
      <rPr>
        <sz val="11"/>
        <color rgb="FF000000"/>
        <rFont val="Calibri"/>
      </rPr>
      <t>Note: The acceptable range is 10000000 -1000000000 for a gigabit ethernet interface, and 100000000-10000000000 for a ten gigabit interface. Storm control is not supported on most FastEthernet interfaces.</t>
    </r>
  </si>
  <si>
    <r>
      <rPr>
        <sz val="11"/>
        <color rgb="FF000000"/>
        <rFont val="Calibri"/>
      </rPr>
      <t>A traffic storm occurs when packets flood a VPLS bridge, creating excessive traffic and degrading network performance. Traffic storm control prevents VPLS bridge disruption by suppressing traffic when the number of packets reaches configured threshold levels. Traffic storm control monitors incoming traffic levels on a port and drops traffic when the number of packets reaches the configured threshold level during any one-second interval.</t>
    </r>
  </si>
  <si>
    <r>
      <rPr>
        <sz val="11"/>
        <color rgb="FF000000"/>
        <rFont val="Calibri"/>
      </rPr>
      <t>Review the router configuration to verify that storm control is enabled on CE-facing interfaces deploying VPLS as shown in the example below.</t>
    </r>
    <r>
      <rPr>
        <sz val="11"/>
        <color rgb="FF000000"/>
        <rFont val="Calibri"/>
      </rPr>
      <t xml:space="preserve">
</t>
    </r>
    <r>
      <rPr>
        <sz val="11"/>
        <color rgb="FF000000"/>
        <rFont val="Calibri"/>
      </rPr>
      <t>bridge group L2GROUP</t>
    </r>
    <r>
      <rPr>
        <sz val="11"/>
        <color rgb="FF000000"/>
        <rFont val="Calibri"/>
      </rPr>
      <t xml:space="preserve">
</t>
    </r>
    <r>
      <rPr>
        <sz val="11"/>
        <color rgb="FF000000"/>
        <rFont val="Calibri"/>
      </rPr>
      <t xml:space="preserve">  bridge-domain L2_BRIDGE_COI1</t>
    </r>
    <r>
      <rPr>
        <sz val="11"/>
        <color rgb="FF000000"/>
        <rFont val="Calibri"/>
      </rPr>
      <t xml:space="preserve">
</t>
    </r>
    <r>
      <rPr>
        <sz val="11"/>
        <color rgb="FF000000"/>
        <rFont val="Calibri"/>
      </rPr>
      <t xml:space="preserve">   interface GigabitEthernet0/0/0/2</t>
    </r>
    <r>
      <rPr>
        <sz val="11"/>
        <color rgb="FF000000"/>
        <rFont val="Calibri"/>
      </rPr>
      <t xml:space="preserve">
</t>
    </r>
    <r>
      <rPr>
        <sz val="11"/>
        <color rgb="FF000000"/>
        <rFont val="Calibri"/>
      </rPr>
      <t xml:space="preserve">    storm-control unknown-unicast kbps 1200</t>
    </r>
    <r>
      <rPr>
        <sz val="11"/>
        <color rgb="FF000000"/>
        <rFont val="Calibri"/>
      </rPr>
      <t xml:space="preserve">
</t>
    </r>
    <r>
      <rPr>
        <sz val="11"/>
        <color rgb="FF000000"/>
        <rFont val="Calibri"/>
      </rPr>
      <t xml:space="preserve">    storm-control multicast kbps 1200</t>
    </r>
    <r>
      <rPr>
        <sz val="11"/>
        <color rgb="FF000000"/>
        <rFont val="Calibri"/>
      </rPr>
      <t xml:space="preserve">
</t>
    </r>
    <r>
      <rPr>
        <sz val="11"/>
        <color rgb="FF000000"/>
        <rFont val="Calibri"/>
      </rPr>
      <t xml:space="preserve">    storm-control broadcast kbps 1200</t>
    </r>
    <r>
      <rPr>
        <sz val="11"/>
        <color rgb="FF000000"/>
        <rFont val="Calibri"/>
      </rPr>
      <t xml:space="preserve">
</t>
    </r>
    <r>
      <rPr>
        <sz val="11"/>
        <color rgb="FF000000"/>
        <rFont val="Calibri"/>
      </rPr>
      <t xml:space="preserve">    split-horizon group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storm control is not enabled at a minimum for broadcast traffic, this is a finding.</t>
    </r>
  </si>
  <si>
    <t>V-216799</t>
  </si>
  <si>
    <r>
      <rPr>
        <sz val="11"/>
        <rFont val="Calibri"/>
      </rPr>
      <t>The Cisco PE router must be configured to implement Internet Group Management Protocol (IGMP) or Multicast Listener Discovery (MLD) snooping for each Virtual Private LAN Services (VPLS) bridge domain.</t>
    </r>
  </si>
  <si>
    <r>
      <rPr>
        <sz val="11"/>
        <color rgb="FF000000"/>
        <rFont val="Calibri"/>
      </rPr>
      <t>Configure IGMP or MLD snooping for IPv4 and IPv6 multicast traffic respectively for each VPLS bridge domain.</t>
    </r>
    <r>
      <rPr>
        <sz val="11"/>
        <color rgb="FF000000"/>
        <rFont val="Calibri"/>
      </rPr>
      <t xml:space="preserve">
</t>
    </r>
    <r>
      <rPr>
        <sz val="11"/>
        <color rgb="FF000000"/>
        <rFont val="Calibri"/>
      </rPr>
      <t>RP/0/0/CPU0:R3(config)#l2vpn</t>
    </r>
    <r>
      <rPr>
        <sz val="11"/>
        <color rgb="FF000000"/>
        <rFont val="Calibri"/>
      </rPr>
      <t xml:space="preserve">
</t>
    </r>
    <r>
      <rPr>
        <sz val="11"/>
        <color rgb="FF000000"/>
        <rFont val="Calibri"/>
      </rPr>
      <t>RP/0/0/CPU0:R3(config-l2vpn)#bridge group L2GROUP</t>
    </r>
    <r>
      <rPr>
        <sz val="11"/>
        <color rgb="FF000000"/>
        <rFont val="Calibri"/>
      </rPr>
      <t xml:space="preserve">
</t>
    </r>
    <r>
      <rPr>
        <sz val="11"/>
        <color rgb="FF000000"/>
        <rFont val="Calibri"/>
      </rPr>
      <t>RP/0/0/CPU0:R3(config-l2vpn-bg)# bridge-domain L2_BRIDGE_COI1</t>
    </r>
    <r>
      <rPr>
        <sz val="11"/>
        <color rgb="FF000000"/>
        <rFont val="Calibri"/>
      </rPr>
      <t xml:space="preserve">
</t>
    </r>
    <r>
      <rPr>
        <sz val="11"/>
        <color rgb="FF000000"/>
        <rFont val="Calibri"/>
      </rPr>
      <t>RP/0/0/CPU0:R3(config-l2vpn-bg-bd)#interface GigabitEthernet0/0/0/2</t>
    </r>
    <r>
      <rPr>
        <sz val="11"/>
        <color rgb="FF000000"/>
        <rFont val="Calibri"/>
      </rPr>
      <t xml:space="preserve">
</t>
    </r>
    <r>
      <rPr>
        <sz val="11"/>
        <color rgb="FF000000"/>
        <rFont val="Calibri"/>
      </rPr>
      <t>RP/0/0/CPU0:R3(config-l2vpn-bg-bd-ac)#igmp snooping profile default</t>
    </r>
    <r>
      <rPr>
        <sz val="11"/>
        <color rgb="FF000000"/>
        <rFont val="Calibri"/>
      </rPr>
      <t xml:space="preserve">
</t>
    </r>
    <r>
      <rPr>
        <sz val="11"/>
        <color rgb="FF000000"/>
        <rFont val="Calibri"/>
      </rPr>
      <t>RP/0/0/CPU0:R3(config-l2vpn-bg-bd-ac)#end</t>
    </r>
  </si>
  <si>
    <r>
      <rPr>
        <sz val="11"/>
        <color rgb="FF000000"/>
        <rFont val="Calibri"/>
      </rPr>
      <t>IGMP snooping provides a way to constrain multicast traffic at Layer 2. By monitoring the IGMP membership reports sent by hosts within the bridge domain, the snooping application can set up Layer 2 multicast forwarding tables to deliver traffic only to ports with at least one interested member within the VPLS bridge, thereby significantly reducing the volume of multicast traffic that would otherwise flood an entire VPLS bridge domain. The IGMP snooping operation applies to both access circuits and pseudowires within a VPLS bridge domain.</t>
    </r>
  </si>
  <si>
    <r>
      <rPr>
        <sz val="11"/>
        <color rgb="FF000000"/>
        <rFont val="Calibri"/>
      </rPr>
      <t xml:space="preserve">Review the router configuration to verify that IGMP or MLD snooping has been configured for IPv4 and IPv6 multicast traffic respectively for each VPLS bridge domain. </t>
    </r>
    <r>
      <rPr>
        <sz val="11"/>
        <color rgb="FF000000"/>
        <rFont val="Calibri"/>
      </rPr>
      <t xml:space="preserve">
</t>
    </r>
    <r>
      <rPr>
        <sz val="11"/>
        <color rgb="FF000000"/>
        <rFont val="Calibri"/>
      </rPr>
      <t>l2vpn</t>
    </r>
    <r>
      <rPr>
        <sz val="11"/>
        <color rgb="FF000000"/>
        <rFont val="Calibri"/>
      </rPr>
      <t xml:space="preserve">
</t>
    </r>
    <r>
      <rPr>
        <sz val="11"/>
        <color rgb="FF000000"/>
        <rFont val="Calibri"/>
      </rPr>
      <t xml:space="preserve"> bridge group L2GROUP</t>
    </r>
    <r>
      <rPr>
        <sz val="11"/>
        <color rgb="FF000000"/>
        <rFont val="Calibri"/>
      </rPr>
      <t xml:space="preserve">
</t>
    </r>
    <r>
      <rPr>
        <sz val="11"/>
        <color rgb="FF000000"/>
        <rFont val="Calibri"/>
      </rPr>
      <t xml:space="preserve">  bridge-domain L2_BRIDGE_COI1</t>
    </r>
    <r>
      <rPr>
        <sz val="11"/>
        <color rgb="FF000000"/>
        <rFont val="Calibri"/>
      </rPr>
      <t xml:space="preserve">
</t>
    </r>
    <r>
      <rPr>
        <sz val="11"/>
        <color rgb="FF000000"/>
        <rFont val="Calibri"/>
      </rPr>
      <t xml:space="preserve">   interface GigabitEthernet0/0/0/2</t>
    </r>
    <r>
      <rPr>
        <sz val="11"/>
        <color rgb="FF000000"/>
        <rFont val="Calibri"/>
      </rPr>
      <t xml:space="preserve">
</t>
    </r>
    <r>
      <rPr>
        <sz val="11"/>
        <color rgb="FF000000"/>
        <rFont val="Calibri"/>
      </rPr>
      <t xml:space="preserve">    igmp snooping profile default</t>
    </r>
    <r>
      <rPr>
        <sz val="11"/>
        <color rgb="FF000000"/>
        <rFont val="Calibri"/>
      </rPr>
      <t xml:space="preserve">
</t>
    </r>
    <r>
      <rPr>
        <sz val="11"/>
        <color rgb="FF000000"/>
        <rFont val="Calibri"/>
      </rPr>
      <t>If the router is not configured to implement IGMP or MLD snooping for each VPLS bridge domain, this is a finding.</t>
    </r>
  </si>
  <si>
    <t>V-216800</t>
  </si>
  <si>
    <r>
      <rPr>
        <sz val="11"/>
        <rFont val="Calibri"/>
      </rPr>
      <t>The Cisco PE router must be configured to limit the number of MAC addresses it can learn for each Virtual Private LAN Services (VPLS) bridge domain.</t>
    </r>
  </si>
  <si>
    <r>
      <rPr>
        <sz val="11"/>
        <color rgb="FF000000"/>
        <rFont val="Calibri"/>
      </rPr>
      <t>Configure a MAC address learning limit for each VPLS bridge domain.</t>
    </r>
    <r>
      <rPr>
        <sz val="11"/>
        <color rgb="FF000000"/>
        <rFont val="Calibri"/>
      </rPr>
      <t xml:space="preserve">
</t>
    </r>
    <r>
      <rPr>
        <sz val="11"/>
        <color rgb="FF000000"/>
        <rFont val="Calibri"/>
      </rPr>
      <t>RP/0/0/CPU0:R3(config)#l2vpn</t>
    </r>
    <r>
      <rPr>
        <sz val="11"/>
        <color rgb="FF000000"/>
        <rFont val="Calibri"/>
      </rPr>
      <t xml:space="preserve">
</t>
    </r>
    <r>
      <rPr>
        <sz val="11"/>
        <color rgb="FF000000"/>
        <rFont val="Calibri"/>
      </rPr>
      <t>RP/0/0/CPU0:R3(config-l2vpn)#bridge group L2GROUP</t>
    </r>
    <r>
      <rPr>
        <sz val="11"/>
        <color rgb="FF000000"/>
        <rFont val="Calibri"/>
      </rPr>
      <t xml:space="preserve">
</t>
    </r>
    <r>
      <rPr>
        <sz val="11"/>
        <color rgb="FF000000"/>
        <rFont val="Calibri"/>
      </rPr>
      <t>RP/0/0/CPU0:R3(config-l2vpn-bg)#bridge-domain L2_BRIDGE_COI1</t>
    </r>
    <r>
      <rPr>
        <sz val="11"/>
        <color rgb="FF000000"/>
        <rFont val="Calibri"/>
      </rPr>
      <t xml:space="preserve">
</t>
    </r>
    <r>
      <rPr>
        <sz val="11"/>
        <color rgb="FF000000"/>
        <rFont val="Calibri"/>
      </rPr>
      <t>RP/0/0/CPU0:R3(config-l2vpn-bg-bd)#interface GigabitEthernet0/0/0/2</t>
    </r>
    <r>
      <rPr>
        <sz val="11"/>
        <color rgb="FF000000"/>
        <rFont val="Calibri"/>
      </rPr>
      <t xml:space="preserve">
</t>
    </r>
    <r>
      <rPr>
        <sz val="11"/>
        <color rgb="FF000000"/>
        <rFont val="Calibri"/>
      </rPr>
      <t>RP/0/0/CPU0:R3(config-l2vpn-bg-bd-ac)#mac limit maximum nnn</t>
    </r>
    <r>
      <rPr>
        <sz val="11"/>
        <color rgb="FF000000"/>
        <rFont val="Calibri"/>
      </rPr>
      <t xml:space="preserve">
</t>
    </r>
    <r>
      <rPr>
        <sz val="11"/>
        <color rgb="FF000000"/>
        <rFont val="Calibri"/>
      </rPr>
      <t>RP/0/0/CPU0:R3(config-l2vpn-bg-bd-ac)#end</t>
    </r>
  </si>
  <si>
    <r>
      <rPr>
        <sz val="11"/>
        <color rgb="FF000000"/>
        <rFont val="Calibri"/>
      </rPr>
      <t>VPLS defines an architecture that delivers Ethernet multipoint services over an MPLS network. Customer Layer 2 frames are forwarded across the MPLS core via pseudowires using IEEE 802.1q Ethernet bridging principles. A pseudowire is a virtual bidirectional connection between two attachment circuits (virtual connections between PE and CE routers). A pseudowire contains two unidirectional label-switched paths (LSP). Each MAC forwarding table instance is interconnected using domain-specific LSPs, thereby maintaining privacy and logical separation between each VPLS domain.</t>
    </r>
    <r>
      <rPr>
        <sz val="11"/>
        <color rgb="FF000000"/>
        <rFont val="Calibri"/>
      </rPr>
      <t xml:space="preserve">
</t>
    </r>
    <r>
      <rPr>
        <sz val="11"/>
        <color rgb="FF000000"/>
        <rFont val="Calibri"/>
      </rPr>
      <t>When a frame arrives on a bridge port (pseudowire or attachment circuit) and the source MAC address is unknown to the receiving PE router, the source MAC address is associated with the pseudowire or attachment circuit and the forwarding table is updated accordingly. Frames are forwarded to the appropriate pseudowire or attachment circuit according to the forwarding table entry for the destination MAC address. Ethernet frames sent to broadcast and unknown destination addresses must be flooded out to all interfaces for the bridge domain; hence, a PE router must replicate packets across both attachment circuits and pseudowires.</t>
    </r>
    <r>
      <rPr>
        <sz val="11"/>
        <color rgb="FF000000"/>
        <rFont val="Calibri"/>
      </rPr>
      <t xml:space="preserve">
</t>
    </r>
    <r>
      <rPr>
        <sz val="11"/>
        <color rgb="FF000000"/>
        <rFont val="Calibri"/>
      </rPr>
      <t>A malicious attacker residing in a customer network could launch a source MAC address spoofing attack by flooding packets to a valid unicast destination, each with a different MAC source address. The PE router receiving this traffic would try to learn every new MAC address and would quickly run out of space for the VFI forwarding table. Older, valid MAC addresses would be removed from the table, and traffic sent to them would have to be flooded until the storm threshold limit is reached. Hence, it is essential that a limit is established to control the number of MAC addresses that will be learned and recorded into the forwarding table for each bridge domain.</t>
    </r>
  </si>
  <si>
    <r>
      <rPr>
        <sz val="11"/>
        <color rgb="FF000000"/>
        <rFont val="Calibri"/>
      </rPr>
      <t>Review the PE router configuration to determine if a MAC address limit has been set for each VPLS bridge domain.</t>
    </r>
    <r>
      <rPr>
        <sz val="11"/>
        <color rgb="FF000000"/>
        <rFont val="Calibri"/>
      </rPr>
      <t xml:space="preserve">
</t>
    </r>
    <r>
      <rPr>
        <sz val="11"/>
        <color rgb="FF000000"/>
        <rFont val="Calibri"/>
      </rPr>
      <t>bridge group L2GROUP</t>
    </r>
    <r>
      <rPr>
        <sz val="11"/>
        <color rgb="FF000000"/>
        <rFont val="Calibri"/>
      </rPr>
      <t xml:space="preserve">
</t>
    </r>
    <r>
      <rPr>
        <sz val="11"/>
        <color rgb="FF000000"/>
        <rFont val="Calibri"/>
      </rPr>
      <t xml:space="preserve">  bridge-domain L2_BRIDGE_COI1</t>
    </r>
    <r>
      <rPr>
        <sz val="11"/>
        <color rgb="FF000000"/>
        <rFont val="Calibri"/>
      </rPr>
      <t xml:space="preserve">
</t>
    </r>
    <r>
      <rPr>
        <sz val="11"/>
        <color rgb="FF000000"/>
        <rFont val="Calibri"/>
      </rPr>
      <t xml:space="preserve">   interface GigabitEthernet0/0/0/2</t>
    </r>
    <r>
      <rPr>
        <sz val="11"/>
        <color rgb="FF000000"/>
        <rFont val="Calibri"/>
      </rPr>
      <t xml:space="preserve">
</t>
    </r>
    <r>
      <rPr>
        <sz val="11"/>
        <color rgb="FF000000"/>
        <rFont val="Calibri"/>
      </rPr>
      <t xml:space="preserve">    mac</t>
    </r>
    <r>
      <rPr>
        <sz val="11"/>
        <color rgb="FF000000"/>
        <rFont val="Calibri"/>
      </rPr>
      <t xml:space="preserve">
</t>
    </r>
    <r>
      <rPr>
        <sz val="11"/>
        <color rgb="FF000000"/>
        <rFont val="Calibri"/>
      </rPr>
      <t xml:space="preserve">     limit</t>
    </r>
    <r>
      <rPr>
        <sz val="11"/>
        <color rgb="FF000000"/>
        <rFont val="Calibri"/>
      </rPr>
      <t xml:space="preserve">
</t>
    </r>
    <r>
      <rPr>
        <sz val="11"/>
        <color rgb="FF000000"/>
        <rFont val="Calibri"/>
      </rPr>
      <t xml:space="preserve">      maximum nnnn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 limit has not been configured, this is a finding.</t>
    </r>
  </si>
  <si>
    <t>V-216801</t>
  </si>
  <si>
    <r>
      <rPr>
        <sz val="11"/>
        <rFont val="Calibri"/>
      </rPr>
      <t>The Cisco PE router must be configured to block any traffic that is destined to IP core infrastructure.</t>
    </r>
  </si>
  <si>
    <r>
      <rPr>
        <sz val="11"/>
        <color rgb="FF000000"/>
        <rFont val="Calibri"/>
      </rPr>
      <t>Configure protection for the IP core to be implemented at the edges by blocking any traffic with a destination address assigned to the IP core infrastructure.</t>
    </r>
    <r>
      <rPr>
        <sz val="11"/>
        <color rgb="FF000000"/>
        <rFont val="Calibri"/>
      </rPr>
      <t xml:space="preserve">
</t>
    </r>
    <r>
      <rPr>
        <sz val="11"/>
        <color rgb="FF000000"/>
        <rFont val="Calibri"/>
      </rPr>
      <t xml:space="preserve">Step 1: Configure an ingress ACL to discard and log packets destined to the IP core address space. </t>
    </r>
    <r>
      <rPr>
        <sz val="11"/>
        <color rgb="FF000000"/>
        <rFont val="Calibri"/>
      </rPr>
      <t xml:space="preserve">
</t>
    </r>
    <r>
      <rPr>
        <sz val="11"/>
        <color rgb="FF000000"/>
        <rFont val="Calibri"/>
      </rPr>
      <t>RP/0/0/CPU0:R3(config)#Ipv4 access-list BLOCK_TO_CORE</t>
    </r>
    <r>
      <rPr>
        <sz val="11"/>
        <color rgb="FF000000"/>
        <rFont val="Calibri"/>
      </rPr>
      <t xml:space="preserve">
</t>
    </r>
    <r>
      <rPr>
        <sz val="11"/>
        <color rgb="FF000000"/>
        <rFont val="Calibri"/>
      </rPr>
      <t>RP/0/0/CPU0:R3(config-ipv4-acl)#deny tcp any any eq tacacs log-input</t>
    </r>
    <r>
      <rPr>
        <sz val="11"/>
        <color rgb="FF000000"/>
        <rFont val="Calibri"/>
      </rPr>
      <t xml:space="preserve">
</t>
    </r>
    <r>
      <rPr>
        <sz val="11"/>
        <color rgb="FF000000"/>
        <rFont val="Calibri"/>
      </rPr>
      <t>RP/0/0/CPU0:R3(config-ipv4-acl)#deny ipv4 any 10.1.x.0 0.0.255.255 log-input</t>
    </r>
    <r>
      <rPr>
        <sz val="11"/>
        <color rgb="FF000000"/>
        <rFont val="Calibri"/>
      </rPr>
      <t xml:space="preserve">
</t>
    </r>
    <r>
      <rPr>
        <sz val="11"/>
        <color rgb="FF000000"/>
        <rFont val="Calibri"/>
      </rPr>
      <t>RP/0/0/CPU0:R3(config-ipv4-acl)#end</t>
    </r>
    <r>
      <rPr>
        <sz val="11"/>
        <color rgb="FF000000"/>
        <rFont val="Calibri"/>
      </rPr>
      <t xml:space="preserve">
</t>
    </r>
    <r>
      <rPr>
        <sz val="11"/>
        <color rgb="FF000000"/>
        <rFont val="Calibri"/>
      </rPr>
      <t>Step 2: Apply the ACL inbound to all external or CE-facing interfaces.</t>
    </r>
    <r>
      <rPr>
        <sz val="11"/>
        <color rgb="FF000000"/>
        <rFont val="Calibri"/>
      </rPr>
      <t xml:space="preserve">
</t>
    </r>
    <r>
      <rPr>
        <sz val="11"/>
        <color rgb="FF000000"/>
        <rFont val="Calibri"/>
      </rPr>
      <t>RP/0/0/CPU0:R3(config)#int g1/1/0/0</t>
    </r>
    <r>
      <rPr>
        <sz val="11"/>
        <color rgb="FF000000"/>
        <rFont val="Calibri"/>
      </rPr>
      <t xml:space="preserve">
</t>
    </r>
    <r>
      <rPr>
        <sz val="11"/>
        <color rgb="FF000000"/>
        <rFont val="Calibri"/>
      </rPr>
      <t>RP/0/0/CPU0:R3(config-if)#ipv4 access-group BLOCK_TO_CORE in</t>
    </r>
    <r>
      <rPr>
        <sz val="11"/>
        <color rgb="FF000000"/>
        <rFont val="Calibri"/>
      </rPr>
      <t xml:space="preserve">
</t>
    </r>
    <r>
      <rPr>
        <sz val="11"/>
        <color rgb="FF000000"/>
        <rFont val="Calibri"/>
      </rPr>
      <t>RP/0/0/CPU0:R3(config-if)#end</t>
    </r>
  </si>
  <si>
    <r>
      <rPr>
        <sz val="11"/>
        <color rgb="FF000000"/>
        <rFont val="Calibri"/>
      </rPr>
      <t>IP/MPLS networks providing VPN and transit services must provide, at the least, the same level of protection against denial-of-service (DoS) attacks and intrusions as Layer 2 networks. Although the IP core network elements are hidden, security should never rely entirely on obscurity.</t>
    </r>
    <r>
      <rPr>
        <sz val="11"/>
        <color rgb="FF000000"/>
        <rFont val="Calibri"/>
      </rPr>
      <t xml:space="preserve">
</t>
    </r>
    <r>
      <rPr>
        <sz val="11"/>
        <color rgb="FF000000"/>
        <rFont val="Calibri"/>
      </rPr>
      <t>IP addresses can be guessed. Core network elements must not be accessible from any external host. Protecting the core from any attack is vital for the integrity and privacy of customer traffic as well as the availability of transit services. A compromise of the IP core can result in an outage or, at a minimum, non-optimized forwarding of customer traffic. Protecting the core from an outside attack also prevents attackers from using the core to attack any customer. Hence, it is imperative that all routers at the edge deny traffic destined to any address belonging to the IP core infrastructure.</t>
    </r>
  </si>
  <si>
    <r>
      <rPr>
        <sz val="11"/>
        <color rgb="FF000000"/>
        <rFont val="Calibri"/>
      </rPr>
      <t xml:space="preserve">Step 1: Review the router configuration to verify that an ingress ACL is applied to all external or CE-facing interfaces. </t>
    </r>
    <r>
      <rPr>
        <sz val="11"/>
        <color rgb="FF000000"/>
        <rFont val="Calibri"/>
      </rPr>
      <t xml:space="preserve">
</t>
    </r>
    <r>
      <rPr>
        <sz val="11"/>
        <color rgb="FF000000"/>
        <rFont val="Calibri"/>
      </rPr>
      <t>interface GigabitEthernet1/1/0/0</t>
    </r>
    <r>
      <rPr>
        <sz val="11"/>
        <color rgb="FF000000"/>
        <rFont val="Calibri"/>
      </rPr>
      <t xml:space="preserve">
</t>
    </r>
    <r>
      <rPr>
        <sz val="11"/>
        <color rgb="FF000000"/>
        <rFont val="Calibri"/>
      </rPr>
      <t xml:space="preserve"> ipv4 address x.1.12.2 255.255.255.252</t>
    </r>
    <r>
      <rPr>
        <sz val="11"/>
        <color rgb="FF000000"/>
        <rFont val="Calibri"/>
      </rPr>
      <t xml:space="preserve">
</t>
    </r>
    <r>
      <rPr>
        <sz val="11"/>
        <color rgb="FF000000"/>
        <rFont val="Calibri"/>
      </rPr>
      <t xml:space="preserve"> ipv4 access-group BLOCK_TO_CORE ingress</t>
    </r>
    <r>
      <rPr>
        <sz val="11"/>
        <color rgb="FF000000"/>
        <rFont val="Calibri"/>
      </rPr>
      <t xml:space="preserve">
</t>
    </r>
    <r>
      <rPr>
        <sz val="11"/>
        <color rgb="FF000000"/>
        <rFont val="Calibri"/>
      </rPr>
      <t xml:space="preserve">Step 2: Verify that the ingress ACL discards and logs packets destined to the IP core address space. </t>
    </r>
    <r>
      <rPr>
        <sz val="11"/>
        <color rgb="FF000000"/>
        <rFont val="Calibri"/>
      </rPr>
      <t xml:space="preserve">
</t>
    </r>
    <r>
      <rPr>
        <sz val="11"/>
        <color rgb="FF000000"/>
        <rFont val="Calibri"/>
      </rPr>
      <t>Ipv4 access-list BLOCK_TO_CORE</t>
    </r>
    <r>
      <rPr>
        <sz val="11"/>
        <color rgb="FF000000"/>
        <rFont val="Calibri"/>
      </rPr>
      <t xml:space="preserve">
</t>
    </r>
    <r>
      <rPr>
        <sz val="11"/>
        <color rgb="FF000000"/>
        <rFont val="Calibri"/>
      </rPr>
      <t xml:space="preserve">  10 deny ipv4 any 10.1.x.0 0.0.255.255 log-input</t>
    </r>
    <r>
      <rPr>
        <sz val="11"/>
        <color rgb="FF000000"/>
        <rFont val="Calibri"/>
      </rPr>
      <t xml:space="preserve">
</t>
    </r>
    <r>
      <rPr>
        <sz val="11"/>
        <color rgb="FF000000"/>
        <rFont val="Calibri"/>
      </rPr>
      <t xml:space="preserve">  20 permit ipv4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If the PE router is not configured to block any traffic with a destination address assigned to the IP core infrastructure, this is a finding.</t>
    </r>
    <r>
      <rPr>
        <sz val="11"/>
        <color rgb="FF000000"/>
        <rFont val="Calibri"/>
      </rPr>
      <t xml:space="preserve">
</t>
    </r>
    <r>
      <rPr>
        <sz val="11"/>
        <color rgb="FF000000"/>
        <rFont val="Calibri"/>
      </rPr>
      <t>Note: Internet Control Message Protocol (ICMP) echo requests and traceroutes will be allowed to the edge from external adjacent neighbors.</t>
    </r>
  </si>
  <si>
    <t>V-216802</t>
  </si>
  <si>
    <r>
      <rPr>
        <sz val="11"/>
        <rFont val="Calibri"/>
      </rPr>
      <t>The Cisco PE router must be configured with Unicast Reverse Path Forwarding (uRPF) loose mode enabled on all CE-facing interfaces.</t>
    </r>
  </si>
  <si>
    <r>
      <rPr>
        <sz val="11"/>
        <color rgb="FF000000"/>
        <rFont val="Calibri"/>
      </rPr>
      <t>Configure uRPF loose mode on all CE-facing interfaces as shown in the example</t>
    </r>
    <r>
      <rPr>
        <sz val="11"/>
        <color rgb="FF000000"/>
        <rFont val="Calibri"/>
      </rPr>
      <t xml:space="preserve">
</t>
    </r>
    <r>
      <rPr>
        <sz val="11"/>
        <color rgb="FF000000"/>
        <rFont val="Calibri"/>
      </rPr>
      <t>RP/0/0/CPU0:R3(config)#int g1/1/0/0</t>
    </r>
    <r>
      <rPr>
        <sz val="11"/>
        <color rgb="FF000000"/>
        <rFont val="Calibri"/>
      </rPr>
      <t xml:space="preserve">
</t>
    </r>
    <r>
      <rPr>
        <sz val="11"/>
        <color rgb="FF000000"/>
        <rFont val="Calibri"/>
      </rPr>
      <t>RP/0/0/CPU0:R3(config-if)#ipv4 verify unicast source reachable-via any</t>
    </r>
  </si>
  <si>
    <r>
      <rPr>
        <sz val="11"/>
        <color rgb="FF000000"/>
        <rFont val="Calibri"/>
      </rPr>
      <t>The uRPF feature is a defense against spoofing and denial-of-service (DoS) attacks by verifying if the source address of any ingress packet is reachable. To mitigate attacks that rely on forged source addresses, all provider edge routers must enable uRPF loose mode to guarantee that all packets received from a CE router contain source addresses that are in the route table.</t>
    </r>
  </si>
  <si>
    <r>
      <rPr>
        <sz val="11"/>
        <color rgb="FF000000"/>
        <rFont val="Calibri"/>
      </rPr>
      <t>Review the router configuration to determine if uRPF loose mode is enabled on all CE-facing interfaces.</t>
    </r>
    <r>
      <rPr>
        <sz val="11"/>
        <color rgb="FF000000"/>
        <rFont val="Calibri"/>
      </rPr>
      <t xml:space="preserve">
</t>
    </r>
    <r>
      <rPr>
        <sz val="11"/>
        <color rgb="FF000000"/>
        <rFont val="Calibri"/>
      </rPr>
      <t>interface GigabitEthernet1/1/0/0</t>
    </r>
    <r>
      <rPr>
        <sz val="11"/>
        <color rgb="FF000000"/>
        <rFont val="Calibri"/>
      </rPr>
      <t xml:space="preserve">
</t>
    </r>
    <r>
      <rPr>
        <sz val="11"/>
        <color rgb="FF000000"/>
        <rFont val="Calibri"/>
      </rPr>
      <t xml:space="preserve"> ip address x.1.12.2 255.255.255.252</t>
    </r>
    <r>
      <rPr>
        <sz val="11"/>
        <color rgb="FF000000"/>
        <rFont val="Calibri"/>
      </rPr>
      <t xml:space="preserve">
</t>
    </r>
    <r>
      <rPr>
        <sz val="11"/>
        <color rgb="FF000000"/>
        <rFont val="Calibri"/>
      </rPr>
      <t xml:space="preserve"> ipv4 verify unicast source reachable-via any</t>
    </r>
    <r>
      <rPr>
        <sz val="11"/>
        <color rgb="FF000000"/>
        <rFont val="Calibri"/>
      </rPr>
      <t xml:space="preserve">
</t>
    </r>
    <r>
      <rPr>
        <sz val="11"/>
        <color rgb="FF000000"/>
        <rFont val="Calibri"/>
      </rPr>
      <t>If uRPF loose mode is not enabled on all CE-facing interfaces, this is a finding.</t>
    </r>
  </si>
  <si>
    <t>V-216804</t>
  </si>
  <si>
    <r>
      <rPr>
        <sz val="11"/>
        <rFont val="Calibri"/>
      </rPr>
      <t>The Cisco PE router must be configured to enforce a Quality-of-Service (QoS) policy to provide preferred treatment for mission-critical applications.</t>
    </r>
  </si>
  <si>
    <r>
      <rPr>
        <sz val="11"/>
        <color rgb="FF000000"/>
        <rFont val="Calibri"/>
      </rPr>
      <t>Configure to enforce a QoS policy to provide preferred treatment for mission-critical applications.</t>
    </r>
    <r>
      <rPr>
        <sz val="11"/>
        <color rgb="FF000000"/>
        <rFont val="Calibri"/>
      </rPr>
      <t xml:space="preserve">
</t>
    </r>
    <r>
      <rPr>
        <sz val="11"/>
        <color rgb="FF000000"/>
        <rFont val="Calibri"/>
      </rPr>
      <t>Step 1: Configure class-maps to match on DSCP values as shown in the configuration example below.</t>
    </r>
    <r>
      <rPr>
        <sz val="11"/>
        <color rgb="FF000000"/>
        <rFont val="Calibri"/>
      </rPr>
      <t xml:space="preserve">
</t>
    </r>
    <r>
      <rPr>
        <sz val="11"/>
        <color rgb="FF000000"/>
        <rFont val="Calibri"/>
      </rPr>
      <t>RP/0/0/CPU0:R2(config-cmap)#class-map match-all C2_VOICE</t>
    </r>
    <r>
      <rPr>
        <sz val="11"/>
        <color rgb="FF000000"/>
        <rFont val="Calibri"/>
      </rPr>
      <t xml:space="preserve">
</t>
    </r>
    <r>
      <rPr>
        <sz val="11"/>
        <color rgb="FF000000"/>
        <rFont val="Calibri"/>
      </rPr>
      <t>RP/0/0/CPU0:R2(config-cmap)#match dscp 47</t>
    </r>
    <r>
      <rPr>
        <sz val="11"/>
        <color rgb="FF000000"/>
        <rFont val="Calibri"/>
      </rPr>
      <t xml:space="preserve">
</t>
    </r>
    <r>
      <rPr>
        <sz val="11"/>
        <color rgb="FF000000"/>
        <rFont val="Calibri"/>
      </rPr>
      <t>RP/0/0/CPU0:R2(config-cmap)#class-map match-all VOICE</t>
    </r>
    <r>
      <rPr>
        <sz val="11"/>
        <color rgb="FF000000"/>
        <rFont val="Calibri"/>
      </rPr>
      <t xml:space="preserve">
</t>
    </r>
    <r>
      <rPr>
        <sz val="11"/>
        <color rgb="FF000000"/>
        <rFont val="Calibri"/>
      </rPr>
      <t>RP/0/0/CPU0:R2(config-cmap)#match dscp ef</t>
    </r>
    <r>
      <rPr>
        <sz val="11"/>
        <color rgb="FF000000"/>
        <rFont val="Calibri"/>
      </rPr>
      <t xml:space="preserve">
</t>
    </r>
    <r>
      <rPr>
        <sz val="11"/>
        <color rgb="FF000000"/>
        <rFont val="Calibri"/>
      </rPr>
      <t>RP/0/0/CPU0:R2(config-cmap)#class-map match-all VIDEO</t>
    </r>
    <r>
      <rPr>
        <sz val="11"/>
        <color rgb="FF000000"/>
        <rFont val="Calibri"/>
      </rPr>
      <t xml:space="preserve">
</t>
    </r>
    <r>
      <rPr>
        <sz val="11"/>
        <color rgb="FF000000"/>
        <rFont val="Calibri"/>
      </rPr>
      <t>RP/0/0/CPU0:R2(config-cmap)#match dscp af41</t>
    </r>
    <r>
      <rPr>
        <sz val="11"/>
        <color rgb="FF000000"/>
        <rFont val="Calibri"/>
      </rPr>
      <t xml:space="preserve">
</t>
    </r>
    <r>
      <rPr>
        <sz val="11"/>
        <color rgb="FF000000"/>
        <rFont val="Calibri"/>
      </rPr>
      <t>RP/0/0/CPU0:R2(config-cmap)#class-map match-all CONTROL_PLANE</t>
    </r>
    <r>
      <rPr>
        <sz val="11"/>
        <color rgb="FF000000"/>
        <rFont val="Calibri"/>
      </rPr>
      <t xml:space="preserve">
</t>
    </r>
    <r>
      <rPr>
        <sz val="11"/>
        <color rgb="FF000000"/>
        <rFont val="Calibri"/>
      </rPr>
      <t>RP/0/0/CPU0:R2(config-cmap)#match dscp cs6</t>
    </r>
    <r>
      <rPr>
        <sz val="11"/>
        <color rgb="FF000000"/>
        <rFont val="Calibri"/>
      </rPr>
      <t xml:space="preserve">
</t>
    </r>
    <r>
      <rPr>
        <sz val="11"/>
        <color rgb="FF000000"/>
        <rFont val="Calibri"/>
      </rPr>
      <t>RP/0/0/CPU0:R2(config-cmap)#class-map match-all PREFERRED_DATA</t>
    </r>
    <r>
      <rPr>
        <sz val="11"/>
        <color rgb="FF000000"/>
        <rFont val="Calibri"/>
      </rPr>
      <t xml:space="preserve">
</t>
    </r>
    <r>
      <rPr>
        <sz val="11"/>
        <color rgb="FF000000"/>
        <rFont val="Calibri"/>
      </rPr>
      <t>RP/0/0/CPU0:R2(config-cmap)#match dscp af33</t>
    </r>
    <r>
      <rPr>
        <sz val="11"/>
        <color rgb="FF000000"/>
        <rFont val="Calibri"/>
      </rPr>
      <t xml:space="preserve">
</t>
    </r>
    <r>
      <rPr>
        <sz val="11"/>
        <color rgb="FF000000"/>
        <rFont val="Calibri"/>
      </rPr>
      <t>RP/0/0/CPU0:R2(config-cmap)#exit</t>
    </r>
    <r>
      <rPr>
        <sz val="11"/>
        <color rgb="FF000000"/>
        <rFont val="Calibri"/>
      </rPr>
      <t xml:space="preserve">
</t>
    </r>
    <r>
      <rPr>
        <sz val="11"/>
        <color rgb="FF000000"/>
        <rFont val="Calibri"/>
      </rPr>
      <t>Step 2: Configure a policy map to be applied to the core-layer-facing interface that  reserves the bandwidth for each traffic type as shown in the example below.</t>
    </r>
    <r>
      <rPr>
        <sz val="11"/>
        <color rgb="FF000000"/>
        <rFont val="Calibri"/>
      </rPr>
      <t xml:space="preserve">
</t>
    </r>
    <r>
      <rPr>
        <sz val="11"/>
        <color rgb="FF000000"/>
        <rFont val="Calibri"/>
      </rPr>
      <t>RP/0/0/CPU0:R2(config-pmap)#policy-map QOS_POLICY</t>
    </r>
    <r>
      <rPr>
        <sz val="11"/>
        <color rgb="FF000000"/>
        <rFont val="Calibri"/>
      </rPr>
      <t xml:space="preserve">
</t>
    </r>
    <r>
      <rPr>
        <sz val="11"/>
        <color rgb="FF000000"/>
        <rFont val="Calibri"/>
      </rPr>
      <t>RP/0/0/CPU0:R2(config-pmap)#class C2_VOICE</t>
    </r>
    <r>
      <rPr>
        <sz val="11"/>
        <color rgb="FF000000"/>
        <rFont val="Calibri"/>
      </rPr>
      <t xml:space="preserve">
</t>
    </r>
    <r>
      <rPr>
        <sz val="11"/>
        <color rgb="FF000000"/>
        <rFont val="Calibri"/>
      </rPr>
      <t>RP/0/0/CPU0:R2(config-pmap-c)#bandwidth percent 10</t>
    </r>
    <r>
      <rPr>
        <sz val="11"/>
        <color rgb="FF000000"/>
        <rFont val="Calibri"/>
      </rPr>
      <t xml:space="preserve">
</t>
    </r>
    <r>
      <rPr>
        <sz val="11"/>
        <color rgb="FF000000"/>
        <rFont val="Calibri"/>
      </rPr>
      <t>RP/0/0/CPU0:R2(config-pmap-c)#class VOICE</t>
    </r>
    <r>
      <rPr>
        <sz val="11"/>
        <color rgb="FF000000"/>
        <rFont val="Calibri"/>
      </rPr>
      <t xml:space="preserve">
</t>
    </r>
    <r>
      <rPr>
        <sz val="11"/>
        <color rgb="FF000000"/>
        <rFont val="Calibri"/>
      </rPr>
      <t>RP/0/0/CPU0:R2(config-pmap-c)#bandwidth percent 15</t>
    </r>
    <r>
      <rPr>
        <sz val="11"/>
        <color rgb="FF000000"/>
        <rFont val="Calibri"/>
      </rPr>
      <t xml:space="preserve">
</t>
    </r>
    <r>
      <rPr>
        <sz val="11"/>
        <color rgb="FF000000"/>
        <rFont val="Calibri"/>
      </rPr>
      <t>RP/0/0/CPU0:R2(config-pmap-c)#class VIDEO</t>
    </r>
    <r>
      <rPr>
        <sz val="11"/>
        <color rgb="FF000000"/>
        <rFont val="Calibri"/>
      </rPr>
      <t xml:space="preserve">
</t>
    </r>
    <r>
      <rPr>
        <sz val="11"/>
        <color rgb="FF000000"/>
        <rFont val="Calibri"/>
      </rPr>
      <t>RP/0/0/CPU0:R2(config-pmap-c)#bandwidth percent 25</t>
    </r>
    <r>
      <rPr>
        <sz val="11"/>
        <color rgb="FF000000"/>
        <rFont val="Calibri"/>
      </rPr>
      <t xml:space="preserve">
</t>
    </r>
    <r>
      <rPr>
        <sz val="11"/>
        <color rgb="FF000000"/>
        <rFont val="Calibri"/>
      </rPr>
      <t>RP/0/0/CPU0:R2(config-pmap-c)#class CONTROL_PLANE</t>
    </r>
    <r>
      <rPr>
        <sz val="11"/>
        <color rgb="FF000000"/>
        <rFont val="Calibri"/>
      </rPr>
      <t xml:space="preserve">
</t>
    </r>
    <r>
      <rPr>
        <sz val="11"/>
        <color rgb="FF000000"/>
        <rFont val="Calibri"/>
      </rPr>
      <t>RP/0/0/CPU0:R2(config-pmap-c)#bandwidth percent 10</t>
    </r>
    <r>
      <rPr>
        <sz val="11"/>
        <color rgb="FF000000"/>
        <rFont val="Calibri"/>
      </rPr>
      <t xml:space="preserve">
</t>
    </r>
    <r>
      <rPr>
        <sz val="11"/>
        <color rgb="FF000000"/>
        <rFont val="Calibri"/>
      </rPr>
      <t>RP/0/0/CPU0:R2(config-pmap-c)#class PREFERRED_DATA</t>
    </r>
    <r>
      <rPr>
        <sz val="11"/>
        <color rgb="FF000000"/>
        <rFont val="Calibri"/>
      </rPr>
      <t xml:space="preserve">
</t>
    </r>
    <r>
      <rPr>
        <sz val="11"/>
        <color rgb="FF000000"/>
        <rFont val="Calibri"/>
      </rPr>
      <t>RP/0/0/CPU0:R2(config-pmap-c)#bandwidth percent 25</t>
    </r>
    <r>
      <rPr>
        <sz val="11"/>
        <color rgb="FF000000"/>
        <rFont val="Calibri"/>
      </rPr>
      <t xml:space="preserve">
</t>
    </r>
    <r>
      <rPr>
        <sz val="11"/>
        <color rgb="FF000000"/>
        <rFont val="Calibri"/>
      </rPr>
      <t>RP/0/0/CPU0:R2(config-pmap-c)#class class-default</t>
    </r>
    <r>
      <rPr>
        <sz val="11"/>
        <color rgb="FF000000"/>
        <rFont val="Calibri"/>
      </rPr>
      <t xml:space="preserve">
</t>
    </r>
    <r>
      <rPr>
        <sz val="11"/>
        <color rgb="FF000000"/>
        <rFont val="Calibri"/>
      </rPr>
      <t>RP/0/0/CPU0:R2(config-pmap-c)#bandwidth percent 15</t>
    </r>
    <r>
      <rPr>
        <sz val="11"/>
        <color rgb="FF000000"/>
        <rFont val="Calibri"/>
      </rPr>
      <t xml:space="preserve">
</t>
    </r>
    <r>
      <rPr>
        <sz val="11"/>
        <color rgb="FF000000"/>
        <rFont val="Calibri"/>
      </rPr>
      <t>RP/0/0/CPU0:R2(config-pmap-c)#exit</t>
    </r>
    <r>
      <rPr>
        <sz val="11"/>
        <color rgb="FF000000"/>
        <rFont val="Calibri"/>
      </rPr>
      <t xml:space="preserve">
</t>
    </r>
    <r>
      <rPr>
        <sz val="11"/>
        <color rgb="FF000000"/>
        <rFont val="Calibri"/>
      </rPr>
      <t>Step 3: Apply the output service policy to the core-layer-facing interface as shown in the configuration example below.</t>
    </r>
    <r>
      <rPr>
        <sz val="11"/>
        <color rgb="FF000000"/>
        <rFont val="Calibri"/>
      </rPr>
      <t xml:space="preserve">
</t>
    </r>
    <r>
      <rPr>
        <sz val="11"/>
        <color rgb="FF000000"/>
        <rFont val="Calibri"/>
      </rPr>
      <t>RP/0/0/CPU0:R2(config)#int g0/0/0/1</t>
    </r>
    <r>
      <rPr>
        <sz val="11"/>
        <color rgb="FF000000"/>
        <rFont val="Calibri"/>
      </rPr>
      <t xml:space="preserve">
</t>
    </r>
    <r>
      <rPr>
        <sz val="11"/>
        <color rgb="FF000000"/>
        <rFont val="Calibri"/>
      </rPr>
      <t xml:space="preserve">RP/0/0/CPU0:R2(config-if)#service-policy output QOS_POLICY </t>
    </r>
    <r>
      <rPr>
        <sz val="11"/>
        <color rgb="FF000000"/>
        <rFont val="Calibri"/>
      </rPr>
      <t xml:space="preserve">
</t>
    </r>
    <r>
      <rPr>
        <sz val="11"/>
        <color rgb="FF000000"/>
        <rFont val="Calibri"/>
      </rPr>
      <t>RP/0/0/CPU0:R2(config-if)#exit</t>
    </r>
    <r>
      <rPr>
        <sz val="11"/>
        <color rgb="FF000000"/>
        <rFont val="Calibri"/>
      </rPr>
      <t xml:space="preserve">
</t>
    </r>
    <r>
      <rPr>
        <sz val="11"/>
        <color rgb="FF000000"/>
        <rFont val="Calibri"/>
      </rPr>
      <t xml:space="preserve">RP/0/0/CPU0:R2(config)#int g0/0/0/2                     </t>
    </r>
    <r>
      <rPr>
        <sz val="11"/>
        <color rgb="FF000000"/>
        <rFont val="Calibri"/>
      </rPr>
      <t xml:space="preserve">
</t>
    </r>
    <r>
      <rPr>
        <sz val="11"/>
        <color rgb="FF000000"/>
        <rFont val="Calibri"/>
      </rPr>
      <t xml:space="preserve">RP/0/0/CPU0:R2(config-if)#service-policy output QOS_POLICY </t>
    </r>
    <r>
      <rPr>
        <sz val="11"/>
        <color rgb="FF000000"/>
        <rFont val="Calibri"/>
      </rPr>
      <t xml:space="preserve">
</t>
    </r>
    <r>
      <rPr>
        <sz val="11"/>
        <color rgb="FF000000"/>
        <rFont val="Calibri"/>
      </rPr>
      <t>RP/0/0/CPU0:R2(config-if)#end</t>
    </r>
  </si>
  <si>
    <r>
      <rPr>
        <sz val="11"/>
        <color rgb="FF000000"/>
        <rFont val="Calibri"/>
      </rPr>
      <t>Different applications have unique requirements and toleration levels for delay, jitter, bandwidth, packet loss, and availability. To manage the multitude of applications and services, a network requires a QoS framework to differentiate traffic and provide a method to manage network congestion. The Differentiated Services Model (DiffServ) is based on per-hop behavior by categorizing traffic into different classes and enabling each node to enforce a forwarding treatment to each packet as dictated by a policy.</t>
    </r>
    <r>
      <rPr>
        <sz val="11"/>
        <color rgb="FF000000"/>
        <rFont val="Calibri"/>
      </rPr>
      <t xml:space="preserve">
</t>
    </r>
    <r>
      <rPr>
        <sz val="11"/>
        <color rgb="FF000000"/>
        <rFont val="Calibri"/>
      </rPr>
      <t>Packet markings such as IP Precedence and its successor, Differentiated Services Code Points (DSCP), were defined along with specific per-hop behaviors for key traffic types to enable a scalable QoS solution. DiffServ QoS categorizes network traffic, prioritizes it according to its relative importance, and provides priority treatment based on the classification. It is imperative that end-to-end QoS is implemented within the IP core network to provide preferred treatment for mission-critical applications.</t>
    </r>
  </si>
  <si>
    <r>
      <rPr>
        <sz val="11"/>
        <color rgb="FF000000"/>
        <rFont val="Calibri"/>
      </rPr>
      <t>Review the router configuration and verify that a QoS policy has been configured to provide preferred treatment for mission-critical applications.</t>
    </r>
    <r>
      <rPr>
        <sz val="11"/>
        <color rgb="FF000000"/>
        <rFont val="Calibri"/>
      </rPr>
      <t xml:space="preserve">
</t>
    </r>
    <r>
      <rPr>
        <sz val="11"/>
        <color rgb="FF000000"/>
        <rFont val="Calibri"/>
      </rPr>
      <t>Step 1: Verify that the class-maps are configured to match on DSCP values as shown in the configuration example below.</t>
    </r>
    <r>
      <rPr>
        <sz val="11"/>
        <color rgb="FF000000"/>
        <rFont val="Calibri"/>
      </rPr>
      <t xml:space="preserve">
</t>
    </r>
    <r>
      <rPr>
        <sz val="11"/>
        <color rgb="FF000000"/>
        <rFont val="Calibri"/>
      </rPr>
      <t>class-map match-all VIDEO</t>
    </r>
    <r>
      <rPr>
        <sz val="11"/>
        <color rgb="FF000000"/>
        <rFont val="Calibri"/>
      </rPr>
      <t xml:space="preserve">
</t>
    </r>
    <r>
      <rPr>
        <sz val="11"/>
        <color rgb="FF000000"/>
        <rFont val="Calibri"/>
      </rPr>
      <t xml:space="preserve"> match dscp af41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class-map match-all VOICE</t>
    </r>
    <r>
      <rPr>
        <sz val="11"/>
        <color rgb="FF000000"/>
        <rFont val="Calibri"/>
      </rPr>
      <t xml:space="preserve">
</t>
    </r>
    <r>
      <rPr>
        <sz val="11"/>
        <color rgb="FF000000"/>
        <rFont val="Calibri"/>
      </rPr>
      <t xml:space="preserve"> match dscp ef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class-map match-all C2_VOICE</t>
    </r>
    <r>
      <rPr>
        <sz val="11"/>
        <color rgb="FF000000"/>
        <rFont val="Calibri"/>
      </rPr>
      <t xml:space="preserve">
</t>
    </r>
    <r>
      <rPr>
        <sz val="11"/>
        <color rgb="FF000000"/>
        <rFont val="Calibri"/>
      </rPr>
      <t xml:space="preserve"> match dscp 47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class-map match-all CONTROL_PLANE</t>
    </r>
    <r>
      <rPr>
        <sz val="11"/>
        <color rgb="FF000000"/>
        <rFont val="Calibri"/>
      </rPr>
      <t xml:space="preserve">
</t>
    </r>
    <r>
      <rPr>
        <sz val="11"/>
        <color rgb="FF000000"/>
        <rFont val="Calibri"/>
      </rPr>
      <t xml:space="preserve"> match dscp cs6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class-map match-all PREFERRED_DATA</t>
    </r>
    <r>
      <rPr>
        <sz val="11"/>
        <color rgb="FF000000"/>
        <rFont val="Calibri"/>
      </rPr>
      <t xml:space="preserve">
</t>
    </r>
    <r>
      <rPr>
        <sz val="11"/>
        <color rgb="FF000000"/>
        <rFont val="Calibri"/>
      </rPr>
      <t xml:space="preserve"> match dscp af33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t>
    </r>
    <r>
      <rPr>
        <sz val="11"/>
        <color rgb="FF000000"/>
        <rFont val="Calibri"/>
      </rPr>
      <t xml:space="preserve">
</t>
    </r>
    <r>
      <rPr>
        <sz val="11"/>
        <color rgb="FF000000"/>
        <rFont val="Calibri"/>
      </rPr>
      <t>Step 2: Verify that the policy map reserves the bandwidth for each traffic type as shown in the following example:</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 xml:space="preserve"> class C2_VOICE</t>
    </r>
    <r>
      <rPr>
        <sz val="11"/>
        <color rgb="FF000000"/>
        <rFont val="Calibri"/>
      </rPr>
      <t xml:space="preserve">
</t>
    </r>
    <r>
      <rPr>
        <sz val="11"/>
        <color rgb="FF000000"/>
        <rFont val="Calibri"/>
      </rPr>
      <t xml:space="preserve">  bandwidth percent 10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bandwidth percent 15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CONTROL_PLANE</t>
    </r>
    <r>
      <rPr>
        <sz val="11"/>
        <color rgb="FF000000"/>
        <rFont val="Calibri"/>
      </rPr>
      <t xml:space="preserve">
</t>
    </r>
    <r>
      <rPr>
        <sz val="11"/>
        <color rgb="FF000000"/>
        <rFont val="Calibri"/>
      </rPr>
      <t xml:space="preserve">  bandwidth percent 10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end-policy-map</t>
    </r>
    <r>
      <rPr>
        <sz val="11"/>
        <color rgb="FF000000"/>
        <rFont val="Calibri"/>
      </rPr>
      <t xml:space="preserve">
</t>
    </r>
    <r>
      <rPr>
        <sz val="11"/>
        <color rgb="FF000000"/>
        <rFont val="Calibri"/>
      </rPr>
      <t>!</t>
    </r>
    <r>
      <rPr>
        <sz val="11"/>
        <color rgb="FF000000"/>
        <rFont val="Calibri"/>
      </rPr>
      <t xml:space="preserve">
</t>
    </r>
    <r>
      <rPr>
        <sz val="11"/>
        <color rgb="FF000000"/>
        <rFont val="Calibri"/>
      </rPr>
      <t>Step 3: Verify that an output service policy is bound to all interface as shown in the configuration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 xml:space="preserve"> ipv4 address x.1.24.2 255.255.255.252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GigabitEthernet0/0/0/2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ipv4 address x.1.24.5 255.255.255.252</t>
    </r>
    <r>
      <rPr>
        <sz val="11"/>
        <color rgb="FF000000"/>
        <rFont val="Calibri"/>
      </rPr>
      <t xml:space="preserve">
</t>
    </r>
    <r>
      <rPr>
        <sz val="11"/>
        <color rgb="FF000000"/>
        <rFont val="Calibri"/>
      </rPr>
      <t>Note: Enclaves must mark or re-mark their traffic to be consistent with the DODIN backbone admission criteria to gain the appropriate level of service. A general DiffServ principle is to mark or trust traffic as close to the source as administratively and technically possible. However, certain traffic types might need to be re-marked before handoff to the DODIN backbone to gain admission to the correct class. If such re-marking is required, it is recommended that the re-marking be performed at the CE egress edge.</t>
    </r>
    <r>
      <rPr>
        <sz val="11"/>
        <color rgb="FF000000"/>
        <rFont val="Calibri"/>
      </rPr>
      <t xml:space="preserve">
</t>
    </r>
    <r>
      <rPr>
        <sz val="11"/>
        <color rgb="FF000000"/>
        <rFont val="Calibri"/>
      </rPr>
      <t>If the router is not configured to enforce a QoS policy in accordance with the QoS DODIN Technical Profile, this is a finding.</t>
    </r>
  </si>
  <si>
    <t>V-216805</t>
  </si>
  <si>
    <r>
      <rPr>
        <sz val="11"/>
        <rFont val="Calibri"/>
      </rPr>
      <t>The Cisco P router must be configured to enforce a Quality-of-Service (QoS) policy to provide preferred treatment for mission-critical applications.</t>
    </r>
  </si>
  <si>
    <r>
      <rPr>
        <sz val="11"/>
        <color rgb="FF000000"/>
        <rFont val="Calibri"/>
      </rPr>
      <t>Review the router configuration and verify that a QoS policy has been configured to provide preferred treatment for mission-critical applications.</t>
    </r>
    <r>
      <rPr>
        <sz val="11"/>
        <color rgb="FF000000"/>
        <rFont val="Calibri"/>
      </rPr>
      <t xml:space="preserve">
</t>
    </r>
    <r>
      <rPr>
        <sz val="11"/>
        <color rgb="FF000000"/>
        <rFont val="Calibri"/>
      </rPr>
      <t>Step 1: Verify that the class-maps are configured to match on DSCP values as shown in the configuration example below.</t>
    </r>
    <r>
      <rPr>
        <sz val="11"/>
        <color rgb="FF000000"/>
        <rFont val="Calibri"/>
      </rPr>
      <t xml:space="preserve">
</t>
    </r>
    <r>
      <rPr>
        <sz val="11"/>
        <color rgb="FF000000"/>
        <rFont val="Calibri"/>
      </rPr>
      <t>class-map match-all VIDEO</t>
    </r>
    <r>
      <rPr>
        <sz val="11"/>
        <color rgb="FF000000"/>
        <rFont val="Calibri"/>
      </rPr>
      <t xml:space="preserve">
</t>
    </r>
    <r>
      <rPr>
        <sz val="11"/>
        <color rgb="FF000000"/>
        <rFont val="Calibri"/>
      </rPr>
      <t xml:space="preserve"> match dscp af41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class-map match-all VOICE</t>
    </r>
    <r>
      <rPr>
        <sz val="11"/>
        <color rgb="FF000000"/>
        <rFont val="Calibri"/>
      </rPr>
      <t xml:space="preserve">
</t>
    </r>
    <r>
      <rPr>
        <sz val="11"/>
        <color rgb="FF000000"/>
        <rFont val="Calibri"/>
      </rPr>
      <t xml:space="preserve"> match dscp ef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class-map match-all C2_VOICE</t>
    </r>
    <r>
      <rPr>
        <sz val="11"/>
        <color rgb="FF000000"/>
        <rFont val="Calibri"/>
      </rPr>
      <t xml:space="preserve">
</t>
    </r>
    <r>
      <rPr>
        <sz val="11"/>
        <color rgb="FF000000"/>
        <rFont val="Calibri"/>
      </rPr>
      <t xml:space="preserve"> match dscp 47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class-map match-all CONTROL_PLANE</t>
    </r>
    <r>
      <rPr>
        <sz val="11"/>
        <color rgb="FF000000"/>
        <rFont val="Calibri"/>
      </rPr>
      <t xml:space="preserve">
</t>
    </r>
    <r>
      <rPr>
        <sz val="11"/>
        <color rgb="FF000000"/>
        <rFont val="Calibri"/>
      </rPr>
      <t xml:space="preserve"> match dscp cs6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class-map match-all PREFERRED_DATA</t>
    </r>
    <r>
      <rPr>
        <sz val="11"/>
        <color rgb="FF000000"/>
        <rFont val="Calibri"/>
      </rPr>
      <t xml:space="preserve">
</t>
    </r>
    <r>
      <rPr>
        <sz val="11"/>
        <color rgb="FF000000"/>
        <rFont val="Calibri"/>
      </rPr>
      <t xml:space="preserve"> match dscp af33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t>
    </r>
    <r>
      <rPr>
        <sz val="11"/>
        <color rgb="FF000000"/>
        <rFont val="Calibri"/>
      </rPr>
      <t xml:space="preserve">
</t>
    </r>
    <r>
      <rPr>
        <sz val="11"/>
        <color rgb="FF000000"/>
        <rFont val="Calibri"/>
      </rPr>
      <t>Step 2: Verify that the policy map reserves the bandwidth for each traffic type as shown in the following example:</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 xml:space="preserve"> class C2_VOICE</t>
    </r>
    <r>
      <rPr>
        <sz val="11"/>
        <color rgb="FF000000"/>
        <rFont val="Calibri"/>
      </rPr>
      <t xml:space="preserve">
</t>
    </r>
    <r>
      <rPr>
        <sz val="11"/>
        <color rgb="FF000000"/>
        <rFont val="Calibri"/>
      </rPr>
      <t xml:space="preserve">  bandwidth percent 10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bandwidth percent 15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CONTROL_PLANE</t>
    </r>
    <r>
      <rPr>
        <sz val="11"/>
        <color rgb="FF000000"/>
        <rFont val="Calibri"/>
      </rPr>
      <t xml:space="preserve">
</t>
    </r>
    <r>
      <rPr>
        <sz val="11"/>
        <color rgb="FF000000"/>
        <rFont val="Calibri"/>
      </rPr>
      <t xml:space="preserve">  bandwidth percent 10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end-policy-map</t>
    </r>
    <r>
      <rPr>
        <sz val="11"/>
        <color rgb="FF000000"/>
        <rFont val="Calibri"/>
      </rPr>
      <t xml:space="preserve">
</t>
    </r>
    <r>
      <rPr>
        <sz val="11"/>
        <color rgb="FF000000"/>
        <rFont val="Calibri"/>
      </rPr>
      <t>!</t>
    </r>
    <r>
      <rPr>
        <sz val="11"/>
        <color rgb="FF000000"/>
        <rFont val="Calibri"/>
      </rPr>
      <t xml:space="preserve">
</t>
    </r>
    <r>
      <rPr>
        <sz val="11"/>
        <color rgb="FF000000"/>
        <rFont val="Calibri"/>
      </rPr>
      <t>Step 3: Verify that an output service policy is bound to all interfaces as shown in the configuration example below.</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 xml:space="preserve"> ipv4 address x.1.24.2 255.255.255.252</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GigabitEthernet0/0/0/2</t>
    </r>
    <r>
      <rPr>
        <sz val="11"/>
        <color rgb="FF000000"/>
        <rFont val="Calibri"/>
      </rPr>
      <t xml:space="preserve">
</t>
    </r>
    <r>
      <rPr>
        <sz val="11"/>
        <color rgb="FF000000"/>
        <rFont val="Calibri"/>
      </rPr>
      <t xml:space="preserve"> service-policy output QOS_POLICY</t>
    </r>
    <r>
      <rPr>
        <sz val="11"/>
        <color rgb="FF000000"/>
        <rFont val="Calibri"/>
      </rPr>
      <t xml:space="preserve">
</t>
    </r>
    <r>
      <rPr>
        <sz val="11"/>
        <color rgb="FF000000"/>
        <rFont val="Calibri"/>
      </rPr>
      <t>ipv4 address x.1.24.5 255.255.255.252</t>
    </r>
    <r>
      <rPr>
        <sz val="11"/>
        <color rgb="FF000000"/>
        <rFont val="Calibri"/>
      </rPr>
      <t xml:space="preserve">
</t>
    </r>
    <r>
      <rPr>
        <sz val="11"/>
        <color rgb="FF000000"/>
        <rFont val="Calibri"/>
      </rPr>
      <t>Note: Enclaves must mark or re-mark their traffic to be consistent with the DODIN backbone admission criteria to gain the appropriate level of service. A general DiffServ principle is to mark or trust traffic as close to the source as administratively and technically possible. However, certain traffic types might need to be re-marked before handoff to the DODIN backbone to gain admission to the correct class. If such re-marking is required, it is recommended that the re-marking be performed at the CE egress edge.</t>
    </r>
    <r>
      <rPr>
        <sz val="11"/>
        <color rgb="FF000000"/>
        <rFont val="Calibri"/>
      </rPr>
      <t xml:space="preserve">
</t>
    </r>
    <r>
      <rPr>
        <sz val="11"/>
        <color rgb="FF000000"/>
        <rFont val="Calibri"/>
      </rPr>
      <t>If the router is not configured to enforce a QoS policy in accordance with the QoS DODIN Technical Profile, this is a finding.</t>
    </r>
  </si>
  <si>
    <t>V-216806</t>
  </si>
  <si>
    <r>
      <rPr>
        <sz val="11"/>
        <rFont val="Calibri"/>
      </rPr>
      <t>The Cisco PE router must be configured to enforce a Quality-of-Service (QoS) policy to limit the effects of packet flooding denial-of-service (DoS) attacks.</t>
    </r>
  </si>
  <si>
    <r>
      <rPr>
        <sz val="11"/>
        <color rgb="FF000000"/>
        <rFont val="Calibri"/>
      </rPr>
      <t>Step 1: Configure a class map for the SCAVENGER class.</t>
    </r>
    <r>
      <rPr>
        <sz val="11"/>
        <color rgb="FF000000"/>
        <rFont val="Calibri"/>
      </rPr>
      <t xml:space="preserve">
</t>
    </r>
    <r>
      <rPr>
        <sz val="11"/>
        <color rgb="FF000000"/>
        <rFont val="Calibri"/>
      </rPr>
      <t>RP/0/0/CPU0:R2(config)#class-map match-all SCAVENGER</t>
    </r>
    <r>
      <rPr>
        <sz val="11"/>
        <color rgb="FF000000"/>
        <rFont val="Calibri"/>
      </rPr>
      <t xml:space="preserve">
</t>
    </r>
    <r>
      <rPr>
        <sz val="11"/>
        <color rgb="FF000000"/>
        <rFont val="Calibri"/>
      </rPr>
      <t>RP/0/0/CPU0:R2(config-cmap)#match dscp cs1</t>
    </r>
    <r>
      <rPr>
        <sz val="11"/>
        <color rgb="FF000000"/>
        <rFont val="Calibri"/>
      </rPr>
      <t xml:space="preserve">
</t>
    </r>
    <r>
      <rPr>
        <sz val="11"/>
        <color rgb="FF000000"/>
        <rFont val="Calibri"/>
      </rPr>
      <t>RP/0/0/CPU0:R2(config-cmap)#exit</t>
    </r>
    <r>
      <rPr>
        <sz val="11"/>
        <color rgb="FF000000"/>
        <rFont val="Calibri"/>
      </rPr>
      <t xml:space="preserve">
</t>
    </r>
    <r>
      <rPr>
        <sz val="11"/>
        <color rgb="FF000000"/>
        <rFont val="Calibri"/>
      </rPr>
      <t>Step 2: Add the SCAVENGER class to the policy map as shown in the example below.</t>
    </r>
    <r>
      <rPr>
        <sz val="11"/>
        <color rgb="FF000000"/>
        <rFont val="Calibri"/>
      </rPr>
      <t xml:space="preserve">
</t>
    </r>
    <r>
      <rPr>
        <sz val="11"/>
        <color rgb="FF000000"/>
        <rFont val="Calibri"/>
      </rPr>
      <t>RP/0/0/CPU0:R2(config)#policy-map QOS_POLICY</t>
    </r>
    <r>
      <rPr>
        <sz val="11"/>
        <color rgb="FF000000"/>
        <rFont val="Calibri"/>
      </rPr>
      <t xml:space="preserve">
</t>
    </r>
    <r>
      <rPr>
        <sz val="11"/>
        <color rgb="FF000000"/>
        <rFont val="Calibri"/>
      </rPr>
      <t>RP/0/0/CPU0:R2(config-pmap)#no class class-default</t>
    </r>
    <r>
      <rPr>
        <sz val="11"/>
        <color rgb="FF000000"/>
        <rFont val="Calibri"/>
      </rPr>
      <t xml:space="preserve">
</t>
    </r>
    <r>
      <rPr>
        <sz val="11"/>
        <color rgb="FF000000"/>
        <rFont val="Calibri"/>
      </rPr>
      <t>RP/0/0/CPU0:R2(config-pmap)#class SCAVENGER</t>
    </r>
    <r>
      <rPr>
        <sz val="11"/>
        <color rgb="FF000000"/>
        <rFont val="Calibri"/>
      </rPr>
      <t xml:space="preserve">
</t>
    </r>
    <r>
      <rPr>
        <sz val="11"/>
        <color rgb="FF000000"/>
        <rFont val="Calibri"/>
      </rPr>
      <t>RP/0/0/CPU0:R2(config-pmap-c)#bandwidth percent 5</t>
    </r>
    <r>
      <rPr>
        <sz val="11"/>
        <color rgb="FF000000"/>
        <rFont val="Calibri"/>
      </rPr>
      <t xml:space="preserve">
</t>
    </r>
    <r>
      <rPr>
        <sz val="11"/>
        <color rgb="FF000000"/>
        <rFont val="Calibri"/>
      </rPr>
      <t>RP/0/0/CPU0:R2(config-pmap-c)#class class-default</t>
    </r>
    <r>
      <rPr>
        <sz val="11"/>
        <color rgb="FF000000"/>
        <rFont val="Calibri"/>
      </rPr>
      <t xml:space="preserve">
</t>
    </r>
    <r>
      <rPr>
        <sz val="11"/>
        <color rgb="FF000000"/>
        <rFont val="Calibri"/>
      </rPr>
      <t>RP/0/0/CPU0:R2(config-pmap-c)#bandwidth percent 10</t>
    </r>
    <r>
      <rPr>
        <sz val="11"/>
        <color rgb="FF000000"/>
        <rFont val="Calibri"/>
      </rPr>
      <t xml:space="preserve">
</t>
    </r>
    <r>
      <rPr>
        <sz val="11"/>
        <color rgb="FF000000"/>
        <rFont val="Calibri"/>
      </rPr>
      <t>RP/0/0/CPU0:R2(config-pmap-c)#end</t>
    </r>
  </si>
  <si>
    <r>
      <rPr>
        <sz val="11"/>
        <color rgb="FF000000"/>
        <rFont val="Calibri"/>
      </rPr>
      <t xml:space="preserve">DoS is a condition when a resource is not available for legitimate users. Packet flooding distributed denial-of-service (DDoS) attacks are referred to as volumetric attacks and have the objective of overloading a network or circuit to deny or seriously degrade performance, which denies access to the services that normally traverse the network or circuit. Volumetric attacks have become relatively easy to launch using readily available tools such as Low Orbit Ion Cannon or botnets. </t>
    </r>
    <r>
      <rPr>
        <sz val="11"/>
        <color rgb="FF000000"/>
        <rFont val="Calibri"/>
      </rPr>
      <t xml:space="preserve">
</t>
    </r>
    <r>
      <rPr>
        <sz val="11"/>
        <color rgb="FF000000"/>
        <rFont val="Calibri"/>
      </rPr>
      <t>Measures to mitigate the effects of a successful volumetric attack must be taken to ensure that sufficient capacity is available for mission-critical traffic. Managing capacity may include, for example, establishing selected network usage priorities or quotas and enforcing them using rate limiting, Quality of Service (QoS), or other resource reservation control methods. These measures may also mitigate the effects of sudden decreases in network capacity that are the result of accidental or intentional physical damage to telecommunications facilities (such as cable cuts or weather-related outages).</t>
    </r>
  </si>
  <si>
    <r>
      <rPr>
        <sz val="11"/>
        <color rgb="FF000000"/>
        <rFont val="Calibri"/>
      </rPr>
      <t>Step 1: Verify that a class map has been configured for the Scavenger class as shown in the example below.</t>
    </r>
    <r>
      <rPr>
        <sz val="11"/>
        <color rgb="FF000000"/>
        <rFont val="Calibri"/>
      </rPr>
      <t xml:space="preserve">
</t>
    </r>
    <r>
      <rPr>
        <sz val="11"/>
        <color rgb="FF000000"/>
        <rFont val="Calibri"/>
      </rPr>
      <t>class-map match-all SCAVENGER</t>
    </r>
    <r>
      <rPr>
        <sz val="11"/>
        <color rgb="FF000000"/>
        <rFont val="Calibri"/>
      </rPr>
      <t xml:space="preserve">
</t>
    </r>
    <r>
      <rPr>
        <sz val="11"/>
        <color rgb="FF000000"/>
        <rFont val="Calibri"/>
      </rPr>
      <t xml:space="preserve"> match dscp cs1 </t>
    </r>
    <r>
      <rPr>
        <sz val="11"/>
        <color rgb="FF000000"/>
        <rFont val="Calibri"/>
      </rPr>
      <t xml:space="preserve">
</t>
    </r>
    <r>
      <rPr>
        <sz val="11"/>
        <color rgb="FF000000"/>
        <rFont val="Calibri"/>
      </rPr>
      <t xml:space="preserve"> end-class-map</t>
    </r>
    <r>
      <rPr>
        <sz val="11"/>
        <color rgb="FF000000"/>
        <rFont val="Calibri"/>
      </rPr>
      <t xml:space="preserve">
</t>
    </r>
    <r>
      <rPr>
        <sz val="11"/>
        <color rgb="FF000000"/>
        <rFont val="Calibri"/>
      </rPr>
      <t xml:space="preserve">Step 2: Verify that the policy map includes the SCAVENGER class with low priority as shown in the following example below. </t>
    </r>
    <r>
      <rPr>
        <sz val="11"/>
        <color rgb="FF000000"/>
        <rFont val="Calibri"/>
      </rPr>
      <t xml:space="preserve">
</t>
    </r>
    <r>
      <rPr>
        <sz val="11"/>
        <color rgb="FF000000"/>
        <rFont val="Calibri"/>
      </rPr>
      <t>policy-map QOS_POLICY</t>
    </r>
    <r>
      <rPr>
        <sz val="11"/>
        <color rgb="FF000000"/>
        <rFont val="Calibri"/>
      </rPr>
      <t xml:space="preserve">
</t>
    </r>
    <r>
      <rPr>
        <sz val="11"/>
        <color rgb="FF000000"/>
        <rFont val="Calibri"/>
      </rPr>
      <t xml:space="preserve"> class C2_VOICE</t>
    </r>
    <r>
      <rPr>
        <sz val="11"/>
        <color rgb="FF000000"/>
        <rFont val="Calibri"/>
      </rPr>
      <t xml:space="preserve">
</t>
    </r>
    <r>
      <rPr>
        <sz val="11"/>
        <color rgb="FF000000"/>
        <rFont val="Calibri"/>
      </rPr>
      <t xml:space="preserve">  bandwidth percent 10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VOICE</t>
    </r>
    <r>
      <rPr>
        <sz val="11"/>
        <color rgb="FF000000"/>
        <rFont val="Calibri"/>
      </rPr>
      <t xml:space="preserve">
</t>
    </r>
    <r>
      <rPr>
        <sz val="11"/>
        <color rgb="FF000000"/>
        <rFont val="Calibri"/>
      </rPr>
      <t xml:space="preserve">  bandwidth percent 15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VIDEO</t>
    </r>
    <r>
      <rPr>
        <sz val="11"/>
        <color rgb="FF000000"/>
        <rFont val="Calibri"/>
      </rPr>
      <t xml:space="preserve">
</t>
    </r>
    <r>
      <rPr>
        <sz val="11"/>
        <color rgb="FF000000"/>
        <rFont val="Calibri"/>
      </rPr>
      <t xml:space="preserve">  bandwidth percent 25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CONTROL_PLANE</t>
    </r>
    <r>
      <rPr>
        <sz val="11"/>
        <color rgb="FF000000"/>
        <rFont val="Calibri"/>
      </rPr>
      <t xml:space="preserve">
</t>
    </r>
    <r>
      <rPr>
        <sz val="11"/>
        <color rgb="FF000000"/>
        <rFont val="Calibri"/>
      </rPr>
      <t xml:space="preserve">  bandwidth percent 10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PREFERRED_DATA</t>
    </r>
    <r>
      <rPr>
        <sz val="11"/>
        <color rgb="FF000000"/>
        <rFont val="Calibri"/>
      </rPr>
      <t xml:space="preserve">
</t>
    </r>
    <r>
      <rPr>
        <sz val="11"/>
        <color rgb="FF000000"/>
        <rFont val="Calibri"/>
      </rPr>
      <t xml:space="preserve">  bandwidth percent 25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SCAVENGER</t>
    </r>
    <r>
      <rPr>
        <sz val="11"/>
        <color rgb="FF000000"/>
        <rFont val="Calibri"/>
      </rPr>
      <t xml:space="preserve">
</t>
    </r>
    <r>
      <rPr>
        <sz val="11"/>
        <color rgb="FF000000"/>
        <rFont val="Calibri"/>
      </rPr>
      <t xml:space="preserve">  bandwidth percent 5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class class-default</t>
    </r>
    <r>
      <rPr>
        <sz val="11"/>
        <color rgb="FF000000"/>
        <rFont val="Calibri"/>
      </rPr>
      <t xml:space="preserve">
</t>
    </r>
    <r>
      <rPr>
        <sz val="11"/>
        <color rgb="FF000000"/>
        <rFont val="Calibri"/>
      </rPr>
      <t xml:space="preserve">  bandwidth percent 10 </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end-policy-map</t>
    </r>
    <r>
      <rPr>
        <sz val="11"/>
        <color rgb="FF000000"/>
        <rFont val="Calibri"/>
      </rPr>
      <t xml:space="preserve">
</t>
    </r>
    <r>
      <rPr>
        <sz val="11"/>
        <color rgb="FF000000"/>
        <rFont val="Calibri"/>
      </rPr>
      <t>Note: Traffic out of profile must be marked at the customer access layer or CE egress edge.</t>
    </r>
    <r>
      <rPr>
        <sz val="11"/>
        <color rgb="FF000000"/>
        <rFont val="Calibri"/>
      </rPr>
      <t xml:space="preserve">
</t>
    </r>
    <r>
      <rPr>
        <sz val="11"/>
        <color rgb="FF000000"/>
        <rFont val="Calibri"/>
      </rPr>
      <t>If the policy map does not include the SCAVENGER class with low priority, this is a finding.</t>
    </r>
  </si>
  <si>
    <t>V-216807</t>
  </si>
  <si>
    <r>
      <rPr>
        <sz val="11"/>
        <rFont val="Calibri"/>
      </rPr>
      <t>The Cisco multicast router must be configured to disable Protocol Independent Multicast (PIM) on all interfaces that are not required to support multicast routing.</t>
    </r>
  </si>
  <si>
    <r>
      <rPr>
        <sz val="11"/>
        <color rgb="FF000000"/>
        <rFont val="Calibri"/>
      </rPr>
      <t>Document all enabled interfaces for PIM in the network's multicast topology diagram. Disable support for PIM on interfaces that are not required to support it.</t>
    </r>
    <r>
      <rPr>
        <sz val="11"/>
        <color rgb="FF000000"/>
        <rFont val="Calibri"/>
      </rPr>
      <t xml:space="preserve">
</t>
    </r>
    <r>
      <rPr>
        <sz val="11"/>
        <color rgb="FF000000"/>
        <rFont val="Calibri"/>
      </rPr>
      <t>RP/0/0/CPU0:R2(config)#router pim</t>
    </r>
    <r>
      <rPr>
        <sz val="11"/>
        <color rgb="FF000000"/>
        <rFont val="Calibri"/>
      </rPr>
      <t xml:space="preserve">
</t>
    </r>
    <r>
      <rPr>
        <sz val="11"/>
        <color rgb="FF000000"/>
        <rFont val="Calibri"/>
      </rPr>
      <t>RP/0/0/CPU0:R2(config-pim)#address-family ipv4</t>
    </r>
    <r>
      <rPr>
        <sz val="11"/>
        <color rgb="FF000000"/>
        <rFont val="Calibri"/>
      </rPr>
      <t xml:space="preserve">
</t>
    </r>
    <r>
      <rPr>
        <sz val="11"/>
        <color rgb="FF000000"/>
        <rFont val="Calibri"/>
      </rPr>
      <t>RP/0/0/CPU0:R2(config-pim-default-ipv4)#int g0/0/0/1</t>
    </r>
    <r>
      <rPr>
        <sz val="11"/>
        <color rgb="FF000000"/>
        <rFont val="Calibri"/>
      </rPr>
      <t xml:space="preserve">
</t>
    </r>
    <r>
      <rPr>
        <sz val="11"/>
        <color rgb="FF000000"/>
        <rFont val="Calibri"/>
      </rPr>
      <t xml:space="preserve">RP/0/0/CPU0:R2(config-pim-ipv4-if)#disable </t>
    </r>
    <r>
      <rPr>
        <sz val="11"/>
        <color rgb="FF000000"/>
        <rFont val="Calibri"/>
      </rPr>
      <t xml:space="preserve">
</t>
    </r>
    <r>
      <rPr>
        <sz val="11"/>
        <color rgb="FF000000"/>
        <rFont val="Calibri"/>
      </rPr>
      <t>RP/0/0/CPU0:R2(config-pim-ipv4-if)#end</t>
    </r>
  </si>
  <si>
    <r>
      <rPr>
        <sz val="11"/>
        <color rgb="FF000000"/>
        <rFont val="Calibri"/>
      </rPr>
      <t xml:space="preserve">If multicast traffic is forwarded beyond the intended boundary, it is possible that it can be intercepted by unauthorized or unintended personnel. Limiting where, within the network, a given multicast group's data is permitted to flow is an important first step in improving multicast security. </t>
    </r>
    <r>
      <rPr>
        <sz val="11"/>
        <color rgb="FF000000"/>
        <rFont val="Calibri"/>
      </rPr>
      <t xml:space="preserve">
</t>
    </r>
    <r>
      <rPr>
        <sz val="11"/>
        <color rgb="FF000000"/>
        <rFont val="Calibri"/>
      </rPr>
      <t xml:space="preserve">A scope zone is an instance of a connected region of a given scope. Zones of the same scope cannot overlap while zones of a smaller scope will fit completely within a zone of a larger scope. For example, Admin-local scope is smaller than Site-local scope, so the administratively configured boundary fits within the bounds of a site. According to RFC 4007 IPv6 Scoped Address Architecture (section 5), scope zones are also required to be "convex from a routing perspective"; that is, packets routed within a zone must not pass through any links that are outside of the zone. This requirement forces each zone to be one contiguous island rather than a series of separate islands. </t>
    </r>
    <r>
      <rPr>
        <sz val="11"/>
        <color rgb="FF000000"/>
        <rFont val="Calibri"/>
      </rPr>
      <t xml:space="preserve">
</t>
    </r>
    <r>
      <rPr>
        <sz val="11"/>
        <color rgb="FF000000"/>
        <rFont val="Calibri"/>
      </rPr>
      <t>As stated in the DoD IPv6 IA Guidance for MO3, "One should be able to identify all interfaces of a zone by drawing a closed loop on their network diagram, engulfing some routers and passing through some routers to include only some of their interfaces". Therefore, it is imperative that the network engineers have documented their multicast topology and thereby knows which interfaces are enabled for multicast. Once this is done, the zones can be scoped as required.</t>
    </r>
  </si>
  <si>
    <r>
      <rPr>
        <sz val="11"/>
        <color rgb="FF000000"/>
        <rFont val="Calibri"/>
      </rPr>
      <t>Step 1: Review the network's multicast topology diagram.</t>
    </r>
    <r>
      <rPr>
        <sz val="11"/>
        <color rgb="FF000000"/>
        <rFont val="Calibri"/>
      </rPr>
      <t xml:space="preserve">
</t>
    </r>
    <r>
      <rPr>
        <sz val="11"/>
        <color rgb="FF000000"/>
        <rFont val="Calibri"/>
      </rPr>
      <t>Step 2:  Review the router configuration to verify that only the interfaces as shown in the multicast topology diagram are enabled as shown in the  example below.</t>
    </r>
    <r>
      <rPr>
        <sz val="11"/>
        <color rgb="FF000000"/>
        <rFont val="Calibri"/>
      </rPr>
      <t xml:space="preserve">
</t>
    </r>
    <r>
      <rPr>
        <sz val="11"/>
        <color rgb="FF000000"/>
        <rFont val="Calibri"/>
      </rPr>
      <t>!</t>
    </r>
    <r>
      <rPr>
        <sz val="11"/>
        <color rgb="FF000000"/>
        <rFont val="Calibri"/>
      </rPr>
      <t xml:space="preserve">
</t>
    </r>
    <r>
      <rPr>
        <sz val="11"/>
        <color rgb="FF000000"/>
        <rFont val="Calibri"/>
      </rPr>
      <t>router pim</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interface GigabitEthernet0/0/0/0</t>
    </r>
    <r>
      <rPr>
        <sz val="11"/>
        <color rgb="FF000000"/>
        <rFont val="Calibri"/>
      </rPr>
      <t xml:space="preserve">
</t>
    </r>
    <r>
      <rPr>
        <sz val="11"/>
        <color rgb="FF000000"/>
        <rFont val="Calibri"/>
      </rPr>
      <t xml:space="preserve">   enable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GigabitEthernet0/0/0/1</t>
    </r>
    <r>
      <rPr>
        <sz val="11"/>
        <color rgb="FF000000"/>
        <rFont val="Calibri"/>
      </rPr>
      <t xml:space="preserve">
</t>
    </r>
    <r>
      <rPr>
        <sz val="11"/>
        <color rgb="FF000000"/>
        <rFont val="Calibri"/>
      </rPr>
      <t xml:space="preserve">   enable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an interface is not required to support multicast routing and it is enabled, this is a finding.</t>
    </r>
  </si>
  <si>
    <t>V-216808</t>
  </si>
  <si>
    <r>
      <rPr>
        <sz val="11"/>
        <rFont val="Calibri"/>
      </rPr>
      <t>The Cisco multicast router must be configured to bind a Protocol Independent Multicast (PIM) neighbor filter to interfaces that have PIM enabled.</t>
    </r>
  </si>
  <si>
    <r>
      <rPr>
        <sz val="11"/>
        <color rgb="FF000000"/>
        <rFont val="Calibri"/>
      </rPr>
      <t>This requirement is not applicable for the DODIN Backbone.</t>
    </r>
    <r>
      <rPr>
        <sz val="11"/>
        <color rgb="FF000000"/>
        <rFont val="Calibri"/>
      </rPr>
      <t xml:space="preserve">
</t>
    </r>
    <r>
      <rPr>
        <sz val="11"/>
        <color rgb="FF000000"/>
        <rFont val="Calibri"/>
      </rPr>
      <t>Configure neighbor ACLs to only accept PIM control plane traffic from documented PIM neighbors. Bind neighbor ACLs to all PIM enabled interfaces.</t>
    </r>
    <r>
      <rPr>
        <sz val="11"/>
        <color rgb="FF000000"/>
        <rFont val="Calibri"/>
      </rPr>
      <t xml:space="preserve">
</t>
    </r>
    <r>
      <rPr>
        <sz val="11"/>
        <color rgb="FF000000"/>
        <rFont val="Calibri"/>
      </rPr>
      <t>Step 1: Configure ACL for PIM neighbors.</t>
    </r>
    <r>
      <rPr>
        <sz val="11"/>
        <color rgb="FF000000"/>
        <rFont val="Calibri"/>
      </rPr>
      <t xml:space="preserve">
</t>
    </r>
    <r>
      <rPr>
        <sz val="11"/>
        <color rgb="FF000000"/>
        <rFont val="Calibri"/>
      </rPr>
      <t>RP/0/0/CPU0:R2(config)#ipv4 access-list PIM_NEIGHBOR_1</t>
    </r>
    <r>
      <rPr>
        <sz val="11"/>
        <color rgb="FF000000"/>
        <rFont val="Calibri"/>
      </rPr>
      <t xml:space="preserve">
</t>
    </r>
    <r>
      <rPr>
        <sz val="11"/>
        <color rgb="FF000000"/>
        <rFont val="Calibri"/>
      </rPr>
      <t>RP/0/0/CPU0:R2(config-ipv4-acl)#permit ipv4 host 10.1.1.2 any</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Step 2: Apply the ACL to all interfaces enabled for PIM.</t>
    </r>
    <r>
      <rPr>
        <sz val="11"/>
        <color rgb="FF000000"/>
        <rFont val="Calibri"/>
      </rPr>
      <t xml:space="preserve">
</t>
    </r>
    <r>
      <rPr>
        <sz val="11"/>
        <color rgb="FF000000"/>
        <rFont val="Calibri"/>
      </rPr>
      <t>RP/0/0/CPU0:R2(config)#router pim</t>
    </r>
    <r>
      <rPr>
        <sz val="11"/>
        <color rgb="FF000000"/>
        <rFont val="Calibri"/>
      </rPr>
      <t xml:space="preserve">
</t>
    </r>
    <r>
      <rPr>
        <sz val="11"/>
        <color rgb="FF000000"/>
        <rFont val="Calibri"/>
      </rPr>
      <t>RP/0/0/CPU0:R2(config-pim)#address-family ipv4</t>
    </r>
    <r>
      <rPr>
        <sz val="11"/>
        <color rgb="FF000000"/>
        <rFont val="Calibri"/>
      </rPr>
      <t xml:space="preserve">
</t>
    </r>
    <r>
      <rPr>
        <sz val="11"/>
        <color rgb="FF000000"/>
        <rFont val="Calibri"/>
      </rPr>
      <t>RP/0/0/CPU0:R2(config-pim-default-ipv4)#int g0/0/0/1</t>
    </r>
    <r>
      <rPr>
        <sz val="11"/>
        <color rgb="FF000000"/>
        <rFont val="Calibri"/>
      </rPr>
      <t xml:space="preserve">
</t>
    </r>
    <r>
      <rPr>
        <sz val="11"/>
        <color rgb="FF000000"/>
        <rFont val="Calibri"/>
      </rPr>
      <t>RP/0/0/CPU0:R2(config-pim-ipv4-if)#neighbor-filter PIM_NEIGHBOR_1</t>
    </r>
    <r>
      <rPr>
        <sz val="11"/>
        <color rgb="FF000000"/>
        <rFont val="Calibri"/>
      </rPr>
      <t xml:space="preserve">
</t>
    </r>
    <r>
      <rPr>
        <sz val="11"/>
        <color rgb="FF000000"/>
        <rFont val="Calibri"/>
      </rPr>
      <t>RP/0/0/CPU0:R2(config-pim-ipv4-if)#exit</t>
    </r>
    <r>
      <rPr>
        <sz val="11"/>
        <color rgb="FF000000"/>
        <rFont val="Calibri"/>
      </rPr>
      <t xml:space="preserve">
</t>
    </r>
    <r>
      <rPr>
        <sz val="11"/>
        <color rgb="FF000000"/>
        <rFont val="Calibri"/>
      </rPr>
      <t xml:space="preserve">RP/0/0/CPU0:R2(config-pim-default-ipv4)#int g0/0/0/2                  </t>
    </r>
    <r>
      <rPr>
        <sz val="11"/>
        <color rgb="FF000000"/>
        <rFont val="Calibri"/>
      </rPr>
      <t xml:space="preserve">
</t>
    </r>
    <r>
      <rPr>
        <sz val="11"/>
        <color rgb="FF000000"/>
        <rFont val="Calibri"/>
      </rPr>
      <t>RP/0/0/CPU0:R2(config-pim-ipv4-if)#neighbor-filter PIM_NEIGHBOR_2</t>
    </r>
    <r>
      <rPr>
        <sz val="11"/>
        <color rgb="FF000000"/>
        <rFont val="Calibri"/>
      </rPr>
      <t xml:space="preserve">
</t>
    </r>
    <r>
      <rPr>
        <sz val="11"/>
        <color rgb="FF000000"/>
        <rFont val="Calibri"/>
      </rPr>
      <t>RP/0/0/CPU0:R2(config-pim-ipv4-if)#end</t>
    </r>
  </si>
  <si>
    <r>
      <rPr>
        <sz val="11"/>
        <color rgb="FF000000"/>
        <rFont val="Calibri"/>
      </rPr>
      <t>PIM is a routing protocol used to build multicast distribution trees for forwarding multicast traffic across the network infrastructure. PIM traffic must be limited to only known PIM neighbors by configuring and binding a PIM neighbor filter to those interfaces that have PIM enabled. If a PIM neighbor filter is not applied to those interfaces that have PIM enabled, unauthorized routers can join the PIM domain, discover and use the rendezvous points, and also advertise their rendezvous points into the domain. This can result in a denial of service by traffic flooding or result in the unauthorized transfer of data.</t>
    </r>
  </si>
  <si>
    <r>
      <rPr>
        <sz val="11"/>
        <color rgb="FF000000"/>
        <rFont val="Calibri"/>
      </rPr>
      <t>This requirement is not applicable for the DODIN Backbone.</t>
    </r>
    <r>
      <rPr>
        <sz val="11"/>
        <color rgb="FF000000"/>
        <rFont val="Calibri"/>
      </rPr>
      <t xml:space="preserve">
</t>
    </r>
    <r>
      <rPr>
        <sz val="11"/>
        <color rgb="FF000000"/>
        <rFont val="Calibri"/>
      </rPr>
      <t>Step 1: Verify all interfaces enabled for PIM have a neighbor ACL bound to the interface as shown in the example below.</t>
    </r>
    <r>
      <rPr>
        <sz val="11"/>
        <color rgb="FF000000"/>
        <rFont val="Calibri"/>
      </rPr>
      <t xml:space="preserve">
</t>
    </r>
    <r>
      <rPr>
        <sz val="11"/>
        <color rgb="FF000000"/>
        <rFont val="Calibri"/>
      </rPr>
      <t>router pim</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interface GigabitEthernet0/0/0/1</t>
    </r>
    <r>
      <rPr>
        <sz val="11"/>
        <color rgb="FF000000"/>
        <rFont val="Calibri"/>
      </rPr>
      <t xml:space="preserve">
</t>
    </r>
    <r>
      <rPr>
        <sz val="11"/>
        <color rgb="FF000000"/>
        <rFont val="Calibri"/>
      </rPr>
      <t xml:space="preserve">   enable</t>
    </r>
    <r>
      <rPr>
        <sz val="11"/>
        <color rgb="FF000000"/>
        <rFont val="Calibri"/>
      </rPr>
      <t xml:space="preserve">
</t>
    </r>
    <r>
      <rPr>
        <sz val="11"/>
        <color rgb="FF000000"/>
        <rFont val="Calibri"/>
      </rPr>
      <t xml:space="preserve">   neighbor-filter PIM_NEIGHBOR_1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GigabitEthernet0/0/0/2</t>
    </r>
    <r>
      <rPr>
        <sz val="11"/>
        <color rgb="FF000000"/>
        <rFont val="Calibri"/>
      </rPr>
      <t xml:space="preserve">
</t>
    </r>
    <r>
      <rPr>
        <sz val="11"/>
        <color rgb="FF000000"/>
        <rFont val="Calibri"/>
      </rPr>
      <t xml:space="preserve">   enable</t>
    </r>
    <r>
      <rPr>
        <sz val="11"/>
        <color rgb="FF000000"/>
        <rFont val="Calibri"/>
      </rPr>
      <t xml:space="preserve">
</t>
    </r>
    <r>
      <rPr>
        <sz val="11"/>
        <color rgb="FF000000"/>
        <rFont val="Calibri"/>
      </rPr>
      <t xml:space="preserve">   neighbor-filter PIM_NEIGHBOR_2</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Review the configured ACL for filtering PIM neighbors as shown in the example below.</t>
    </r>
    <r>
      <rPr>
        <sz val="11"/>
        <color rgb="FF000000"/>
        <rFont val="Calibri"/>
      </rPr>
      <t xml:space="preserve">
</t>
    </r>
    <r>
      <rPr>
        <sz val="11"/>
        <color rgb="FF000000"/>
        <rFont val="Calibri"/>
      </rPr>
      <t>ipv4 access-list PIM_NEIGHBOR_1</t>
    </r>
    <r>
      <rPr>
        <sz val="11"/>
        <color rgb="FF000000"/>
        <rFont val="Calibri"/>
      </rPr>
      <t xml:space="preserve">
</t>
    </r>
    <r>
      <rPr>
        <sz val="11"/>
        <color rgb="FF000000"/>
        <rFont val="Calibri"/>
      </rPr>
      <t xml:space="preserve"> 10 permit ipv4 host 10.1.1.2 any</t>
    </r>
    <r>
      <rPr>
        <sz val="11"/>
        <color rgb="FF000000"/>
        <rFont val="Calibri"/>
      </rPr>
      <t xml:space="preserve">
</t>
    </r>
    <r>
      <rPr>
        <sz val="11"/>
        <color rgb="FF000000"/>
        <rFont val="Calibri"/>
      </rPr>
      <t>!</t>
    </r>
    <r>
      <rPr>
        <sz val="11"/>
        <color rgb="FF000000"/>
        <rFont val="Calibri"/>
      </rPr>
      <t xml:space="preserve">
</t>
    </r>
    <r>
      <rPr>
        <sz val="11"/>
        <color rgb="FF000000"/>
        <rFont val="Calibri"/>
      </rPr>
      <t>ipv4 access-list PIM_NEIGHBOR_2</t>
    </r>
    <r>
      <rPr>
        <sz val="11"/>
        <color rgb="FF000000"/>
        <rFont val="Calibri"/>
      </rPr>
      <t xml:space="preserve">
</t>
    </r>
    <r>
      <rPr>
        <sz val="11"/>
        <color rgb="FF000000"/>
        <rFont val="Calibri"/>
      </rPr>
      <t xml:space="preserve"> 10 permit ipv4 host 10.1.2.8 any</t>
    </r>
    <r>
      <rPr>
        <sz val="11"/>
        <color rgb="FF000000"/>
        <rFont val="Calibri"/>
      </rPr>
      <t xml:space="preserve">
</t>
    </r>
    <r>
      <rPr>
        <sz val="11"/>
        <color rgb="FF000000"/>
        <rFont val="Calibri"/>
      </rPr>
      <t>!</t>
    </r>
    <r>
      <rPr>
        <sz val="11"/>
        <color rgb="FF000000"/>
        <rFont val="Calibri"/>
      </rPr>
      <t xml:space="preserve">
</t>
    </r>
    <r>
      <rPr>
        <sz val="11"/>
        <color rgb="FF000000"/>
        <rFont val="Calibri"/>
      </rPr>
      <t>If PIM neighbor ACLs are not bound to all interfaces that have PIM enabled, this is a finding.</t>
    </r>
  </si>
  <si>
    <t>V-216809</t>
  </si>
  <si>
    <r>
      <rPr>
        <sz val="11"/>
        <rFont val="Calibri"/>
      </rPr>
      <t>The Cisco multicast edge router must be configured to establish boundaries for administratively scoped multicast traffic.</t>
    </r>
  </si>
  <si>
    <r>
      <rPr>
        <sz val="11"/>
        <color rgb="FF000000"/>
        <rFont val="Calibri"/>
      </rPr>
      <t>Step 1: Configure the ACL to deny packets with multicast administratively scoped destination addresses as shown in the example below.</t>
    </r>
    <r>
      <rPr>
        <sz val="11"/>
        <color rgb="FF000000"/>
        <rFont val="Calibri"/>
      </rPr>
      <t xml:space="preserve">
</t>
    </r>
    <r>
      <rPr>
        <sz val="11"/>
        <color rgb="FF000000"/>
        <rFont val="Calibri"/>
      </rPr>
      <t>RP/0/0/CPU0:R2(config)#Ipv4 access-list MULTICAST_SCOPE</t>
    </r>
    <r>
      <rPr>
        <sz val="11"/>
        <color rgb="FF000000"/>
        <rFont val="Calibri"/>
      </rPr>
      <t xml:space="preserve">
</t>
    </r>
    <r>
      <rPr>
        <sz val="11"/>
        <color rgb="FF000000"/>
        <rFont val="Calibri"/>
      </rPr>
      <t>RP/0/0/CPU0:R2(config-ipv4-acl)#deny 239.0.0.0 0.255.255.255</t>
    </r>
    <r>
      <rPr>
        <sz val="11"/>
        <color rgb="FF000000"/>
        <rFont val="Calibri"/>
      </rPr>
      <t xml:space="preserve">
</t>
    </r>
    <r>
      <rPr>
        <sz val="11"/>
        <color rgb="FF000000"/>
        <rFont val="Calibri"/>
      </rPr>
      <t>RP/0/0/CPU0:R2(config-ipv4-acl)#permit any</t>
    </r>
    <r>
      <rPr>
        <sz val="11"/>
        <color rgb="FF000000"/>
        <rFont val="Calibri"/>
      </rPr>
      <t xml:space="preserve">
</t>
    </r>
    <r>
      <rPr>
        <sz val="11"/>
        <color rgb="FF000000"/>
        <rFont val="Calibri"/>
      </rPr>
      <t>Step 2: Apply the multicast boundary at the appropriate interfaces as shown in the example below.</t>
    </r>
    <r>
      <rPr>
        <sz val="11"/>
        <color rgb="FF000000"/>
        <rFont val="Calibri"/>
      </rPr>
      <t xml:space="preserve">
</t>
    </r>
    <r>
      <rPr>
        <sz val="11"/>
        <color rgb="FF000000"/>
        <rFont val="Calibri"/>
      </rPr>
      <t xml:space="preserve">RP/0/0/CPU0:R2(config)#multicast-routing </t>
    </r>
    <r>
      <rPr>
        <sz val="11"/>
        <color rgb="FF000000"/>
        <rFont val="Calibri"/>
      </rPr>
      <t xml:space="preserve">
</t>
    </r>
    <r>
      <rPr>
        <sz val="11"/>
        <color rgb="FF000000"/>
        <rFont val="Calibri"/>
      </rPr>
      <t>RP/0/0/CPU0:R2(config-mcast)#address-family ipv4</t>
    </r>
    <r>
      <rPr>
        <sz val="11"/>
        <color rgb="FF000000"/>
        <rFont val="Calibri"/>
      </rPr>
      <t xml:space="preserve">
</t>
    </r>
    <r>
      <rPr>
        <sz val="11"/>
        <color rgb="FF000000"/>
        <rFont val="Calibri"/>
      </rPr>
      <t>RP/0/0/CPU0:R2(config-mcast-default-ipv4)#int g0/0/0/1</t>
    </r>
    <r>
      <rPr>
        <sz val="11"/>
        <color rgb="FF000000"/>
        <rFont val="Calibri"/>
      </rPr>
      <t xml:space="preserve">
</t>
    </r>
    <r>
      <rPr>
        <sz val="11"/>
        <color rgb="FF000000"/>
        <rFont val="Calibri"/>
      </rPr>
      <t>RP/0/0/CPU0:R2(config-mcast-default-ipv4-if)#boundary MULTICAST_SCOPE</t>
    </r>
    <r>
      <rPr>
        <sz val="11"/>
        <color rgb="FF000000"/>
        <rFont val="Calibri"/>
      </rPr>
      <t xml:space="preserve">
</t>
    </r>
    <r>
      <rPr>
        <sz val="11"/>
        <color rgb="FF000000"/>
        <rFont val="Calibri"/>
      </rPr>
      <t>RP/0/0/CPU0:R2(config-mcast-default-ipv4-if)#end</t>
    </r>
  </si>
  <si>
    <r>
      <rPr>
        <sz val="11"/>
        <color rgb="FF000000"/>
        <rFont val="Calibri"/>
      </rPr>
      <t>If multicast traffic is forwarded beyond the intended boundary, it is possible that it can be intercepted by unauthorized or unintended personnel.</t>
    </r>
    <r>
      <rPr>
        <sz val="11"/>
        <color rgb="FF000000"/>
        <rFont val="Calibri"/>
      </rPr>
      <t xml:space="preserve">
</t>
    </r>
    <r>
      <rPr>
        <sz val="11"/>
        <color rgb="FF000000"/>
        <rFont val="Calibri"/>
      </rPr>
      <t>Administrative scoped multicast addresses are locally assigned and are to be used exclusively by the enterprise network or enclave. Administrative scoped multicast traffic must not cross the enclave perimeter in either direction. Restricting multicast traffic makes it more difficult for a malicious user to access sensitive traffic.</t>
    </r>
    <r>
      <rPr>
        <sz val="11"/>
        <color rgb="FF000000"/>
        <rFont val="Calibri"/>
      </rPr>
      <t xml:space="preserve">
</t>
    </r>
    <r>
      <rPr>
        <sz val="11"/>
        <color rgb="FF000000"/>
        <rFont val="Calibri"/>
      </rPr>
      <t>Admin-Local scope is encouraged for any multicast traffic within a network intended for network management, as well as for control plane traffic that must reach beyond link-local destinations.</t>
    </r>
  </si>
  <si>
    <r>
      <rPr>
        <sz val="11"/>
        <color rgb="FF000000"/>
        <rFont val="Calibri"/>
      </rPr>
      <t>Review the router configuration and verify that admin-scope multicast traffic is blocked at the external edge as shown in the example below.</t>
    </r>
    <r>
      <rPr>
        <sz val="11"/>
        <color rgb="FF000000"/>
        <rFont val="Calibri"/>
      </rPr>
      <t xml:space="preserve">
</t>
    </r>
    <r>
      <rPr>
        <sz val="11"/>
        <color rgb="FF000000"/>
        <rFont val="Calibri"/>
      </rPr>
      <t>ipv4 access-list MULTICAST_SCOPE</t>
    </r>
    <r>
      <rPr>
        <sz val="11"/>
        <color rgb="FF000000"/>
        <rFont val="Calibri"/>
      </rPr>
      <t xml:space="preserve">
</t>
    </r>
    <r>
      <rPr>
        <sz val="11"/>
        <color rgb="FF000000"/>
        <rFont val="Calibri"/>
      </rPr>
      <t xml:space="preserve"> 10 deny ipv4 239.0.0.0 0.255.255.255 any</t>
    </r>
    <r>
      <rPr>
        <sz val="11"/>
        <color rgb="FF000000"/>
        <rFont val="Calibri"/>
      </rPr>
      <t xml:space="preserve">
</t>
    </r>
    <r>
      <rPr>
        <sz val="11"/>
        <color rgb="FF000000"/>
        <rFont val="Calibri"/>
      </rPr>
      <t xml:space="preserve"> 20 permit ipv4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multicast-routing</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interface GigabitEthernet0/0/0/1</t>
    </r>
    <r>
      <rPr>
        <sz val="11"/>
        <color rgb="FF000000"/>
        <rFont val="Calibri"/>
      </rPr>
      <t xml:space="preserve">
</t>
    </r>
    <r>
      <rPr>
        <sz val="11"/>
        <color rgb="FF000000"/>
        <rFont val="Calibri"/>
      </rPr>
      <t xml:space="preserve">   enable</t>
    </r>
    <r>
      <rPr>
        <sz val="11"/>
        <color rgb="FF000000"/>
        <rFont val="Calibri"/>
      </rPr>
      <t xml:space="preserve">
</t>
    </r>
    <r>
      <rPr>
        <sz val="11"/>
        <color rgb="FF000000"/>
        <rFont val="Calibri"/>
      </rPr>
      <t xml:space="preserve">   boundary MULTICAST_SCOPE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GigabitEthernet0/0/0/2</t>
    </r>
    <r>
      <rPr>
        <sz val="11"/>
        <color rgb="FF000000"/>
        <rFont val="Calibri"/>
      </rPr>
      <t xml:space="preserve">
</t>
    </r>
    <r>
      <rPr>
        <sz val="11"/>
        <color rgb="FF000000"/>
        <rFont val="Calibri"/>
      </rPr>
      <t xml:space="preserve">   enable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establish boundaries for administratively scoped multicast traffic, this is a finding.</t>
    </r>
  </si>
  <si>
    <t>V-216810</t>
  </si>
  <si>
    <r>
      <rPr>
        <sz val="11"/>
        <rFont val="Calibri"/>
      </rPr>
      <t>The Cisco multicast Rendezvous Point (RP) router must be configured to filter Protocol Independent Multicast (PIM) Join messages received from the Designated Router (DR) for any undesirable multicast groups.</t>
    </r>
  </si>
  <si>
    <r>
      <rPr>
        <sz val="11"/>
        <color rgb="FF000000"/>
        <rFont val="Calibri"/>
      </rPr>
      <t>The risk associated with this requirement can be fully mitigated by configuring the router to filter PIM register messages, rate limiting the number of PIM register messages, and accept MSDP packets only from known MSDP peers.</t>
    </r>
    <r>
      <rPr>
        <sz val="11"/>
        <color rgb="FF000000"/>
        <rFont val="Calibri"/>
      </rPr>
      <t xml:space="preserve">
</t>
    </r>
    <r>
      <rPr>
        <sz val="11"/>
        <color rgb="FF000000"/>
        <rFont val="Calibri"/>
      </rPr>
      <t xml:space="preserve">Step 1: Configure the router to filter PIM register messages received from a multicast DR for any undesirable multicast groups and sources. The example below will deny any multicast streams for groups 239.5.0.0/16 and allow from only sources 10.1.2.6 and 10.1.2.7. </t>
    </r>
    <r>
      <rPr>
        <sz val="11"/>
        <color rgb="FF000000"/>
        <rFont val="Calibri"/>
      </rPr>
      <t xml:space="preserve">
</t>
    </r>
    <r>
      <rPr>
        <sz val="11"/>
        <color rgb="FF000000"/>
        <rFont val="Calibri"/>
      </rPr>
      <t>RP/0/0/CPU0:R2(config)#ipv4 access-list PIM_REGISTER_FILTER</t>
    </r>
    <r>
      <rPr>
        <sz val="11"/>
        <color rgb="FF000000"/>
        <rFont val="Calibri"/>
      </rPr>
      <t xml:space="preserve">
</t>
    </r>
    <r>
      <rPr>
        <sz val="11"/>
        <color rgb="FF000000"/>
        <rFont val="Calibri"/>
      </rPr>
      <t>RP/0/0/CPU0:R2(config-ipv4-acl)#deny ipv4 any 239.5.0.0 0.0.255.255</t>
    </r>
    <r>
      <rPr>
        <sz val="11"/>
        <color rgb="FF000000"/>
        <rFont val="Calibri"/>
      </rPr>
      <t xml:space="preserve">
</t>
    </r>
    <r>
      <rPr>
        <sz val="11"/>
        <color rgb="FF000000"/>
        <rFont val="Calibri"/>
      </rPr>
      <t>RP/0/0/CPU0:R2(config-ipv4-acl)#permit ipv4 host 10.1.2.6 any</t>
    </r>
    <r>
      <rPr>
        <sz val="11"/>
        <color rgb="FF000000"/>
        <rFont val="Calibri"/>
      </rPr>
      <t xml:space="preserve">
</t>
    </r>
    <r>
      <rPr>
        <sz val="11"/>
        <color rgb="FF000000"/>
        <rFont val="Calibri"/>
      </rPr>
      <t>RP/0/0/CPU0:R2(config-ipv4-acl)#permit ipv4 host 10.1.2.7 any</t>
    </r>
    <r>
      <rPr>
        <sz val="11"/>
        <color rgb="FF000000"/>
        <rFont val="Calibri"/>
      </rPr>
      <t xml:space="preserve">
</t>
    </r>
    <r>
      <rPr>
        <sz val="11"/>
        <color rgb="FF000000"/>
        <rFont val="Calibri"/>
      </rPr>
      <t>RP/0/0/CPU0:R2(config-ipv4-acl)#deny ipv4 any any</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RP/0/0/CPU0:R2(config)#router pim</t>
    </r>
    <r>
      <rPr>
        <sz val="11"/>
        <color rgb="FF000000"/>
        <rFont val="Calibri"/>
      </rPr>
      <t xml:space="preserve">
</t>
    </r>
    <r>
      <rPr>
        <sz val="11"/>
        <color rgb="FF000000"/>
        <rFont val="Calibri"/>
      </rPr>
      <t>RP/0/0/CPU0:R2(config-pim)#address-family ipv4</t>
    </r>
    <r>
      <rPr>
        <sz val="11"/>
        <color rgb="FF000000"/>
        <rFont val="Calibri"/>
      </rPr>
      <t xml:space="preserve">
</t>
    </r>
    <r>
      <rPr>
        <sz val="11"/>
        <color rgb="FF000000"/>
        <rFont val="Calibri"/>
      </rPr>
      <t>RP/0/0/CPU0:R2(config-pim-default-ipv4)#accept-register PIM_REGISTER_FILTER</t>
    </r>
    <r>
      <rPr>
        <sz val="11"/>
        <color rgb="FF000000"/>
        <rFont val="Calibri"/>
      </rPr>
      <t xml:space="preserve">
</t>
    </r>
    <r>
      <rPr>
        <sz val="11"/>
        <color rgb="FF000000"/>
        <rFont val="Calibri"/>
      </rPr>
      <t xml:space="preserve">RP/0/0/CPU0:R2(config-pim-default-ipv4)#end  </t>
    </r>
    <r>
      <rPr>
        <sz val="11"/>
        <color rgb="FF000000"/>
        <rFont val="Calibri"/>
      </rPr>
      <t xml:space="preserve">
</t>
    </r>
    <r>
      <rPr>
        <sz val="11"/>
        <color rgb="FF000000"/>
        <rFont val="Calibri"/>
      </rPr>
      <t>Step 2: Configure the RP to rate limit the number of multicast register messages.</t>
    </r>
    <r>
      <rPr>
        <sz val="11"/>
        <color rgb="FF000000"/>
        <rFont val="Calibri"/>
      </rPr>
      <t xml:space="preserve">
</t>
    </r>
    <r>
      <rPr>
        <sz val="11"/>
        <color rgb="FF000000"/>
        <rFont val="Calibri"/>
      </rPr>
      <t>RP/0/0/CPU0:R2(config)#router pim</t>
    </r>
    <r>
      <rPr>
        <sz val="11"/>
        <color rgb="FF000000"/>
        <rFont val="Calibri"/>
      </rPr>
      <t xml:space="preserve">
</t>
    </r>
    <r>
      <rPr>
        <sz val="11"/>
        <color rgb="FF000000"/>
        <rFont val="Calibri"/>
      </rPr>
      <t>RP/0/0/CPU0:R2(config-pim)#address-family ipv4</t>
    </r>
    <r>
      <rPr>
        <sz val="11"/>
        <color rgb="FF000000"/>
        <rFont val="Calibri"/>
      </rPr>
      <t xml:space="preserve">
</t>
    </r>
    <r>
      <rPr>
        <sz val="11"/>
        <color rgb="FF000000"/>
        <rFont val="Calibri"/>
      </rPr>
      <t>RP/0/0/CPU0:R2(config-pim-default-ipv4)#maximum register-states 250</t>
    </r>
    <r>
      <rPr>
        <sz val="11"/>
        <color rgb="FF000000"/>
        <rFont val="Calibri"/>
      </rPr>
      <t xml:space="preserve">
</t>
    </r>
    <r>
      <rPr>
        <sz val="11"/>
        <color rgb="FF000000"/>
        <rFont val="Calibri"/>
      </rPr>
      <t>RP/0/0/CPU0:R2(config-pim-default-ipv4)#end</t>
    </r>
    <r>
      <rPr>
        <sz val="11"/>
        <color rgb="FF000000"/>
        <rFont val="Calibri"/>
      </rPr>
      <t xml:space="preserve">
</t>
    </r>
    <r>
      <rPr>
        <sz val="11"/>
        <color rgb="FF000000"/>
        <rFont val="Calibri"/>
      </rPr>
      <t>Step 3: Configure the receive path or interface ACLs to only accepts MSDP packets from known MSDP peers.</t>
    </r>
    <r>
      <rPr>
        <sz val="11"/>
        <color rgb="FF000000"/>
        <rFont val="Calibri"/>
      </rPr>
      <t xml:space="preserve">
</t>
    </r>
    <r>
      <rPr>
        <sz val="11"/>
        <color rgb="FF000000"/>
        <rFont val="Calibri"/>
      </rPr>
      <t>RP/0/0/CPU0:R2(config)#ipv4 access-list EXTERNAL_ACL_INBOUND</t>
    </r>
    <r>
      <rPr>
        <sz val="11"/>
        <color rgb="FF000000"/>
        <rFont val="Calibri"/>
      </rPr>
      <t xml:space="preserve">
</t>
    </r>
    <r>
      <rPr>
        <sz val="11"/>
        <color rgb="FF000000"/>
        <rFont val="Calibri"/>
      </rPr>
      <t>RP/0/0/CPU0:R2(config-ipv4-acl)#permit tcp host x.1.28.2 host x.1.28.8 eq 639</t>
    </r>
    <r>
      <rPr>
        <sz val="11"/>
        <color rgb="FF000000"/>
        <rFont val="Calibri"/>
      </rPr>
      <t xml:space="preserve">
</t>
    </r>
    <r>
      <rPr>
        <sz val="11"/>
        <color rgb="FF000000"/>
        <rFont val="Calibri"/>
      </rPr>
      <t>RP/0/0/CPU0:R2(config-ipv4-acl)#deny tcp any host x.1.28.8 eq 639 log</t>
    </r>
    <r>
      <rPr>
        <sz val="11"/>
        <color rgb="FF000000"/>
        <rFont val="Calibri"/>
      </rPr>
      <t xml:space="preserve">
</t>
    </r>
    <r>
      <rPr>
        <sz val="11"/>
        <color rgb="FF000000"/>
        <rFont val="Calibri"/>
      </rPr>
      <t>RP/0/0/CPU0:R2(config-ipv4-acl)#permit tcp host x.1.28.2 host x.1.28.8 eq bgp</t>
    </r>
    <r>
      <rPr>
        <sz val="11"/>
        <color rgb="FF000000"/>
        <rFont val="Calibri"/>
      </rPr>
      <t xml:space="preserve">
</t>
    </r>
    <r>
      <rPr>
        <sz val="11"/>
        <color rgb="FF000000"/>
        <rFont val="Calibri"/>
      </rPr>
      <t>RP/0/0/CPU0:R2(config-ipv4-acl)#permit tcp host x.1.28.2 eq bgp host x.1.28.8</t>
    </r>
    <r>
      <rPr>
        <sz val="11"/>
        <color rgb="FF000000"/>
        <rFont val="Calibri"/>
      </rPr>
      <t xml:space="preserve">
</t>
    </r>
    <r>
      <rPr>
        <sz val="11"/>
        <color rgb="FF000000"/>
        <rFont val="Calibri"/>
      </rPr>
      <t>RP/0/0/CPU0:R2(config-ipv4-acl)#permit pim host x.1.28.2 host x.1.28.8</t>
    </r>
    <r>
      <rPr>
        <sz val="11"/>
        <color rgb="FF000000"/>
        <rFont val="Calibri"/>
      </rPr>
      <t xml:space="preserve">
</t>
    </r>
    <r>
      <rPr>
        <sz val="11"/>
        <color rgb="FF000000"/>
        <rFont val="Calibri"/>
      </rPr>
      <t>RP/0/0/CPU0:R2(config-ipv4-acl)#permit tcp any any established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RP/0/0/CPU0:R2(config-ipv4-acl)#deny ip any any log</t>
    </r>
  </si>
  <si>
    <r>
      <rPr>
        <sz val="11"/>
        <color rgb="FF000000"/>
        <rFont val="Calibri"/>
      </rPr>
      <t>MSDP peering between networks enables sharing of multicast source information. Enclaves with an existing multicast topology using PIM-SM can configure their RP routers to peer with MSDP routers. As a first step of defense against a denial-of-service (DoS) attack, all RP routers must limit the multicast forwarding cache to ensure that router resources are not saturated managing an overwhelming number of PIM and MSDP source-active entries.</t>
    </r>
  </si>
  <si>
    <r>
      <rPr>
        <sz val="11"/>
        <color rgb="FF000000"/>
        <rFont val="Calibri"/>
      </rPr>
      <t>The Cisco router does not have a mechanism to limit the multicast forwarding cache. However, the risk associated with this requirement can be fully mitigated by configuring the router to:</t>
    </r>
    <r>
      <rPr>
        <sz val="11"/>
        <color rgb="FF000000"/>
        <rFont val="Calibri"/>
      </rPr>
      <t xml:space="preserve">
</t>
    </r>
    <r>
      <rPr>
        <sz val="11"/>
        <color rgb="FF000000"/>
        <rFont val="Calibri"/>
      </rPr>
      <t>1. Filter PIM register messages.</t>
    </r>
    <r>
      <rPr>
        <sz val="11"/>
        <color rgb="FF000000"/>
        <rFont val="Calibri"/>
      </rPr>
      <t xml:space="preserve">
</t>
    </r>
    <r>
      <rPr>
        <sz val="11"/>
        <color rgb="FF000000"/>
        <rFont val="Calibri"/>
      </rPr>
      <t>2. Rate limiting the number of PIM register messages.</t>
    </r>
    <r>
      <rPr>
        <sz val="11"/>
        <color rgb="FF000000"/>
        <rFont val="Calibri"/>
      </rPr>
      <t xml:space="preserve">
</t>
    </r>
    <r>
      <rPr>
        <sz val="11"/>
        <color rgb="FF000000"/>
        <rFont val="Calibri"/>
      </rPr>
      <t>3. Accept MSDP packets only from known MSDP peers.</t>
    </r>
    <r>
      <rPr>
        <sz val="11"/>
        <color rgb="FF000000"/>
        <rFont val="Calibri"/>
      </rPr>
      <t xml:space="preserve">
</t>
    </r>
    <r>
      <rPr>
        <sz val="11"/>
        <color rgb="FF000000"/>
        <rFont val="Calibri"/>
      </rPr>
      <t xml:space="preserve">Step 1:  Verify that the RP router is configured to filter PIM register messages for any undesirable multicast groups and sources. The example below will deny any multicast streams for groups 239.5.0.0/16 and allow from only sources 10.1.2.6 and 10.1.2.7. </t>
    </r>
    <r>
      <rPr>
        <sz val="11"/>
        <color rgb="FF000000"/>
        <rFont val="Calibri"/>
      </rPr>
      <t xml:space="preserve">
</t>
    </r>
    <r>
      <rPr>
        <sz val="11"/>
        <color rgb="FF000000"/>
        <rFont val="Calibri"/>
      </rPr>
      <t>ipv4 access-list PIM_REGISTER_FILTER</t>
    </r>
    <r>
      <rPr>
        <sz val="11"/>
        <color rgb="FF000000"/>
        <rFont val="Calibri"/>
      </rPr>
      <t xml:space="preserve">
</t>
    </r>
    <r>
      <rPr>
        <sz val="11"/>
        <color rgb="FF000000"/>
        <rFont val="Calibri"/>
      </rPr>
      <t xml:space="preserve"> 10 deny ipv4 any 239.5.0.0 0.0.255.255</t>
    </r>
    <r>
      <rPr>
        <sz val="11"/>
        <color rgb="FF000000"/>
        <rFont val="Calibri"/>
      </rPr>
      <t xml:space="preserve">
</t>
    </r>
    <r>
      <rPr>
        <sz val="11"/>
        <color rgb="FF000000"/>
        <rFont val="Calibri"/>
      </rPr>
      <t xml:space="preserve"> 20 permit ipv4 host 10.1.2.6 any</t>
    </r>
    <r>
      <rPr>
        <sz val="11"/>
        <color rgb="FF000000"/>
        <rFont val="Calibri"/>
      </rPr>
      <t xml:space="preserve">
</t>
    </r>
    <r>
      <rPr>
        <sz val="11"/>
        <color rgb="FF000000"/>
        <rFont val="Calibri"/>
      </rPr>
      <t xml:space="preserve"> 30 permit ipv4 host 10.1.2.7 any</t>
    </r>
    <r>
      <rPr>
        <sz val="11"/>
        <color rgb="FF000000"/>
        <rFont val="Calibri"/>
      </rPr>
      <t xml:space="preserve">
</t>
    </r>
    <r>
      <rPr>
        <sz val="11"/>
        <color rgb="FF000000"/>
        <rFont val="Calibri"/>
      </rPr>
      <t xml:space="preserve"> 40 deny ipv4 any any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pim</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rp-address 2.2.2.2</t>
    </r>
    <r>
      <rPr>
        <sz val="11"/>
        <color rgb="FF000000"/>
        <rFont val="Calibri"/>
      </rPr>
      <t xml:space="preserve">
</t>
    </r>
    <r>
      <rPr>
        <sz val="11"/>
        <color rgb="FF000000"/>
        <rFont val="Calibri"/>
      </rPr>
      <t xml:space="preserve">  accept-register PIM_REGISTER_FILTER</t>
    </r>
    <r>
      <rPr>
        <sz val="11"/>
        <color rgb="FF000000"/>
        <rFont val="Calibri"/>
      </rPr>
      <t xml:space="preserve">
</t>
    </r>
    <r>
      <rPr>
        <sz val="11"/>
        <color rgb="FF000000"/>
        <rFont val="Calibri"/>
      </rPr>
      <t>Step 2: Verify that the router is configured to rate limiting the number of PIM register messages as shown in the example below.</t>
    </r>
    <r>
      <rPr>
        <sz val="11"/>
        <color rgb="FF000000"/>
        <rFont val="Calibri"/>
      </rPr>
      <t xml:space="preserve">
</t>
    </r>
    <r>
      <rPr>
        <sz val="11"/>
        <color rgb="FF000000"/>
        <rFont val="Calibri"/>
      </rPr>
      <t>router pim</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allow-rp group-list FILTER_PIM_JOINS</t>
    </r>
    <r>
      <rPr>
        <sz val="11"/>
        <color rgb="FF000000"/>
        <rFont val="Calibri"/>
      </rPr>
      <t xml:space="preserve">
</t>
    </r>
    <r>
      <rPr>
        <sz val="11"/>
        <color rgb="FF000000"/>
        <rFont val="Calibri"/>
      </rPr>
      <t xml:space="preserve">  rp-address 10.2.2.2</t>
    </r>
    <r>
      <rPr>
        <sz val="11"/>
        <color rgb="FF000000"/>
        <rFont val="Calibri"/>
      </rPr>
      <t xml:space="preserve">
</t>
    </r>
    <r>
      <rPr>
        <sz val="11"/>
        <color rgb="FF000000"/>
        <rFont val="Calibri"/>
      </rPr>
      <t xml:space="preserve">  accept-register PIM_REGISTER_FILTER</t>
    </r>
    <r>
      <rPr>
        <sz val="11"/>
        <color rgb="FF000000"/>
        <rFont val="Calibri"/>
      </rPr>
      <t xml:space="preserve">
</t>
    </r>
    <r>
      <rPr>
        <sz val="11"/>
        <color rgb="FF000000"/>
        <rFont val="Calibri"/>
      </rPr>
      <t xml:space="preserve">  maximum register-states 250</t>
    </r>
    <r>
      <rPr>
        <sz val="11"/>
        <color rgb="FF000000"/>
        <rFont val="Calibri"/>
      </rPr>
      <t xml:space="preserve">
</t>
    </r>
    <r>
      <rPr>
        <sz val="11"/>
        <color rgb="FF000000"/>
        <rFont val="Calibri"/>
      </rPr>
      <t>Note: The maximum register-states command is used to set an upper limit for PIM register states. When the limit is reached, PIM discontinues route creation from PIM register messages. If not configured, the default is 2000 which would be an overage for a small to average size multicast deployment.</t>
    </r>
    <r>
      <rPr>
        <sz val="11"/>
        <color rgb="FF000000"/>
        <rFont val="Calibri"/>
      </rPr>
      <t xml:space="preserve">
</t>
    </r>
    <r>
      <rPr>
        <sz val="11"/>
        <color rgb="FF000000"/>
        <rFont val="Calibri"/>
      </rPr>
      <t>Step 3: Review the router configuration to determine if there is a receive path or interface filter to only accept MSDP packets from known MSDP peers as shown in the example below.</t>
    </r>
    <r>
      <rPr>
        <sz val="11"/>
        <color rgb="FF000000"/>
        <rFont val="Calibri"/>
      </rPr>
      <t xml:space="preserve">
</t>
    </r>
    <r>
      <rPr>
        <sz val="11"/>
        <color rgb="FF000000"/>
        <rFont val="Calibri"/>
      </rPr>
      <t>Step 3a: Determine which interfaces would be peering MSDP with an external router by the configured peer addresses as shown in the example below.</t>
    </r>
    <r>
      <rPr>
        <sz val="11"/>
        <color rgb="FF000000"/>
        <rFont val="Calibri"/>
      </rPr>
      <t xml:space="preserve">
</t>
    </r>
    <r>
      <rPr>
        <sz val="11"/>
        <color rgb="FF000000"/>
        <rFont val="Calibri"/>
      </rPr>
      <t>router msdp</t>
    </r>
    <r>
      <rPr>
        <sz val="11"/>
        <color rgb="FF000000"/>
        <rFont val="Calibri"/>
      </rPr>
      <t xml:space="preserve">
</t>
    </r>
    <r>
      <rPr>
        <sz val="11"/>
        <color rgb="FF000000"/>
        <rFont val="Calibri"/>
      </rPr>
      <t xml:space="preserve"> peer x.14.2.1</t>
    </r>
    <r>
      <rPr>
        <sz val="11"/>
        <color rgb="FF000000"/>
        <rFont val="Calibri"/>
      </rPr>
      <t xml:space="preserve">
</t>
    </r>
    <r>
      <rPr>
        <sz val="11"/>
        <color rgb="FF000000"/>
        <rFont val="Calibri"/>
      </rPr>
      <t xml:space="preserve">  remote-as nn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peer x.15.3.5</t>
    </r>
    <r>
      <rPr>
        <sz val="11"/>
        <color rgb="FF000000"/>
        <rFont val="Calibri"/>
      </rPr>
      <t xml:space="preserve">
</t>
    </r>
    <r>
      <rPr>
        <sz val="11"/>
        <color rgb="FF000000"/>
        <rFont val="Calibri"/>
      </rPr>
      <t xml:space="preserve">  remote-as nn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Step 3b: Verify that interfaces used for MSDP peering have an inbound ACL as shown in the example.</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x.14.2.2 255.255.255.252</t>
    </r>
    <r>
      <rPr>
        <sz val="11"/>
        <color rgb="FF000000"/>
        <rFont val="Calibri"/>
      </rPr>
      <t xml:space="preserve">
</t>
    </r>
    <r>
      <rPr>
        <sz val="11"/>
        <color rgb="FF000000"/>
        <rFont val="Calibri"/>
      </rPr>
      <t xml:space="preserve"> ipv4 access-group EXTERNAL_ACL_INBOUND ingress</t>
    </r>
    <r>
      <rPr>
        <sz val="11"/>
        <color rgb="FF000000"/>
        <rFont val="Calibri"/>
      </rPr>
      <t xml:space="preserve">
</t>
    </r>
    <r>
      <rPr>
        <sz val="11"/>
        <color rgb="FF000000"/>
        <rFont val="Calibri"/>
      </rPr>
      <t>Step 3c: Verify that the ACL restricts MSDP peering to only known sources.</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x.1.28.2 host x.1.28.8 eq 639</t>
    </r>
    <r>
      <rPr>
        <sz val="11"/>
        <color rgb="FF000000"/>
        <rFont val="Calibri"/>
      </rPr>
      <t xml:space="preserve">
</t>
    </r>
    <r>
      <rPr>
        <sz val="11"/>
        <color rgb="FF000000"/>
        <rFont val="Calibri"/>
      </rPr>
      <t xml:space="preserve"> 20 deny tcp any host x.1.28.8 eq 639 log</t>
    </r>
    <r>
      <rPr>
        <sz val="11"/>
        <color rgb="FF000000"/>
        <rFont val="Calibri"/>
      </rPr>
      <t xml:space="preserve">
</t>
    </r>
    <r>
      <rPr>
        <sz val="11"/>
        <color rgb="FF000000"/>
        <rFont val="Calibri"/>
      </rPr>
      <t xml:space="preserve"> 30 permit tcp host x.1.28.2 host x.1.28.8 eq bgp</t>
    </r>
    <r>
      <rPr>
        <sz val="11"/>
        <color rgb="FF000000"/>
        <rFont val="Calibri"/>
      </rPr>
      <t xml:space="preserve">
</t>
    </r>
    <r>
      <rPr>
        <sz val="11"/>
        <color rgb="FF000000"/>
        <rFont val="Calibri"/>
      </rPr>
      <t xml:space="preserve"> 40 permit tcp host x.1.28.2 eq bgp host x.1.28.8</t>
    </r>
    <r>
      <rPr>
        <sz val="11"/>
        <color rgb="FF000000"/>
        <rFont val="Calibri"/>
      </rPr>
      <t xml:space="preserve">
</t>
    </r>
    <r>
      <rPr>
        <sz val="11"/>
        <color rgb="FF000000"/>
        <rFont val="Calibri"/>
      </rPr>
      <t xml:space="preserve"> 50 permit pim host x.1.28.2 host x.1.28.8</t>
    </r>
    <r>
      <rPr>
        <sz val="11"/>
        <color rgb="FF000000"/>
        <rFont val="Calibri"/>
      </rPr>
      <t xml:space="preserve">
</t>
    </r>
    <r>
      <rPr>
        <sz val="11"/>
        <color rgb="FF000000"/>
        <rFont val="Calibri"/>
      </rPr>
      <t xml:space="preserve"> 60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140 deny ipv4 any any log</t>
    </r>
    <r>
      <rPr>
        <sz val="11"/>
        <color rgb="FF000000"/>
        <rFont val="Calibri"/>
      </rPr>
      <t xml:space="preserve">
</t>
    </r>
    <r>
      <rPr>
        <sz val="11"/>
        <color rgb="FF000000"/>
        <rFont val="Calibri"/>
      </rPr>
      <t>Note: MSDP connections is via TCP port 639</t>
    </r>
    <r>
      <rPr>
        <sz val="11"/>
        <color rgb="FF000000"/>
        <rFont val="Calibri"/>
      </rPr>
      <t xml:space="preserve">
</t>
    </r>
    <r>
      <rPr>
        <sz val="11"/>
        <color rgb="FF000000"/>
        <rFont val="Calibri"/>
      </rPr>
      <t>If the RP router is not configured to filter PIM register messages, rate limiting the number of PIM register messages, and accept MSDP packets only from known MSDP peers, this is a finding.</t>
    </r>
  </si>
  <si>
    <t>V-216811</t>
  </si>
  <si>
    <r>
      <rPr>
        <sz val="11"/>
        <rFont val="Calibri"/>
      </rPr>
      <t>The Cisco multicast Rendezvous Point (RP) router must be configured to filter Protocol Independent Multicast (PIM) Register messages received from the Designated Router (DR) for any undesirable multicast groups and sources.</t>
    </r>
  </si>
  <si>
    <r>
      <rPr>
        <sz val="11"/>
        <color rgb="FF000000"/>
        <rFont val="Calibri"/>
      </rPr>
      <t xml:space="preserve">Configure the router to filter PIM register messages received from a multicast DR for any undesirable multicast groups and sources. The example below will deny any multicast streams for groups 239.5.0.0/16 and allow from only sources 10.1.2.6 and 10.1.2.7. </t>
    </r>
    <r>
      <rPr>
        <sz val="11"/>
        <color rgb="FF000000"/>
        <rFont val="Calibri"/>
      </rPr>
      <t xml:space="preserve">
</t>
    </r>
    <r>
      <rPr>
        <sz val="11"/>
        <color rgb="FF000000"/>
        <rFont val="Calibri"/>
      </rPr>
      <t>RP/0/0/CPU0:R2(config)#ipv4 access-list PIM_REGISTER_FILTER</t>
    </r>
    <r>
      <rPr>
        <sz val="11"/>
        <color rgb="FF000000"/>
        <rFont val="Calibri"/>
      </rPr>
      <t xml:space="preserve">
</t>
    </r>
    <r>
      <rPr>
        <sz val="11"/>
        <color rgb="FF000000"/>
        <rFont val="Calibri"/>
      </rPr>
      <t>RP/0/0/CPU0:R2(config-ipv4-acl)#deny ipv4 any 239.5.0.0 0.0.255.255</t>
    </r>
    <r>
      <rPr>
        <sz val="11"/>
        <color rgb="FF000000"/>
        <rFont val="Calibri"/>
      </rPr>
      <t xml:space="preserve">
</t>
    </r>
    <r>
      <rPr>
        <sz val="11"/>
        <color rgb="FF000000"/>
        <rFont val="Calibri"/>
      </rPr>
      <t>RP/0/0/CPU0:R2(config-ipv4-acl)#permit ipv4 host 10.1.2.6 any</t>
    </r>
    <r>
      <rPr>
        <sz val="11"/>
        <color rgb="FF000000"/>
        <rFont val="Calibri"/>
      </rPr>
      <t xml:space="preserve">
</t>
    </r>
    <r>
      <rPr>
        <sz val="11"/>
        <color rgb="FF000000"/>
        <rFont val="Calibri"/>
      </rPr>
      <t>RP/0/0/CPU0:R2(config-ipv4-acl)#permit ipv4 host 10.1.2.7 any</t>
    </r>
    <r>
      <rPr>
        <sz val="11"/>
        <color rgb="FF000000"/>
        <rFont val="Calibri"/>
      </rPr>
      <t xml:space="preserve">
</t>
    </r>
    <r>
      <rPr>
        <sz val="11"/>
        <color rgb="FF000000"/>
        <rFont val="Calibri"/>
      </rPr>
      <t>RP/0/0/CPU0:R2(config-ipv4-acl)#deny ipv4 any any</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RP/0/0/CPU0:R2(config)#router pim</t>
    </r>
    <r>
      <rPr>
        <sz val="11"/>
        <color rgb="FF000000"/>
        <rFont val="Calibri"/>
      </rPr>
      <t xml:space="preserve">
</t>
    </r>
    <r>
      <rPr>
        <sz val="11"/>
        <color rgb="FF000000"/>
        <rFont val="Calibri"/>
      </rPr>
      <t>RP/0/0/CPU0:R2(config-pim)#address-family ipv4</t>
    </r>
    <r>
      <rPr>
        <sz val="11"/>
        <color rgb="FF000000"/>
        <rFont val="Calibri"/>
      </rPr>
      <t xml:space="preserve">
</t>
    </r>
    <r>
      <rPr>
        <sz val="11"/>
        <color rgb="FF000000"/>
        <rFont val="Calibri"/>
      </rPr>
      <t>RP/0/0/CPU0:R2(config-pim-default-ipv4)#accept-register PIM_REGISTER_FILTER</t>
    </r>
    <r>
      <rPr>
        <sz val="11"/>
        <color rgb="FF000000"/>
        <rFont val="Calibri"/>
      </rPr>
      <t xml:space="preserve">
</t>
    </r>
    <r>
      <rPr>
        <sz val="11"/>
        <color rgb="FF000000"/>
        <rFont val="Calibri"/>
      </rPr>
      <t>RP/0/0/CPU0:R2(config-pim-default-ipv4)#end</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</si>
  <si>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register messages are accepted only for authorized multicast groups and sources.</t>
    </r>
  </si>
  <si>
    <r>
      <rPr>
        <sz val="11"/>
        <color rgb="FF000000"/>
        <rFont val="Calibri"/>
      </rPr>
      <t xml:space="preserve">Verify that the RP router is configured to filter PIM register messages. The example below will deny any multicast streams for groups 239.5.0.0/16 and allow from only sources 10.1.2.6 and 10.1.2.7. </t>
    </r>
    <r>
      <rPr>
        <sz val="11"/>
        <color rgb="FF000000"/>
        <rFont val="Calibri"/>
      </rPr>
      <t xml:space="preserve">
</t>
    </r>
    <r>
      <rPr>
        <sz val="11"/>
        <color rgb="FF000000"/>
        <rFont val="Calibri"/>
      </rPr>
      <t>ipv4 access-list PIM_REGISTER_FILTER</t>
    </r>
    <r>
      <rPr>
        <sz val="11"/>
        <color rgb="FF000000"/>
        <rFont val="Calibri"/>
      </rPr>
      <t xml:space="preserve">
</t>
    </r>
    <r>
      <rPr>
        <sz val="11"/>
        <color rgb="FF000000"/>
        <rFont val="Calibri"/>
      </rPr>
      <t xml:space="preserve"> 10 deny ipv4 any 239.5.0.0 0.0.255.255</t>
    </r>
    <r>
      <rPr>
        <sz val="11"/>
        <color rgb="FF000000"/>
        <rFont val="Calibri"/>
      </rPr>
      <t xml:space="preserve">
</t>
    </r>
    <r>
      <rPr>
        <sz val="11"/>
        <color rgb="FF000000"/>
        <rFont val="Calibri"/>
      </rPr>
      <t xml:space="preserve"> 20 permit ipv4 host 10.1.2.6 any</t>
    </r>
    <r>
      <rPr>
        <sz val="11"/>
        <color rgb="FF000000"/>
        <rFont val="Calibri"/>
      </rPr>
      <t xml:space="preserve">
</t>
    </r>
    <r>
      <rPr>
        <sz val="11"/>
        <color rgb="FF000000"/>
        <rFont val="Calibri"/>
      </rPr>
      <t xml:space="preserve"> 30 permit ipv4 host 10.1.2.7 any</t>
    </r>
    <r>
      <rPr>
        <sz val="11"/>
        <color rgb="FF000000"/>
        <rFont val="Calibri"/>
      </rPr>
      <t xml:space="preserve">
</t>
    </r>
    <r>
      <rPr>
        <sz val="11"/>
        <color rgb="FF000000"/>
        <rFont val="Calibri"/>
      </rPr>
      <t xml:space="preserve"> 40 deny ipv4 any any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pim</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rp-address 2.2.2.2</t>
    </r>
    <r>
      <rPr>
        <sz val="11"/>
        <color rgb="FF000000"/>
        <rFont val="Calibri"/>
      </rPr>
      <t xml:space="preserve">
</t>
    </r>
    <r>
      <rPr>
        <sz val="11"/>
        <color rgb="FF000000"/>
        <rFont val="Calibri"/>
      </rPr>
      <t xml:space="preserve">  accept-register PIM_REGISTER_FILTER</t>
    </r>
    <r>
      <rPr>
        <sz val="11"/>
        <color rgb="FF000000"/>
        <rFont val="Calibri"/>
      </rPr>
      <t xml:space="preserve">
</t>
    </r>
    <r>
      <rPr>
        <sz val="11"/>
        <color rgb="FF000000"/>
        <rFont val="Calibri"/>
      </rPr>
      <t>If the RP router peering with PIM-SM routers is not configured with a policy to block registration messages for any undesirable multicast groups and sources, this is a finding.</t>
    </r>
  </si>
  <si>
    <t>V-216812</t>
  </si>
  <si>
    <r>
      <rPr>
        <sz val="11"/>
        <color rgb="FF000000"/>
        <rFont val="Calibri"/>
      </rPr>
      <t>Configure the RP to filter PIM join messages for any undesirable multicast groups as shown in the example below.</t>
    </r>
    <r>
      <rPr>
        <sz val="11"/>
        <color rgb="FF000000"/>
        <rFont val="Calibri"/>
      </rPr>
      <t xml:space="preserve">
</t>
    </r>
    <r>
      <rPr>
        <sz val="11"/>
        <color rgb="FF000000"/>
        <rFont val="Calibri"/>
      </rPr>
      <t>RP/0/0/CPU0:R2(config)#ipv4 access-list FILTER_PIM_JOINS</t>
    </r>
    <r>
      <rPr>
        <sz val="11"/>
        <color rgb="FF000000"/>
        <rFont val="Calibri"/>
      </rPr>
      <t xml:space="preserve">
</t>
    </r>
    <r>
      <rPr>
        <sz val="11"/>
        <color rgb="FF000000"/>
        <rFont val="Calibri"/>
      </rPr>
      <t>RP/0/0/CPU0:R2(config-ipv4-acl)#deny 239.8.0.0 0.0.255.255</t>
    </r>
    <r>
      <rPr>
        <sz val="11"/>
        <color rgb="FF000000"/>
        <rFont val="Calibri"/>
      </rPr>
      <t xml:space="preserve">
</t>
    </r>
    <r>
      <rPr>
        <sz val="11"/>
        <color rgb="FF000000"/>
        <rFont val="Calibri"/>
      </rPr>
      <t>RP/0/0/CPU0:R2(config-ipv4-acl)#permit any</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RP/0/0/CPU0:R2(config)#router pim</t>
    </r>
    <r>
      <rPr>
        <sz val="11"/>
        <color rgb="FF000000"/>
        <rFont val="Calibri"/>
      </rPr>
      <t xml:space="preserve">
</t>
    </r>
    <r>
      <rPr>
        <sz val="11"/>
        <color rgb="FF000000"/>
        <rFont val="Calibri"/>
      </rPr>
      <t>RP/0/0/CPU0:R2(config-pim)#address-family ipv4</t>
    </r>
    <r>
      <rPr>
        <sz val="11"/>
        <color rgb="FF000000"/>
        <rFont val="Calibri"/>
      </rPr>
      <t xml:space="preserve">
</t>
    </r>
    <r>
      <rPr>
        <sz val="11"/>
        <color rgb="FF000000"/>
        <rFont val="Calibri"/>
      </rPr>
      <t xml:space="preserve">RP/0/0/CPU0:R2(config-pim-default-ipv4)#allow-rp group-list FILTER_PIM_JOINS </t>
    </r>
    <r>
      <rPr>
        <sz val="11"/>
        <color rgb="FF000000"/>
        <rFont val="Calibri"/>
      </rPr>
      <t xml:space="preserve">
</t>
    </r>
    <r>
      <rPr>
        <sz val="11"/>
        <color rgb="FF000000"/>
        <rFont val="Calibri"/>
      </rPr>
      <t>RP/0/0/CPU0:R2(config-pim-default-ipv4)#end</t>
    </r>
  </si>
  <si>
    <r>
      <rPr>
        <sz val="11"/>
        <color rgb="FF000000"/>
        <rFont val="Calibri"/>
      </rPr>
      <t>Real-time multicast traffic can entail multiple large flows of data. An attacker can flood a network segment with multicast packets, over-using the available bandwidth and thereby creating a denial-of-service (DoS) condition. Hence, it is imperative that join messages are only accepted for authorized multicast groups.</t>
    </r>
  </si>
  <si>
    <r>
      <rPr>
        <sz val="11"/>
        <color rgb="FF000000"/>
        <rFont val="Calibri"/>
      </rPr>
      <t>Verify that the RP router is configured to filter PIM join messages for any undesirable multicast groups. In the example below, groups from 239.8.0.0/16 are no allowed.</t>
    </r>
    <r>
      <rPr>
        <sz val="11"/>
        <color rgb="FF000000"/>
        <rFont val="Calibri"/>
      </rPr>
      <t xml:space="preserve">
</t>
    </r>
    <r>
      <rPr>
        <sz val="11"/>
        <color rgb="FF000000"/>
        <rFont val="Calibri"/>
      </rPr>
      <t>ipv4 access-list FILTER_PIM_JOINS</t>
    </r>
    <r>
      <rPr>
        <sz val="11"/>
        <color rgb="FF000000"/>
        <rFont val="Calibri"/>
      </rPr>
      <t xml:space="preserve">
</t>
    </r>
    <r>
      <rPr>
        <sz val="11"/>
        <color rgb="FF000000"/>
        <rFont val="Calibri"/>
      </rPr>
      <t xml:space="preserve"> 10 deny ipv4 239.8.0.0 0.0.255.255 any</t>
    </r>
    <r>
      <rPr>
        <sz val="11"/>
        <color rgb="FF000000"/>
        <rFont val="Calibri"/>
      </rPr>
      <t xml:space="preserve">
</t>
    </r>
    <r>
      <rPr>
        <sz val="11"/>
        <color rgb="FF000000"/>
        <rFont val="Calibri"/>
      </rPr>
      <t xml:space="preserve"> 20 permit ipv4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router pim</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allow-rp group-list FILTER_PIM_JOINS</t>
    </r>
    <r>
      <rPr>
        <sz val="11"/>
        <color rgb="FF000000"/>
        <rFont val="Calibri"/>
      </rPr>
      <t xml:space="preserve">
</t>
    </r>
    <r>
      <rPr>
        <sz val="11"/>
        <color rgb="FF000000"/>
        <rFont val="Calibri"/>
      </rPr>
      <t>If the RP is not configured to filter join messages received from the DR for any undesirable multicast groups, this is a finding.</t>
    </r>
  </si>
  <si>
    <t>V-216813</t>
  </si>
  <si>
    <r>
      <rPr>
        <sz val="11"/>
        <rFont val="Calibri"/>
      </rPr>
      <t>The Cisco multicast Rendezvous Point (RP) must be configured to rate limit the number of Protocol Independent Multicast (PIM) Register messages.</t>
    </r>
  </si>
  <si>
    <r>
      <rPr>
        <sz val="11"/>
        <color rgb="FF000000"/>
        <rFont val="Calibri"/>
      </rPr>
      <t>Configure the RP to rate limit the number of multicast register states.</t>
    </r>
    <r>
      <rPr>
        <sz val="11"/>
        <color rgb="FF000000"/>
        <rFont val="Calibri"/>
      </rPr>
      <t xml:space="preserve">
</t>
    </r>
    <r>
      <rPr>
        <sz val="11"/>
        <color rgb="FF000000"/>
        <rFont val="Calibri"/>
      </rPr>
      <t>RP/0/0/CPU0:R2(config)#router pim</t>
    </r>
    <r>
      <rPr>
        <sz val="11"/>
        <color rgb="FF000000"/>
        <rFont val="Calibri"/>
      </rPr>
      <t xml:space="preserve">
</t>
    </r>
    <r>
      <rPr>
        <sz val="11"/>
        <color rgb="FF000000"/>
        <rFont val="Calibri"/>
      </rPr>
      <t>RP/0/0/CPU0:R2(config-pim)#address-family ipv4</t>
    </r>
    <r>
      <rPr>
        <sz val="11"/>
        <color rgb="FF000000"/>
        <rFont val="Calibri"/>
      </rPr>
      <t xml:space="preserve">
</t>
    </r>
    <r>
      <rPr>
        <sz val="11"/>
        <color rgb="FF000000"/>
        <rFont val="Calibri"/>
      </rPr>
      <t>RP/0/0/CPU0:R2(config-pim-default-ipv4)#maximum register-states 250</t>
    </r>
    <r>
      <rPr>
        <sz val="11"/>
        <color rgb="FF000000"/>
        <rFont val="Calibri"/>
      </rPr>
      <t xml:space="preserve">
</t>
    </r>
    <r>
      <rPr>
        <sz val="11"/>
        <color rgb="FF000000"/>
        <rFont val="Calibri"/>
      </rPr>
      <t>RP/0/0/CPU0:R2(config-pim-default-ipv4)#end</t>
    </r>
  </si>
  <si>
    <r>
      <rPr>
        <sz val="11"/>
        <color rgb="FF000000"/>
        <rFont val="Calibri"/>
      </rPr>
      <t xml:space="preserve">When a new source starts transmitting in a PIM Sparse Mode network, the Designated Router (DR) will encapsulate the multicast packets into register messages and forward them to the RP using unicast. </t>
    </r>
    <r>
      <rPr>
        <sz val="11"/>
        <color rgb="FF000000"/>
        <rFont val="Calibri"/>
      </rPr>
      <t xml:space="preserve">
</t>
    </r>
    <r>
      <rPr>
        <sz val="11"/>
        <color rgb="FF000000"/>
        <rFont val="Calibri"/>
      </rPr>
      <t xml:space="preserve">This process can be taxing on the CPU for both the DR and the RP if the source is running at a high data rate and there are many new sources starting at the same time. This scenario can potentially occur immediately after a network failover. </t>
    </r>
    <r>
      <rPr>
        <sz val="11"/>
        <color rgb="FF000000"/>
        <rFont val="Calibri"/>
      </rPr>
      <t xml:space="preserve">
</t>
    </r>
    <r>
      <rPr>
        <sz val="11"/>
        <color rgb="FF000000"/>
        <rFont val="Calibri"/>
      </rPr>
      <t>The rate limit for the number of register messages should be set to a relatively low value based on the known number of multicast sources within the multicast domain.</t>
    </r>
  </si>
  <si>
    <r>
      <rPr>
        <sz val="11"/>
        <color rgb="FF000000"/>
        <rFont val="Calibri"/>
      </rPr>
      <t xml:space="preserve">Review the configuration of the RP to verify that it is  limiting the number of PIM register states as shown in the example. </t>
    </r>
    <r>
      <rPr>
        <sz val="11"/>
        <color rgb="FF000000"/>
        <rFont val="Calibri"/>
      </rPr>
      <t xml:space="preserve">
</t>
    </r>
    <r>
      <rPr>
        <sz val="11"/>
        <color rgb="FF000000"/>
        <rFont val="Calibri"/>
      </rPr>
      <t>router pim</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allow-rp group-list FILTER_PIM_JOINS</t>
    </r>
    <r>
      <rPr>
        <sz val="11"/>
        <color rgb="FF000000"/>
        <rFont val="Calibri"/>
      </rPr>
      <t xml:space="preserve">
</t>
    </r>
    <r>
      <rPr>
        <sz val="11"/>
        <color rgb="FF000000"/>
        <rFont val="Calibri"/>
      </rPr>
      <t xml:space="preserve">  rp-address 10.2.2.2</t>
    </r>
    <r>
      <rPr>
        <sz val="11"/>
        <color rgb="FF000000"/>
        <rFont val="Calibri"/>
      </rPr>
      <t xml:space="preserve">
</t>
    </r>
    <r>
      <rPr>
        <sz val="11"/>
        <color rgb="FF000000"/>
        <rFont val="Calibri"/>
      </rPr>
      <t xml:space="preserve">  accept-register PIM_REGISTER_FILTER</t>
    </r>
    <r>
      <rPr>
        <sz val="11"/>
        <color rgb="FF000000"/>
        <rFont val="Calibri"/>
      </rPr>
      <t xml:space="preserve">
</t>
    </r>
    <r>
      <rPr>
        <sz val="11"/>
        <color rgb="FF000000"/>
        <rFont val="Calibri"/>
      </rPr>
      <t xml:space="preserve">  maximum register-states 250</t>
    </r>
    <r>
      <rPr>
        <sz val="11"/>
        <color rgb="FF000000"/>
        <rFont val="Calibri"/>
      </rPr>
      <t xml:space="preserve">
</t>
    </r>
    <r>
      <rPr>
        <sz val="11"/>
        <color rgb="FF000000"/>
        <rFont val="Calibri"/>
      </rPr>
      <t xml:space="preserve">Note: The maximum register-states command is used to set an upper limit for PIM register states. When the limit is reached, PIM discontinues route creation from PIM register messages. If not configured, the default is 2000 which would be an overage for a small to average size multicast deployment. </t>
    </r>
    <r>
      <rPr>
        <sz val="11"/>
        <color rgb="FF000000"/>
        <rFont val="Calibri"/>
      </rPr>
      <t xml:space="preserve">
</t>
    </r>
    <r>
      <rPr>
        <sz val="11"/>
        <color rgb="FF000000"/>
        <rFont val="Calibri"/>
      </rPr>
      <t>If the RP is not limiting PIM register states, this is a finding.</t>
    </r>
  </si>
  <si>
    <t>V-216814</t>
  </si>
  <si>
    <r>
      <rPr>
        <sz val="11"/>
        <rFont val="Calibri"/>
      </rPr>
      <t>The Cisco multicast Designated Router (DR) must be configured to filter the Internet Group Management Protocol (IGMP) and Multicast Listener Discovery (MLD) Report messages to allow hosts to join only multicast groups that have been approved by the organization.</t>
    </r>
  </si>
  <si>
    <r>
      <rPr>
        <sz val="11"/>
        <color rgb="FF000000"/>
        <rFont val="Calibri"/>
      </rPr>
      <t>Configure the DR to filter the IGMP or MLD Membership Report messages to allow hosts to join only those multicast groups that have been approved.</t>
    </r>
    <r>
      <rPr>
        <sz val="11"/>
        <color rgb="FF000000"/>
        <rFont val="Calibri"/>
      </rPr>
      <t xml:space="preserve">
</t>
    </r>
    <r>
      <rPr>
        <sz val="11"/>
        <color rgb="FF000000"/>
        <rFont val="Calibri"/>
      </rPr>
      <t>Step 1: Configure the ACL to filter IGMP Membership Report messages as shown in the example.</t>
    </r>
    <r>
      <rPr>
        <sz val="11"/>
        <color rgb="FF000000"/>
        <rFont val="Calibri"/>
      </rPr>
      <t xml:space="preserve">
</t>
    </r>
    <r>
      <rPr>
        <sz val="11"/>
        <color rgb="FF000000"/>
        <rFont val="Calibri"/>
      </rPr>
      <t>RP/0/0/CPU0:R5(config)#ipv4 access-list IGMP_JOIN_FILTER</t>
    </r>
    <r>
      <rPr>
        <sz val="11"/>
        <color rgb="FF000000"/>
        <rFont val="Calibri"/>
      </rPr>
      <t xml:space="preserve">
</t>
    </r>
    <r>
      <rPr>
        <sz val="11"/>
        <color rgb="FF000000"/>
        <rFont val="Calibri"/>
      </rPr>
      <t>RP/0/0/CPU0:R5(config-ipv4-acl)#deny 239.8.0.0 0.0.255.255</t>
    </r>
    <r>
      <rPr>
        <sz val="11"/>
        <color rgb="FF000000"/>
        <rFont val="Calibri"/>
      </rPr>
      <t xml:space="preserve">
</t>
    </r>
    <r>
      <rPr>
        <sz val="11"/>
        <color rgb="FF000000"/>
        <rFont val="Calibri"/>
      </rPr>
      <t>RP/0/0/CPU0:R5(config-ipv4-acl)#exit</t>
    </r>
    <r>
      <rPr>
        <sz val="11"/>
        <color rgb="FF000000"/>
        <rFont val="Calibri"/>
      </rPr>
      <t xml:space="preserve">
</t>
    </r>
    <r>
      <rPr>
        <sz val="11"/>
        <color rgb="FF000000"/>
        <rFont val="Calibri"/>
      </rPr>
      <t>Step 2: Apply the filter to all host facing interfaces.</t>
    </r>
    <r>
      <rPr>
        <sz val="11"/>
        <color rgb="FF000000"/>
        <rFont val="Calibri"/>
      </rPr>
      <t xml:space="preserve">
</t>
    </r>
    <r>
      <rPr>
        <sz val="11"/>
        <color rgb="FF000000"/>
        <rFont val="Calibri"/>
      </rPr>
      <t xml:space="preserve">RP/0/0/CPU0:R5(config)#router igmp </t>
    </r>
    <r>
      <rPr>
        <sz val="11"/>
        <color rgb="FF000000"/>
        <rFont val="Calibri"/>
      </rPr>
      <t xml:space="preserve">
</t>
    </r>
    <r>
      <rPr>
        <sz val="11"/>
        <color rgb="FF000000"/>
        <rFont val="Calibri"/>
      </rPr>
      <t xml:space="preserve">RP/0/0/CPU0:R5(config-igmp)#interface g0/0/1/0 </t>
    </r>
    <r>
      <rPr>
        <sz val="11"/>
        <color rgb="FF000000"/>
        <rFont val="Calibri"/>
      </rPr>
      <t xml:space="preserve">
</t>
    </r>
    <r>
      <rPr>
        <sz val="11"/>
        <color rgb="FF000000"/>
        <rFont val="Calibri"/>
      </rPr>
      <t>RP/0/0/CPU0:R5(config-igmp-default-if)#access-group IGMP_JOIN_FILTER</t>
    </r>
    <r>
      <rPr>
        <sz val="11"/>
        <color rgb="FF000000"/>
        <rFont val="Calibri"/>
      </rPr>
      <t xml:space="preserve">
</t>
    </r>
    <r>
      <rPr>
        <sz val="11"/>
        <color rgb="FF000000"/>
        <rFont val="Calibri"/>
      </rPr>
      <t>RP/0/0/CPU0:R5(config-igmp-default-if)#exit</t>
    </r>
    <r>
      <rPr>
        <sz val="11"/>
        <color rgb="FF000000"/>
        <rFont val="Calibri"/>
      </rPr>
      <t xml:space="preserve">
</t>
    </r>
    <r>
      <rPr>
        <sz val="11"/>
        <color rgb="FF000000"/>
        <rFont val="Calibri"/>
      </rPr>
      <t>RP/0/0/CPU0:R5(config-igmp)#interface g0/0/1/1</t>
    </r>
    <r>
      <rPr>
        <sz val="11"/>
        <color rgb="FF000000"/>
        <rFont val="Calibri"/>
      </rPr>
      <t xml:space="preserve">
</t>
    </r>
    <r>
      <rPr>
        <sz val="11"/>
        <color rgb="FF000000"/>
        <rFont val="Calibri"/>
      </rPr>
      <t>RP/0/0/CPU0:R5(config-igmp-default-if)#end</t>
    </r>
  </si>
  <si>
    <r>
      <rPr>
        <sz val="11"/>
        <color rgb="FF000000"/>
        <rFont val="Calibri"/>
      </rPr>
      <t>Real-time multicast traffic can entail multiple large flows of data. Large unicast flows tend to be fairly isolated (i.e., someone doing a file download here or there), whereas multicast can have broader impact on bandwidth consumption, resulting in extreme network congestion. Hence, it is imperative that there is multicast admission control to restrict which multicast groups hosts are allowed to join via IGMP or MLD.</t>
    </r>
  </si>
  <si>
    <r>
      <rPr>
        <sz val="11"/>
        <color rgb="FF000000"/>
        <rFont val="Calibri"/>
      </rPr>
      <t>Review the configuration of the DR to verify that it is filtering IGMP or MLD Membership Report messages, allowing hosts to join only those groups that have been approved.</t>
    </r>
    <r>
      <rPr>
        <sz val="11"/>
        <color rgb="FF000000"/>
        <rFont val="Calibri"/>
      </rPr>
      <t xml:space="preserve">
</t>
    </r>
    <r>
      <rPr>
        <sz val="11"/>
        <color rgb="FF000000"/>
        <rFont val="Calibri"/>
      </rPr>
      <t>Step 1: Verify that all host facing interfaces are configured to filter IGMP Membership Report messages (IGMP joins) as shown in the example below.</t>
    </r>
    <r>
      <rPr>
        <sz val="11"/>
        <color rgb="FF000000"/>
        <rFont val="Calibri"/>
      </rPr>
      <t xml:space="preserve">
</t>
    </r>
    <r>
      <rPr>
        <sz val="11"/>
        <color rgb="FF000000"/>
        <rFont val="Calibri"/>
      </rPr>
      <t>router igmp</t>
    </r>
    <r>
      <rPr>
        <sz val="11"/>
        <color rgb="FF000000"/>
        <rFont val="Calibri"/>
      </rPr>
      <t xml:space="preserve">
</t>
    </r>
    <r>
      <rPr>
        <sz val="11"/>
        <color rgb="FF000000"/>
        <rFont val="Calibri"/>
      </rPr>
      <t xml:space="preserve"> interface GigabitEthernet0/0/1/0</t>
    </r>
    <r>
      <rPr>
        <sz val="11"/>
        <color rgb="FF000000"/>
        <rFont val="Calibri"/>
      </rPr>
      <t xml:space="preserve">
</t>
    </r>
    <r>
      <rPr>
        <sz val="11"/>
        <color rgb="FF000000"/>
        <rFont val="Calibri"/>
      </rPr>
      <t xml:space="preserve">  access-group IGMP_JOIN_FILTER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GigabitEthernet0/0/1/1</t>
    </r>
    <r>
      <rPr>
        <sz val="11"/>
        <color rgb="FF000000"/>
        <rFont val="Calibri"/>
      </rPr>
      <t xml:space="preserve">
</t>
    </r>
    <r>
      <rPr>
        <sz val="11"/>
        <color rgb="FF000000"/>
        <rFont val="Calibri"/>
      </rPr>
      <t xml:space="preserve">  access-group IGMP_JOIN_FILTER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Verify that the ACL denies unauthorized groups or permits only authorized groups. The example below denies all groups from 239.8.0.0/16 range.</t>
    </r>
    <r>
      <rPr>
        <sz val="11"/>
        <color rgb="FF000000"/>
        <rFont val="Calibri"/>
      </rPr>
      <t xml:space="preserve">
</t>
    </r>
    <r>
      <rPr>
        <sz val="11"/>
        <color rgb="FF000000"/>
        <rFont val="Calibri"/>
      </rPr>
      <t>ipv4 access-list IGMP_JOIN_FILTER</t>
    </r>
    <r>
      <rPr>
        <sz val="11"/>
        <color rgb="FF000000"/>
        <rFont val="Calibri"/>
      </rPr>
      <t xml:space="preserve">
</t>
    </r>
    <r>
      <rPr>
        <sz val="11"/>
        <color rgb="FF000000"/>
        <rFont val="Calibri"/>
      </rPr>
      <t xml:space="preserve"> 10 deny ipv4 239.8.0.0 0.0.255.255 any</t>
    </r>
    <r>
      <rPr>
        <sz val="11"/>
        <color rgb="FF000000"/>
        <rFont val="Calibri"/>
      </rPr>
      <t xml:space="preserve">
</t>
    </r>
    <r>
      <rPr>
        <sz val="11"/>
        <color rgb="FF000000"/>
        <rFont val="Calibri"/>
      </rPr>
      <t xml:space="preserve"> 20 permit ipv4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Note: This requirement is only applicable to Source Specific Multicast (SSM) implementation. This requirement is not applicable to Any Source Multicast (ASM) since the filtering is being performed by the Rendezvous Point router.</t>
    </r>
    <r>
      <rPr>
        <sz val="11"/>
        <color rgb="FF000000"/>
        <rFont val="Calibri"/>
      </rPr>
      <t xml:space="preserve">
</t>
    </r>
    <r>
      <rPr>
        <sz val="11"/>
        <color rgb="FF000000"/>
        <rFont val="Calibri"/>
      </rPr>
      <t>If the DR is not filtering IGMP or MLD Membership Report messages, this is a finding.</t>
    </r>
  </si>
  <si>
    <t>V-216815</t>
  </si>
  <si>
    <r>
      <rPr>
        <sz val="11"/>
        <rFont val="Calibri"/>
      </rPr>
      <t>The Cisco multicast Designated Router (DR) must be configured to filter the Internet Group Management Protocol (IGMP) and Multicast Listener Discovery (MLD) Report messages to allow hosts to join a multicast group only from sources that have been approved by the organization.</t>
    </r>
  </si>
  <si>
    <r>
      <rPr>
        <sz val="11"/>
        <color rgb="FF000000"/>
        <rFont val="Calibri"/>
      </rPr>
      <t>Configure the DR to filter the IGMP and MLD report messages to allow hosts to join only those multicast groups from sources that have been approved as shown in the example.</t>
    </r>
    <r>
      <rPr>
        <sz val="11"/>
        <color rgb="FF000000"/>
        <rFont val="Calibri"/>
      </rPr>
      <t xml:space="preserve">
</t>
    </r>
    <r>
      <rPr>
        <sz val="11"/>
        <color rgb="FF000000"/>
        <rFont val="Calibri"/>
      </rPr>
      <t>Step 1: Configure the access list to filter multicast joins as shown in the example below.</t>
    </r>
    <r>
      <rPr>
        <sz val="11"/>
        <color rgb="FF000000"/>
        <rFont val="Calibri"/>
      </rPr>
      <t xml:space="preserve">
</t>
    </r>
    <r>
      <rPr>
        <sz val="11"/>
        <color rgb="FF000000"/>
        <rFont val="Calibri"/>
      </rPr>
      <t>RP/0/0/CPU0:R2(config)#ipv4 access-list IGMP_JOIN_FILTER</t>
    </r>
    <r>
      <rPr>
        <sz val="11"/>
        <color rgb="FF000000"/>
        <rFont val="Calibri"/>
      </rPr>
      <t xml:space="preserve">
</t>
    </r>
    <r>
      <rPr>
        <sz val="11"/>
        <color rgb="FF000000"/>
        <rFont val="Calibri"/>
      </rPr>
      <t>RP/0/0/CPU0:R2(config-ipv4-acl)#deny ip any 232.8.0.0 0.0.255.255</t>
    </r>
    <r>
      <rPr>
        <sz val="11"/>
        <color rgb="FF000000"/>
        <rFont val="Calibri"/>
      </rPr>
      <t xml:space="preserve">
</t>
    </r>
    <r>
      <rPr>
        <sz val="11"/>
        <color rgb="FF000000"/>
        <rFont val="Calibri"/>
      </rPr>
      <t>RP/0/0/CPU0:R2(config-ipv4-acl)#permit ip x.0.0.0 0.255.255.255 any</t>
    </r>
    <r>
      <rPr>
        <sz val="11"/>
        <color rgb="FF000000"/>
        <rFont val="Calibri"/>
      </rPr>
      <t xml:space="preserve">
</t>
    </r>
    <r>
      <rPr>
        <sz val="11"/>
        <color rgb="FF000000"/>
        <rFont val="Calibri"/>
      </rPr>
      <t>RP/0/0/CPU0:R2(config-ipv4-acl)#deny ip any any</t>
    </r>
    <r>
      <rPr>
        <sz val="11"/>
        <color rgb="FF000000"/>
        <rFont val="Calibri"/>
      </rPr>
      <t xml:space="preserve">
</t>
    </r>
    <r>
      <rPr>
        <sz val="11"/>
        <color rgb="FF000000"/>
        <rFont val="Calibri"/>
      </rPr>
      <t>Step 2: Apply the filter to all host facing interfaces.</t>
    </r>
    <r>
      <rPr>
        <sz val="11"/>
        <color rgb="FF000000"/>
        <rFont val="Calibri"/>
      </rPr>
      <t xml:space="preserve">
</t>
    </r>
    <r>
      <rPr>
        <sz val="11"/>
        <color rgb="FF000000"/>
        <rFont val="Calibri"/>
      </rPr>
      <t xml:space="preserve">RP/0/0/CPU0:R5(config)#router igmp </t>
    </r>
    <r>
      <rPr>
        <sz val="11"/>
        <color rgb="FF000000"/>
        <rFont val="Calibri"/>
      </rPr>
      <t xml:space="preserve">
</t>
    </r>
    <r>
      <rPr>
        <sz val="11"/>
        <color rgb="FF000000"/>
        <rFont val="Calibri"/>
      </rPr>
      <t xml:space="preserve">RP/0/0/CPU0:R5(config-igmp)#interface g0/0/1/0 </t>
    </r>
    <r>
      <rPr>
        <sz val="11"/>
        <color rgb="FF000000"/>
        <rFont val="Calibri"/>
      </rPr>
      <t xml:space="preserve">
</t>
    </r>
    <r>
      <rPr>
        <sz val="11"/>
        <color rgb="FF000000"/>
        <rFont val="Calibri"/>
      </rPr>
      <t>RP/0/0/CPU0:R5(config-igmp-default-if)#access-group IGMP_JOIN_FILTER</t>
    </r>
    <r>
      <rPr>
        <sz val="11"/>
        <color rgb="FF000000"/>
        <rFont val="Calibri"/>
      </rPr>
      <t xml:space="preserve">
</t>
    </r>
    <r>
      <rPr>
        <sz val="11"/>
        <color rgb="FF000000"/>
        <rFont val="Calibri"/>
      </rPr>
      <t>RP/0/0/CPU0:R5(config-igmp-default-if)#exit</t>
    </r>
    <r>
      <rPr>
        <sz val="11"/>
        <color rgb="FF000000"/>
        <rFont val="Calibri"/>
      </rPr>
      <t xml:space="preserve">
</t>
    </r>
    <r>
      <rPr>
        <sz val="11"/>
        <color rgb="FF000000"/>
        <rFont val="Calibri"/>
      </rPr>
      <t>RP/0/0/CPU0:R5(config-igmp)#interface g0/0/1/1</t>
    </r>
    <r>
      <rPr>
        <sz val="11"/>
        <color rgb="FF000000"/>
        <rFont val="Calibri"/>
      </rPr>
      <t xml:space="preserve">
</t>
    </r>
    <r>
      <rPr>
        <sz val="11"/>
        <color rgb="FF000000"/>
        <rFont val="Calibri"/>
      </rPr>
      <t>RP/0/0/CPU0:R5(config-igmp-default-if)#end</t>
    </r>
  </si>
  <si>
    <r>
      <rPr>
        <sz val="11"/>
        <color rgb="FF000000"/>
        <rFont val="Calibri"/>
      </rPr>
      <t>Review the configuration of the DR to verify that it is filtering IGMP or MLD report messages, allowing hosts to only join multicast groups from sources that have been approved.</t>
    </r>
    <r>
      <rPr>
        <sz val="11"/>
        <color rgb="FF000000"/>
        <rFont val="Calibri"/>
      </rPr>
      <t xml:space="preserve">
</t>
    </r>
    <r>
      <rPr>
        <sz val="11"/>
        <color rgb="FF000000"/>
        <rFont val="Calibri"/>
      </rPr>
      <t>Step 1: Verify that all host facing interfaces are configured to filter IGMP Membership Report messages (IGMP joins) as shown in the example below.</t>
    </r>
    <r>
      <rPr>
        <sz val="11"/>
        <color rgb="FF000000"/>
        <rFont val="Calibri"/>
      </rPr>
      <t xml:space="preserve">
</t>
    </r>
    <r>
      <rPr>
        <sz val="11"/>
        <color rgb="FF000000"/>
        <rFont val="Calibri"/>
      </rPr>
      <t>router igmp</t>
    </r>
    <r>
      <rPr>
        <sz val="11"/>
        <color rgb="FF000000"/>
        <rFont val="Calibri"/>
      </rPr>
      <t xml:space="preserve">
</t>
    </r>
    <r>
      <rPr>
        <sz val="11"/>
        <color rgb="FF000000"/>
        <rFont val="Calibri"/>
      </rPr>
      <t xml:space="preserve"> interface GigabitEthernet0/0/1/0</t>
    </r>
    <r>
      <rPr>
        <sz val="11"/>
        <color rgb="FF000000"/>
        <rFont val="Calibri"/>
      </rPr>
      <t xml:space="preserve">
</t>
    </r>
    <r>
      <rPr>
        <sz val="11"/>
        <color rgb="FF000000"/>
        <rFont val="Calibri"/>
      </rPr>
      <t xml:space="preserve">  access-group IGMP_JOIN_FILTER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GigabitEthernet0/0/1/1</t>
    </r>
    <r>
      <rPr>
        <sz val="11"/>
        <color rgb="FF000000"/>
        <rFont val="Calibri"/>
      </rPr>
      <t xml:space="preserve">
</t>
    </r>
    <r>
      <rPr>
        <sz val="11"/>
        <color rgb="FF000000"/>
        <rFont val="Calibri"/>
      </rPr>
      <t xml:space="preserve">  access-group IGMP_JOIN_FILTER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Step 2: Verify that the ACL denies unauthorized sources or allows only authorized sources. The example below denies all groups from 232.8.0.0/16 range and permits sources only from the x.0.0.0/8 network.</t>
    </r>
    <r>
      <rPr>
        <sz val="11"/>
        <color rgb="FF000000"/>
        <rFont val="Calibri"/>
      </rPr>
      <t xml:space="preserve">
</t>
    </r>
    <r>
      <rPr>
        <sz val="11"/>
        <color rgb="FF000000"/>
        <rFont val="Calibri"/>
      </rPr>
      <t>ipv4 access-list IGMP_JOIN_FILTER</t>
    </r>
    <r>
      <rPr>
        <sz val="11"/>
        <color rgb="FF000000"/>
        <rFont val="Calibri"/>
      </rPr>
      <t xml:space="preserve">
</t>
    </r>
    <r>
      <rPr>
        <sz val="11"/>
        <color rgb="FF000000"/>
        <rFont val="Calibri"/>
      </rPr>
      <t xml:space="preserve"> 10 deny ipv4 any 232.8.0.0 0.0.255.255</t>
    </r>
    <r>
      <rPr>
        <sz val="11"/>
        <color rgb="FF000000"/>
        <rFont val="Calibri"/>
      </rPr>
      <t xml:space="preserve">
</t>
    </r>
    <r>
      <rPr>
        <sz val="11"/>
        <color rgb="FF000000"/>
        <rFont val="Calibri"/>
      </rPr>
      <t xml:space="preserve"> 20 permit ipv4 x.0.0.0 0.255.255.255 any</t>
    </r>
    <r>
      <rPr>
        <sz val="11"/>
        <color rgb="FF000000"/>
        <rFont val="Calibri"/>
      </rPr>
      <t xml:space="preserve">
</t>
    </r>
    <r>
      <rPr>
        <sz val="11"/>
        <color rgb="FF000000"/>
        <rFont val="Calibri"/>
      </rPr>
      <t xml:space="preserve"> 30 deny ipv4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Note: This requirement is only applicable to Source Specific Multicast (SSM) implementation.</t>
    </r>
    <r>
      <rPr>
        <sz val="11"/>
        <color rgb="FF000000"/>
        <rFont val="Calibri"/>
      </rPr>
      <t xml:space="preserve">
</t>
    </r>
    <r>
      <rPr>
        <sz val="11"/>
        <color rgb="FF000000"/>
        <rFont val="Calibri"/>
      </rPr>
      <t>If the DR is not filtering IGMP or MLD report messages, this is a finding.</t>
    </r>
  </si>
  <si>
    <t>V-216816</t>
  </si>
  <si>
    <r>
      <rPr>
        <sz val="11"/>
        <rFont val="Calibri"/>
      </rPr>
      <t>The Cisco multicast Designated Router (DR) must be configured to limit the number of mroute states resulting from Internet Group Management Protocol (IGMP) and Multicast Listener Discovery (MLD) Host Membership Reports.</t>
    </r>
  </si>
  <si>
    <r>
      <rPr>
        <sz val="11"/>
        <color rgb="FF000000"/>
        <rFont val="Calibri"/>
      </rPr>
      <t>Configure the DR on a global or interface basis to limit the number of mroute states resulting from IGMP or MLD membership reports.</t>
    </r>
    <r>
      <rPr>
        <sz val="11"/>
        <color rgb="FF000000"/>
        <rFont val="Calibri"/>
      </rPr>
      <t xml:space="preserve">
</t>
    </r>
    <r>
      <rPr>
        <sz val="11"/>
        <color rgb="FF000000"/>
        <rFont val="Calibri"/>
      </rPr>
      <t xml:space="preserve">RP/0/0/CPU0:R5(config)#router igmp </t>
    </r>
    <r>
      <rPr>
        <sz val="11"/>
        <color rgb="FF000000"/>
        <rFont val="Calibri"/>
      </rPr>
      <t xml:space="preserve">
</t>
    </r>
    <r>
      <rPr>
        <sz val="11"/>
        <color rgb="FF000000"/>
        <rFont val="Calibri"/>
      </rPr>
      <t>RP/0/0/CPU0:R2(config-igmp)#maximum groups 200</t>
    </r>
    <r>
      <rPr>
        <sz val="11"/>
        <color rgb="FF000000"/>
        <rFont val="Calibri"/>
      </rPr>
      <t xml:space="preserve">
</t>
    </r>
    <r>
      <rPr>
        <sz val="11"/>
        <color rgb="FF000000"/>
        <rFont val="Calibri"/>
      </rPr>
      <t>RP/0/0/CPU0:R5(config-igmp)#end</t>
    </r>
  </si>
  <si>
    <r>
      <rPr>
        <sz val="11"/>
        <color rgb="FF000000"/>
        <rFont val="Calibri"/>
      </rPr>
      <t>The current multicast paradigm can let any host join any multicast group at any time by sending an IGMP or MLD membership report to the DR. In a Protocol Independent Multicast (PIM) Sparse Mode network, the DR will send a PIM Join message for the group to the RP. Without any form of admission control, this can pose a security risk to the entire multicast domain - specifically the multicast routers along the shared tree from the DR to the RP that must maintain the mroute state information for each group join request. Hence, it is imperative that the DR is configured to limit the number of mroute state information that must be maintained to mitigate the risk of IGMP or MLD flooding.</t>
    </r>
  </si>
  <si>
    <r>
      <rPr>
        <sz val="11"/>
        <color rgb="FF000000"/>
        <rFont val="Calibri"/>
      </rPr>
      <t>Review the DR configuration to verify that it is limiting the number of mroute states via IGMP or MLD.</t>
    </r>
    <r>
      <rPr>
        <sz val="11"/>
        <color rgb="FF000000"/>
        <rFont val="Calibri"/>
      </rPr>
      <t xml:space="preserve">
</t>
    </r>
    <r>
      <rPr>
        <sz val="11"/>
        <color rgb="FF000000"/>
        <rFont val="Calibri"/>
      </rPr>
      <t>Verify IGMP limits have been configured globally or on each host-facing interface via the ip igmp limit command as shown in the example.</t>
    </r>
    <r>
      <rPr>
        <sz val="11"/>
        <color rgb="FF000000"/>
        <rFont val="Calibri"/>
      </rPr>
      <t xml:space="preserve">
</t>
    </r>
    <r>
      <rPr>
        <sz val="11"/>
        <color rgb="FF000000"/>
        <rFont val="Calibri"/>
      </rPr>
      <t>router igmp</t>
    </r>
    <r>
      <rPr>
        <sz val="11"/>
        <color rgb="FF000000"/>
        <rFont val="Calibri"/>
      </rPr>
      <t xml:space="preserve">
</t>
    </r>
    <r>
      <rPr>
        <sz val="11"/>
        <color rgb="FF000000"/>
        <rFont val="Calibri"/>
      </rPr>
      <t xml:space="preserve"> interface GigabitEthernet0/0/0/0</t>
    </r>
    <r>
      <rPr>
        <sz val="11"/>
        <color rgb="FF000000"/>
        <rFont val="Calibri"/>
      </rPr>
      <t xml:space="preserve">
</t>
    </r>
    <r>
      <rPr>
        <sz val="11"/>
        <color rgb="FF000000"/>
        <rFont val="Calibri"/>
      </rPr>
      <t xml:space="preserve">  access-group IGMP_JOIN_FILTER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interface GigabitEthernet0/0/0/1</t>
    </r>
    <r>
      <rPr>
        <sz val="11"/>
        <color rgb="FF000000"/>
        <rFont val="Calibri"/>
      </rPr>
      <t xml:space="preserve">
</t>
    </r>
    <r>
      <rPr>
        <sz val="11"/>
        <color rgb="FF000000"/>
        <rFont val="Calibri"/>
      </rPr>
      <t xml:space="preserve">  access-group IGMP_JOIN_FILTER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maximum groups 200</t>
    </r>
    <r>
      <rPr>
        <sz val="11"/>
        <color rgb="FF000000"/>
        <rFont val="Calibri"/>
      </rPr>
      <t xml:space="preserve">
</t>
    </r>
    <r>
      <rPr>
        <sz val="11"/>
        <color rgb="FF000000"/>
        <rFont val="Calibri"/>
      </rPr>
      <t xml:space="preserve">!Note: After the maximum groups value is met, all additional memberships learned are ignored. If not configured, the default is 5000 which would be an overage for a small to average size multicast deployment. </t>
    </r>
    <r>
      <rPr>
        <sz val="11"/>
        <color rgb="FF000000"/>
        <rFont val="Calibri"/>
      </rPr>
      <t xml:space="preserve">
</t>
    </r>
    <r>
      <rPr>
        <sz val="11"/>
        <color rgb="FF000000"/>
        <rFont val="Calibri"/>
      </rPr>
      <t>If the DR is not limiting multicast join requests via IGMP or MLD on a global or interfaces basis, this is a finding.</t>
    </r>
  </si>
  <si>
    <t>V-216817</t>
  </si>
  <si>
    <r>
      <rPr>
        <sz val="11"/>
        <rFont val="Calibri"/>
      </rPr>
      <t>The Cisco multicast Designated Router (DR) must be configured to set the shortest-path tree (SPT) threshold to infinity to minimalize source-group (S, G) state within the multicast topology where Any Source Multicast (ASM) is deployed.</t>
    </r>
  </si>
  <si>
    <r>
      <rPr>
        <sz val="11"/>
        <color rgb="FF000000"/>
        <rFont val="Calibri"/>
      </rPr>
      <t>Configure the DR to increase the SPT threshold or set it to infinity to minimalize (S, G) state within the multicast topology where ASM is deployed.</t>
    </r>
    <r>
      <rPr>
        <sz val="11"/>
        <color rgb="FF000000"/>
        <rFont val="Calibri"/>
      </rPr>
      <t xml:space="preserve">
</t>
    </r>
    <r>
      <rPr>
        <sz val="11"/>
        <color rgb="FF000000"/>
        <rFont val="Calibri"/>
      </rPr>
      <t>RP/0/0/CPU0:R2(config)#router pim</t>
    </r>
    <r>
      <rPr>
        <sz val="11"/>
        <color rgb="FF000000"/>
        <rFont val="Calibri"/>
      </rPr>
      <t xml:space="preserve">
</t>
    </r>
    <r>
      <rPr>
        <sz val="11"/>
        <color rgb="FF000000"/>
        <rFont val="Calibri"/>
      </rPr>
      <t>RP/0/0/CPU0:R2(config-pim)#address-family ipv4</t>
    </r>
    <r>
      <rPr>
        <sz val="11"/>
        <color rgb="FF000000"/>
        <rFont val="Calibri"/>
      </rPr>
      <t xml:space="preserve">
</t>
    </r>
    <r>
      <rPr>
        <sz val="11"/>
        <color rgb="FF000000"/>
        <rFont val="Calibri"/>
      </rPr>
      <t xml:space="preserve">RP/0/0/CPU0:R2(config-pim-default-ipv4)#spt-threshold infinity </t>
    </r>
    <r>
      <rPr>
        <sz val="11"/>
        <color rgb="FF000000"/>
        <rFont val="Calibri"/>
      </rPr>
      <t xml:space="preserve">
</t>
    </r>
    <r>
      <rPr>
        <sz val="11"/>
        <color rgb="FF000000"/>
        <rFont val="Calibri"/>
      </rPr>
      <t>RP/0/0/CPU0:R2(config-pim-default-ipv4)#end</t>
    </r>
  </si>
  <si>
    <r>
      <rPr>
        <sz val="11"/>
        <color rgb="FF000000"/>
        <rFont val="Calibri"/>
      </rPr>
      <t>ASM can have many sources for the same groups (many-to-many). For many receivers, the path via the RP may not be ideal compared with the shortest path from the source to the receiver. By default, the last-hop router will initiate a switch from the shared tree to a source-specific SPT to obtain lower latencies. This is accomplished by the last-hop router sending an (S, G) Protocol Independent Multicast (PIM) Join toward S (the source).</t>
    </r>
    <r>
      <rPr>
        <sz val="11"/>
        <color rgb="FF000000"/>
        <rFont val="Calibri"/>
      </rPr>
      <t xml:space="preserve">
</t>
    </r>
    <r>
      <rPr>
        <sz val="11"/>
        <color rgb="FF000000"/>
        <rFont val="Calibri"/>
      </rPr>
      <t>When the last-hop router begins to receive traffic for the group from the source via the SPT, it will send a PIM Prune message to the RP for the (S, G). The RP will then send a Prune message toward the source. The SPT switchover becomes a scaling issue for large multicast topologies that have many receivers and many sources for many groups because (S, G) entries require more memory than (*, G). Hence, it is imperative to minimize the amount of (S, G) state to be maintained by increasing the threshold that determines when the SPT switchover occurs.</t>
    </r>
  </si>
  <si>
    <r>
      <rPr>
        <sz val="11"/>
        <color rgb="FF000000"/>
        <rFont val="Calibri"/>
      </rPr>
      <t xml:space="preserve">Review the DR configuration to verify that the SPT switchover threshold is increased (default is "0") or set to infinity (never switch over). </t>
    </r>
    <r>
      <rPr>
        <sz val="11"/>
        <color rgb="FF000000"/>
        <rFont val="Calibri"/>
      </rPr>
      <t xml:space="preserve">
</t>
    </r>
    <r>
      <rPr>
        <sz val="11"/>
        <color rgb="FF000000"/>
        <rFont val="Calibri"/>
      </rPr>
      <t>router pim</t>
    </r>
    <r>
      <rPr>
        <sz val="11"/>
        <color rgb="FF000000"/>
        <rFont val="Calibri"/>
      </rPr>
      <t xml:space="preserve">
</t>
    </r>
    <r>
      <rPr>
        <sz val="11"/>
        <color rgb="FF000000"/>
        <rFont val="Calibri"/>
      </rPr>
      <t xml:space="preserve"> address-family ipv4</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spt-threshold infinity</t>
    </r>
    <r>
      <rPr>
        <sz val="11"/>
        <color rgb="FF000000"/>
        <rFont val="Calibri"/>
      </rPr>
      <t xml:space="preserve">
</t>
    </r>
    <r>
      <rPr>
        <sz val="11"/>
        <color rgb="FF000000"/>
        <rFont val="Calibri"/>
      </rPr>
      <t>If  the DR is not configured to increase the SPT threshold or set to infinity to minimalize (S, G) state, this is a finding.</t>
    </r>
  </si>
  <si>
    <t>V-216818</t>
  </si>
  <si>
    <r>
      <rPr>
        <sz val="11"/>
        <rFont val="Calibri"/>
      </rPr>
      <t>The Cisco Multicast Source Discovery Protocol (MSDP) router must be configured to only accept MSDP packets from known MSDP peers.</t>
    </r>
  </si>
  <si>
    <r>
      <rPr>
        <sz val="11"/>
        <color rgb="FF000000"/>
        <rFont val="Calibri"/>
      </rPr>
      <t>Configure the interface ACLs to only accept MSDP packets from known MSDP peers.</t>
    </r>
    <r>
      <rPr>
        <sz val="11"/>
        <color rgb="FF000000"/>
        <rFont val="Calibri"/>
      </rPr>
      <t xml:space="preserve">
</t>
    </r>
    <r>
      <rPr>
        <sz val="11"/>
        <color rgb="FF000000"/>
        <rFont val="Calibri"/>
      </rPr>
      <t>RP/0/0/CPU0:R2(config)#ipv4 access-list EXTERNAL_ACL_INBOUND</t>
    </r>
    <r>
      <rPr>
        <sz val="11"/>
        <color rgb="FF000000"/>
        <rFont val="Calibri"/>
      </rPr>
      <t xml:space="preserve">
</t>
    </r>
    <r>
      <rPr>
        <sz val="11"/>
        <color rgb="FF000000"/>
        <rFont val="Calibri"/>
      </rPr>
      <t>RP/0/0/CPU0:R2(config-ipv4-acl)#permit tcp host x.1.28.2 host x.1.28.8 eq 639</t>
    </r>
    <r>
      <rPr>
        <sz val="11"/>
        <color rgb="FF000000"/>
        <rFont val="Calibri"/>
      </rPr>
      <t xml:space="preserve">
</t>
    </r>
    <r>
      <rPr>
        <sz val="11"/>
        <color rgb="FF000000"/>
        <rFont val="Calibri"/>
      </rPr>
      <t>RP/0/0/CPU0:R2(config-ipv4-acl)#deny tcp any host x.1.28.8 eq 639 log</t>
    </r>
    <r>
      <rPr>
        <sz val="11"/>
        <color rgb="FF000000"/>
        <rFont val="Calibri"/>
      </rPr>
      <t xml:space="preserve">
</t>
    </r>
    <r>
      <rPr>
        <sz val="11"/>
        <color rgb="FF000000"/>
        <rFont val="Calibri"/>
      </rPr>
      <t>RP/0/0/CPU0:R2(config-ipv4-acl)#permit tcp host x.1.28.2 host x.1.28.8 eq bgp</t>
    </r>
    <r>
      <rPr>
        <sz val="11"/>
        <color rgb="FF000000"/>
        <rFont val="Calibri"/>
      </rPr>
      <t xml:space="preserve">
</t>
    </r>
    <r>
      <rPr>
        <sz val="11"/>
        <color rgb="FF000000"/>
        <rFont val="Calibri"/>
      </rPr>
      <t>RP/0/0/CPU0:R2(config-ipv4-acl)#permit tcp host x.1.28.2 eq bgp host x.1.28.8</t>
    </r>
    <r>
      <rPr>
        <sz val="11"/>
        <color rgb="FF000000"/>
        <rFont val="Calibri"/>
      </rPr>
      <t xml:space="preserve">
</t>
    </r>
    <r>
      <rPr>
        <sz val="11"/>
        <color rgb="FF000000"/>
        <rFont val="Calibri"/>
      </rPr>
      <t>RP/0/0/CPU0:R2(config-ipv4-acl)#permit pim host x.1.28.2 host x.1.28.8</t>
    </r>
    <r>
      <rPr>
        <sz val="11"/>
        <color rgb="FF000000"/>
        <rFont val="Calibri"/>
      </rPr>
      <t xml:space="preserve">
</t>
    </r>
    <r>
      <rPr>
        <sz val="11"/>
        <color rgb="FF000000"/>
        <rFont val="Calibri"/>
      </rPr>
      <t>RP/0/0/CPU0:R2(config-ipv4-acl)#permit tcp any any established</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RP/0/0/CPU0:R2(config-ipv4-acl)#deny ip any any log</t>
    </r>
  </si>
  <si>
    <r>
      <rPr>
        <sz val="11"/>
        <color rgb="FF000000"/>
        <rFont val="Calibri"/>
      </rPr>
      <t xml:space="preserve">MSDP peering with customer network routers presents additional risks to the DISN Core, whether from a rogue or misconfigured MSDP-enabled router. </t>
    </r>
    <r>
      <rPr>
        <sz val="11"/>
        <color rgb="FF000000"/>
        <rFont val="Calibri"/>
      </rPr>
      <t xml:space="preserve">
</t>
    </r>
    <r>
      <rPr>
        <sz val="11"/>
        <color rgb="FF000000"/>
        <rFont val="Calibri"/>
      </rPr>
      <t>To guard against an attack from malicious MSDP traffic, the receive path or interface filter for all MSDP-enabled RP routers must be configured to only accept MSDP packets from known MSDP peers.</t>
    </r>
  </si>
  <si>
    <r>
      <rPr>
        <sz val="11"/>
        <color rgb="FF000000"/>
        <rFont val="Calibri"/>
      </rPr>
      <t>Review the router configuration to determine if there is a receive path or interface filter to only accept MSDP packets from known MSDP peers.</t>
    </r>
    <r>
      <rPr>
        <sz val="11"/>
        <color rgb="FF000000"/>
        <rFont val="Calibri"/>
      </rPr>
      <t xml:space="preserve">
</t>
    </r>
    <r>
      <rPr>
        <sz val="11"/>
        <color rgb="FF000000"/>
        <rFont val="Calibri"/>
      </rPr>
      <t>Step 1: Determine which interfaces would be peering MSDP with an external router by the configured peer addresses as shown in the example below.</t>
    </r>
    <r>
      <rPr>
        <sz val="11"/>
        <color rgb="FF000000"/>
        <rFont val="Calibri"/>
      </rPr>
      <t xml:space="preserve">
</t>
    </r>
    <r>
      <rPr>
        <sz val="11"/>
        <color rgb="FF000000"/>
        <rFont val="Calibri"/>
      </rPr>
      <t>router msdp</t>
    </r>
    <r>
      <rPr>
        <sz val="11"/>
        <color rgb="FF000000"/>
        <rFont val="Calibri"/>
      </rPr>
      <t xml:space="preserve">
</t>
    </r>
    <r>
      <rPr>
        <sz val="11"/>
        <color rgb="FF000000"/>
        <rFont val="Calibri"/>
      </rPr>
      <t xml:space="preserve"> peer x.14.2.1</t>
    </r>
    <r>
      <rPr>
        <sz val="11"/>
        <color rgb="FF000000"/>
        <rFont val="Calibri"/>
      </rPr>
      <t xml:space="preserve">
</t>
    </r>
    <r>
      <rPr>
        <sz val="11"/>
        <color rgb="FF000000"/>
        <rFont val="Calibri"/>
      </rPr>
      <t xml:space="preserve">  remote-as nn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peer x.15.3.5</t>
    </r>
    <r>
      <rPr>
        <sz val="11"/>
        <color rgb="FF000000"/>
        <rFont val="Calibri"/>
      </rPr>
      <t xml:space="preserve">
</t>
    </r>
    <r>
      <rPr>
        <sz val="11"/>
        <color rgb="FF000000"/>
        <rFont val="Calibri"/>
      </rPr>
      <t xml:space="preserve">  remote-as nn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Step 2: Verify that interfaces used for MSDP peering have an inbound ACL as shown in the example.</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ipv4 address x.14.2.2 255.255.255.252</t>
    </r>
    <r>
      <rPr>
        <sz val="11"/>
        <color rgb="FF000000"/>
        <rFont val="Calibri"/>
      </rPr>
      <t xml:space="preserve">
</t>
    </r>
    <r>
      <rPr>
        <sz val="11"/>
        <color rgb="FF000000"/>
        <rFont val="Calibri"/>
      </rPr>
      <t xml:space="preserve"> ipv4 access-group EXTERNAL_ACL_INBOUND ingress</t>
    </r>
    <r>
      <rPr>
        <sz val="11"/>
        <color rgb="FF000000"/>
        <rFont val="Calibri"/>
      </rPr>
      <t xml:space="preserve">
</t>
    </r>
    <r>
      <rPr>
        <sz val="11"/>
        <color rgb="FF000000"/>
        <rFont val="Calibri"/>
      </rPr>
      <t>Step 3: Verify that the ACL restricts MSDP peering to only known sources.</t>
    </r>
    <r>
      <rPr>
        <sz val="11"/>
        <color rgb="FF000000"/>
        <rFont val="Calibri"/>
      </rPr>
      <t xml:space="preserve">
</t>
    </r>
    <r>
      <rPr>
        <sz val="11"/>
        <color rgb="FF000000"/>
        <rFont val="Calibri"/>
      </rPr>
      <t>ipv4 access-list EXTERNAL_ACL_INBOUND</t>
    </r>
    <r>
      <rPr>
        <sz val="11"/>
        <color rgb="FF000000"/>
        <rFont val="Calibri"/>
      </rPr>
      <t xml:space="preserve">
</t>
    </r>
    <r>
      <rPr>
        <sz val="11"/>
        <color rgb="FF000000"/>
        <rFont val="Calibri"/>
      </rPr>
      <t xml:space="preserve"> 10 permit tcp host x.1.28.2 host x.1.28.8 eq 639</t>
    </r>
    <r>
      <rPr>
        <sz val="11"/>
        <color rgb="FF000000"/>
        <rFont val="Calibri"/>
      </rPr>
      <t xml:space="preserve">
</t>
    </r>
    <r>
      <rPr>
        <sz val="11"/>
        <color rgb="FF000000"/>
        <rFont val="Calibri"/>
      </rPr>
      <t xml:space="preserve"> 20 deny tcp any host x.1.28.8 eq 639 log</t>
    </r>
    <r>
      <rPr>
        <sz val="11"/>
        <color rgb="FF000000"/>
        <rFont val="Calibri"/>
      </rPr>
      <t xml:space="preserve">
</t>
    </r>
    <r>
      <rPr>
        <sz val="11"/>
        <color rgb="FF000000"/>
        <rFont val="Calibri"/>
      </rPr>
      <t xml:space="preserve"> 30 permit tcp host x.1.28.2 host x.1.28.8 eq bgp</t>
    </r>
    <r>
      <rPr>
        <sz val="11"/>
        <color rgb="FF000000"/>
        <rFont val="Calibri"/>
      </rPr>
      <t xml:space="preserve">
</t>
    </r>
    <r>
      <rPr>
        <sz val="11"/>
        <color rgb="FF000000"/>
        <rFont val="Calibri"/>
      </rPr>
      <t xml:space="preserve"> 40 permit tcp host x.1.28.2 eq bgp host x.1.28.8</t>
    </r>
    <r>
      <rPr>
        <sz val="11"/>
        <color rgb="FF000000"/>
        <rFont val="Calibri"/>
      </rPr>
      <t xml:space="preserve">
</t>
    </r>
    <r>
      <rPr>
        <sz val="11"/>
        <color rgb="FF000000"/>
        <rFont val="Calibri"/>
      </rPr>
      <t xml:space="preserve"> 50 permit pim host x.1.28.2 host x.1.28.8</t>
    </r>
    <r>
      <rPr>
        <sz val="11"/>
        <color rgb="FF000000"/>
        <rFont val="Calibri"/>
      </rPr>
      <t xml:space="preserve">
</t>
    </r>
    <r>
      <rPr>
        <sz val="11"/>
        <color rgb="FF000000"/>
        <rFont val="Calibri"/>
      </rPr>
      <t xml:space="preserve"> 60 permit tcp any any established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140 deny ipv4 any any log </t>
    </r>
    <r>
      <rPr>
        <sz val="11"/>
        <color rgb="FF000000"/>
        <rFont val="Calibri"/>
      </rPr>
      <t xml:space="preserve">
</t>
    </r>
    <r>
      <rPr>
        <sz val="11"/>
        <color rgb="FF000000"/>
        <rFont val="Calibri"/>
      </rPr>
      <t>Note: MSDP connections is via TCP port 639</t>
    </r>
    <r>
      <rPr>
        <sz val="11"/>
        <color rgb="FF000000"/>
        <rFont val="Calibri"/>
      </rPr>
      <t xml:space="preserve">
</t>
    </r>
    <r>
      <rPr>
        <sz val="11"/>
        <color rgb="FF000000"/>
        <rFont val="Calibri"/>
      </rPr>
      <t>If the router is not configured to only accept MSDP packets from known MSDP peers, this is a finding.</t>
    </r>
  </si>
  <si>
    <t>V-216819</t>
  </si>
  <si>
    <r>
      <rPr>
        <sz val="11"/>
        <rFont val="Calibri"/>
      </rPr>
      <t>The Cisco Multicast Source Discovery Protocol (MSDP) router must be configured to authenticate all received MSDP packets.</t>
    </r>
  </si>
  <si>
    <r>
      <rPr>
        <sz val="11"/>
        <color rgb="FF000000"/>
        <rFont val="Calibri"/>
      </rPr>
      <t>Configure the router to authenticate MSDP messages as shown in the following example:</t>
    </r>
    <r>
      <rPr>
        <sz val="11"/>
        <color rgb="FF000000"/>
        <rFont val="Calibri"/>
      </rPr>
      <t xml:space="preserve">
</t>
    </r>
    <r>
      <rPr>
        <sz val="11"/>
        <color rgb="FF000000"/>
        <rFont val="Calibri"/>
      </rPr>
      <t>RP/0/0/CPU0:R2(config)#router msdp</t>
    </r>
    <r>
      <rPr>
        <sz val="11"/>
        <color rgb="FF000000"/>
        <rFont val="Calibri"/>
      </rPr>
      <t xml:space="preserve">
</t>
    </r>
    <r>
      <rPr>
        <sz val="11"/>
        <color rgb="FF000000"/>
        <rFont val="Calibri"/>
      </rPr>
      <t>RP/0/0/CPU0:R2(config-msdp)#peer x.14.2.1</t>
    </r>
    <r>
      <rPr>
        <sz val="11"/>
        <color rgb="FF000000"/>
        <rFont val="Calibri"/>
      </rPr>
      <t xml:space="preserve">
</t>
    </r>
    <r>
      <rPr>
        <sz val="11"/>
        <color rgb="FF000000"/>
        <rFont val="Calibri"/>
      </rPr>
      <t>RP/0/0/CPU0:R2(config-msdp-peer)#password clear xxxxxxxxxxxx</t>
    </r>
    <r>
      <rPr>
        <sz val="11"/>
        <color rgb="FF000000"/>
        <rFont val="Calibri"/>
      </rPr>
      <t xml:space="preserve">
</t>
    </r>
    <r>
      <rPr>
        <sz val="11"/>
        <color rgb="FF000000"/>
        <rFont val="Calibri"/>
      </rPr>
      <t>RP/0/0/CPU0:R2(config-msdp-peer)#exit</t>
    </r>
    <r>
      <rPr>
        <sz val="11"/>
        <color rgb="FF000000"/>
        <rFont val="Calibri"/>
      </rPr>
      <t xml:space="preserve">
</t>
    </r>
    <r>
      <rPr>
        <sz val="11"/>
        <color rgb="FF000000"/>
        <rFont val="Calibri"/>
      </rPr>
      <t>RP/0/0/CPU0:R2(config-msdp)#peer x.15.3.5</t>
    </r>
    <r>
      <rPr>
        <sz val="11"/>
        <color rgb="FF000000"/>
        <rFont val="Calibri"/>
      </rPr>
      <t xml:space="preserve">
</t>
    </r>
    <r>
      <rPr>
        <sz val="11"/>
        <color rgb="FF000000"/>
        <rFont val="Calibri"/>
      </rPr>
      <t xml:space="preserve">RP/0/0/CPU0:R2(config-msdp-peer)#password clear xxxxxxxxxxx </t>
    </r>
    <r>
      <rPr>
        <sz val="11"/>
        <color rgb="FF000000"/>
        <rFont val="Calibri"/>
      </rPr>
      <t xml:space="preserve">
</t>
    </r>
    <r>
      <rPr>
        <sz val="11"/>
        <color rgb="FF000000"/>
        <rFont val="Calibri"/>
      </rPr>
      <t>RP/0/0/CPU0:R2(config-msdp-peer)#end</t>
    </r>
  </si>
  <si>
    <r>
      <rPr>
        <sz val="11"/>
        <color rgb="FF000000"/>
        <rFont val="Calibri"/>
      </rPr>
      <t xml:space="preserve">MSDP peering with customer network routers presents additional risks to the core, whether from a rogue or misconfigured MSDP-enabled router. </t>
    </r>
    <r>
      <rPr>
        <sz val="11"/>
        <color rgb="FF000000"/>
        <rFont val="Calibri"/>
      </rPr>
      <t xml:space="preserve">
</t>
    </r>
    <r>
      <rPr>
        <sz val="11"/>
        <color rgb="FF000000"/>
        <rFont val="Calibri"/>
      </rPr>
      <t>MSDP password authentication is used to validate each segment sent on the TCP connection between MSDP peers, protecting the MSDP session against the threat of spoofed packets being injected into the TCP connection stream.</t>
    </r>
  </si>
  <si>
    <r>
      <rPr>
        <sz val="11"/>
        <color rgb="FF000000"/>
        <rFont val="Calibri"/>
      </rPr>
      <t>Review the router configuration to determine if received MSDP packets are authenticated.</t>
    </r>
    <r>
      <rPr>
        <sz val="11"/>
        <color rgb="FF000000"/>
        <rFont val="Calibri"/>
      </rPr>
      <t xml:space="preserve">
</t>
    </r>
    <r>
      <rPr>
        <sz val="11"/>
        <color rgb="FF000000"/>
        <rFont val="Calibri"/>
      </rPr>
      <t>router msdp</t>
    </r>
    <r>
      <rPr>
        <sz val="11"/>
        <color rgb="FF000000"/>
        <rFont val="Calibri"/>
      </rPr>
      <t xml:space="preserve">
</t>
    </r>
    <r>
      <rPr>
        <sz val="11"/>
        <color rgb="FF000000"/>
        <rFont val="Calibri"/>
      </rPr>
      <t xml:space="preserve"> peer x.14.2.1</t>
    </r>
    <r>
      <rPr>
        <sz val="11"/>
        <color rgb="FF000000"/>
        <rFont val="Calibri"/>
      </rPr>
      <t xml:space="preserve">
</t>
    </r>
    <r>
      <rPr>
        <sz val="11"/>
        <color rgb="FF000000"/>
        <rFont val="Calibri"/>
      </rPr>
      <t xml:space="preserve">  password encrypted 094E410B1B1C</t>
    </r>
    <r>
      <rPr>
        <sz val="11"/>
        <color rgb="FF000000"/>
        <rFont val="Calibri"/>
      </rPr>
      <t xml:space="preserve">
</t>
    </r>
    <r>
      <rPr>
        <sz val="11"/>
        <color rgb="FF000000"/>
        <rFont val="Calibri"/>
      </rPr>
      <t xml:space="preserve">  remote-as nn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peer x.15.3.5</t>
    </r>
    <r>
      <rPr>
        <sz val="11"/>
        <color rgb="FF000000"/>
        <rFont val="Calibri"/>
      </rPr>
      <t xml:space="preserve">
</t>
    </r>
    <r>
      <rPr>
        <sz val="11"/>
        <color rgb="FF000000"/>
        <rFont val="Calibri"/>
      </rPr>
      <t xml:space="preserve">  password encrypted 04500A140A2F</t>
    </r>
    <r>
      <rPr>
        <sz val="11"/>
        <color rgb="FF000000"/>
        <rFont val="Calibri"/>
      </rPr>
      <t xml:space="preserve">
</t>
    </r>
    <r>
      <rPr>
        <sz val="11"/>
        <color rgb="FF000000"/>
        <rFont val="Calibri"/>
      </rPr>
      <t xml:space="preserve">  remote-as nn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does not require MSDP authentication, this is a finding.</t>
    </r>
  </si>
  <si>
    <t>V-216820</t>
  </si>
  <si>
    <r>
      <rPr>
        <sz val="11"/>
        <rFont val="Calibri"/>
      </rPr>
      <t>The Cisco Multicast Source Discovery Protocol (MSDP) router must be configured to filter received source-active multicast advertisements for any undesirable multicast groups and sources.</t>
    </r>
  </si>
  <si>
    <r>
      <rPr>
        <sz val="11"/>
        <color rgb="FF000000"/>
        <rFont val="Calibri"/>
      </rPr>
      <t>Configure the MSDP router to filter received source-active multicast advertisements for any undesirable multicast groups and sources as shown in the example below.</t>
    </r>
    <r>
      <rPr>
        <sz val="11"/>
        <color rgb="FF000000"/>
        <rFont val="Calibri"/>
      </rPr>
      <t xml:space="preserve">
</t>
    </r>
    <r>
      <rPr>
        <sz val="11"/>
        <color rgb="FF000000"/>
        <rFont val="Calibri"/>
      </rPr>
      <t>RP/0/0/CPU0:R2(config)#ipv4 access-list INBOUND_MSDP_SA_FILTER</t>
    </r>
    <r>
      <rPr>
        <sz val="11"/>
        <color rgb="FF000000"/>
        <rFont val="Calibri"/>
      </rPr>
      <t xml:space="preserve">
</t>
    </r>
    <r>
      <rPr>
        <sz val="11"/>
        <color rgb="FF000000"/>
        <rFont val="Calibri"/>
      </rPr>
      <t>RP/0/0/CPU0:R2(config-ipv4-acl)#deny   ip any host 224.0.1.3</t>
    </r>
    <r>
      <rPr>
        <sz val="11"/>
        <color rgb="FF000000"/>
        <rFont val="Calibri"/>
      </rPr>
      <t xml:space="preserve">
</t>
    </r>
    <r>
      <rPr>
        <sz val="11"/>
        <color rgb="FF000000"/>
        <rFont val="Calibri"/>
      </rPr>
      <t>RP/0/0/CPU0:R2(config-ipv4-acl)#deny ipv4 any host 224.0.1.24</t>
    </r>
    <r>
      <rPr>
        <sz val="11"/>
        <color rgb="FF000000"/>
        <rFont val="Calibri"/>
      </rPr>
      <t xml:space="preserve">
</t>
    </r>
    <r>
      <rPr>
        <sz val="11"/>
        <color rgb="FF000000"/>
        <rFont val="Calibri"/>
      </rPr>
      <t>RP/0/0/CPU0:R2(config-ipv4-acl)#deny ipv4 any host 224.0.1.22</t>
    </r>
    <r>
      <rPr>
        <sz val="11"/>
        <color rgb="FF000000"/>
        <rFont val="Calibri"/>
      </rPr>
      <t xml:space="preserve">
</t>
    </r>
    <r>
      <rPr>
        <sz val="11"/>
        <color rgb="FF000000"/>
        <rFont val="Calibri"/>
      </rPr>
      <t>RP/0/0/CPU0:R2(config-ipv4-acl)#deny ipv4 any host 224.0.1.2</t>
    </r>
    <r>
      <rPr>
        <sz val="11"/>
        <color rgb="FF000000"/>
        <rFont val="Calibri"/>
      </rPr>
      <t xml:space="preserve">
</t>
    </r>
    <r>
      <rPr>
        <sz val="11"/>
        <color rgb="FF000000"/>
        <rFont val="Calibri"/>
      </rPr>
      <t>RP/0/0/CPU0:R2(config-ipv4-acl)#deny ipv4 any host 224.0.1.35</t>
    </r>
    <r>
      <rPr>
        <sz val="11"/>
        <color rgb="FF000000"/>
        <rFont val="Calibri"/>
      </rPr>
      <t xml:space="preserve">
</t>
    </r>
    <r>
      <rPr>
        <sz val="11"/>
        <color rgb="FF000000"/>
        <rFont val="Calibri"/>
      </rPr>
      <t>RP/0/0/CPU0:R2(config-ipv4-acl)#deny ipv4 any host 224.0.1.60</t>
    </r>
    <r>
      <rPr>
        <sz val="11"/>
        <color rgb="FF000000"/>
        <rFont val="Calibri"/>
      </rPr>
      <t xml:space="preserve">
</t>
    </r>
    <r>
      <rPr>
        <sz val="11"/>
        <color rgb="FF000000"/>
        <rFont val="Calibri"/>
      </rPr>
      <t>RP/0/0/CPU0:R2(config-ipv4-acl)#deny ipv4 any host 224.0.1.39</t>
    </r>
    <r>
      <rPr>
        <sz val="11"/>
        <color rgb="FF000000"/>
        <rFont val="Calibri"/>
      </rPr>
      <t xml:space="preserve">
</t>
    </r>
    <r>
      <rPr>
        <sz val="11"/>
        <color rgb="FF000000"/>
        <rFont val="Calibri"/>
      </rPr>
      <t>RP/0/0/CPU0:R2(config-ipv4-acl)#deny ipv4 any host 224.0.1.40</t>
    </r>
    <r>
      <rPr>
        <sz val="11"/>
        <color rgb="FF000000"/>
        <rFont val="Calibri"/>
      </rPr>
      <t xml:space="preserve">
</t>
    </r>
    <r>
      <rPr>
        <sz val="11"/>
        <color rgb="FF000000"/>
        <rFont val="Calibri"/>
      </rPr>
      <t>RP/0/0/CPU0:R2(config-ipv4-acl)#deny ipv4 any 232.0.0.0 0.255.255.255</t>
    </r>
    <r>
      <rPr>
        <sz val="11"/>
        <color rgb="FF000000"/>
        <rFont val="Calibri"/>
      </rPr>
      <t xml:space="preserve">
</t>
    </r>
    <r>
      <rPr>
        <sz val="11"/>
        <color rgb="FF000000"/>
        <rFont val="Calibri"/>
      </rPr>
      <t>RP/0/0/CPU0:R2(config-ipv4-acl)#deny ipv4 any 239.0.0.0 0.255.255.255</t>
    </r>
    <r>
      <rPr>
        <sz val="11"/>
        <color rgb="FF000000"/>
        <rFont val="Calibri"/>
      </rPr>
      <t xml:space="preserve">
</t>
    </r>
    <r>
      <rPr>
        <sz val="11"/>
        <color rgb="FF000000"/>
        <rFont val="Calibri"/>
      </rPr>
      <t>RP/0/0/CPU0:R2(config-ipv4-acl)#deny ipv4 10.0.0.0 0.255.255.255 any</t>
    </r>
    <r>
      <rPr>
        <sz val="11"/>
        <color rgb="FF000000"/>
        <rFont val="Calibri"/>
      </rPr>
      <t xml:space="preserve">
</t>
    </r>
    <r>
      <rPr>
        <sz val="11"/>
        <color rgb="FF000000"/>
        <rFont val="Calibri"/>
      </rPr>
      <t>RP/0/0/CPU0:R2(config-ipv4-acl)#deny ipv4 127.0.0.0 0.255.255.255 any</t>
    </r>
    <r>
      <rPr>
        <sz val="11"/>
        <color rgb="FF000000"/>
        <rFont val="Calibri"/>
      </rPr>
      <t xml:space="preserve">
</t>
    </r>
    <r>
      <rPr>
        <sz val="11"/>
        <color rgb="FF000000"/>
        <rFont val="Calibri"/>
      </rPr>
      <t>RP/0/0/CPU0:R2(config-ipv4-acl)#deny ipv4 172.16.0.0 0.15.255.255 any</t>
    </r>
    <r>
      <rPr>
        <sz val="11"/>
        <color rgb="FF000000"/>
        <rFont val="Calibri"/>
      </rPr>
      <t xml:space="preserve">
</t>
    </r>
    <r>
      <rPr>
        <sz val="11"/>
        <color rgb="FF000000"/>
        <rFont val="Calibri"/>
      </rPr>
      <t>RP/0/0/CPU0:R2(config-ipv4-acl)#deny ipv4 192.168.0.0 0.0.255.255 any</t>
    </r>
    <r>
      <rPr>
        <sz val="11"/>
        <color rgb="FF000000"/>
        <rFont val="Calibri"/>
      </rPr>
      <t xml:space="preserve">
</t>
    </r>
    <r>
      <rPr>
        <sz val="11"/>
        <color rgb="FF000000"/>
        <rFont val="Calibri"/>
      </rPr>
      <t>RP/0/0/CPU0:R2(config-ipv4-acl)#permit ipv4 any any</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RP/0/0/CPU0:R2(config)#router msdp</t>
    </r>
    <r>
      <rPr>
        <sz val="11"/>
        <color rgb="FF000000"/>
        <rFont val="Calibri"/>
      </rPr>
      <t xml:space="preserve">
</t>
    </r>
    <r>
      <rPr>
        <sz val="11"/>
        <color rgb="FF000000"/>
        <rFont val="Calibri"/>
      </rPr>
      <t>RP/0/0/CPU0:R2(config-msdp)#sa-filter in list INBOUND_MSDP_SA_FILTER</t>
    </r>
    <r>
      <rPr>
        <sz val="11"/>
        <color rgb="FF000000"/>
        <rFont val="Calibri"/>
      </rPr>
      <t xml:space="preserve">
</t>
    </r>
    <r>
      <rPr>
        <sz val="11"/>
        <color rgb="FF000000"/>
        <rFont val="Calibri"/>
      </rPr>
      <t>RP/0/0/CPU0:R2(config-msdp)#end</t>
    </r>
  </si>
  <si>
    <r>
      <rPr>
        <sz val="11"/>
        <color rgb="FF000000"/>
        <rFont val="Calibri"/>
      </rPr>
      <t xml:space="preserve">The interoperability of BGP extensions for interdomain multicast routing and MSDP enables seamless connectivity of multicast domains between autonomous systems. MP-BGP advertises the unicast prefixes of the multicast sources used by Protocol Independent Multicast (PIM) routers to perform RPF checks and build multicast distribution trees. </t>
    </r>
    <r>
      <rPr>
        <sz val="11"/>
        <color rgb="FF000000"/>
        <rFont val="Calibri"/>
      </rPr>
      <t xml:space="preserve">
</t>
    </r>
    <r>
      <rPr>
        <sz val="11"/>
        <color rgb="FF000000"/>
        <rFont val="Calibri"/>
      </rPr>
      <t xml:space="preserve">MSDP is a mechanism used to connect multiple PIM sparse-mode domains, allowing RPs from different domains to share information about active sources. </t>
    </r>
    <r>
      <rPr>
        <sz val="11"/>
        <color rgb="FF000000"/>
        <rFont val="Calibri"/>
      </rPr>
      <t xml:space="preserve">
</t>
    </r>
    <r>
      <rPr>
        <sz val="11"/>
        <color rgb="FF000000"/>
        <rFont val="Calibri"/>
      </rPr>
      <t xml:space="preserve">When RPs in peering multicast domains hear about active sources, they can pass on that information to their local receivers, thereby allowing multicast data to be forwarded between the domains. </t>
    </r>
    <r>
      <rPr>
        <sz val="11"/>
        <color rgb="FF000000"/>
        <rFont val="Calibri"/>
      </rPr>
      <t xml:space="preserve">
</t>
    </r>
    <r>
      <rPr>
        <sz val="11"/>
        <color rgb="FF000000"/>
        <rFont val="Calibri"/>
      </rPr>
      <t>Configuring an import policy to block multicast advertisements for reserved, Martian, single-source multicast, and any other undesirable multicast groups, as well as any source-group (S, G) states with Bogon source addresses, would assist in avoiding unwanted multicast traffic from traversing the core.</t>
    </r>
  </si>
  <si>
    <r>
      <rPr>
        <sz val="11"/>
        <color rgb="FF000000"/>
        <rFont val="Calibri"/>
      </rPr>
      <t xml:space="preserve">Review the router configuration to determine if there is import policy to block source-active multicast advertisements for any undesirable multicast groups, as well as any (S, G) states with undesirable source addresses. </t>
    </r>
    <r>
      <rPr>
        <sz val="11"/>
        <color rgb="FF000000"/>
        <rFont val="Calibri"/>
      </rPr>
      <t xml:space="preserve">
</t>
    </r>
    <r>
      <rPr>
        <sz val="11"/>
        <color rgb="FF000000"/>
        <rFont val="Calibri"/>
      </rPr>
      <t>Step 1: Verify that an inbound source-active filter is bound to each MSDP peer.</t>
    </r>
    <r>
      <rPr>
        <sz val="11"/>
        <color rgb="FF000000"/>
        <rFont val="Calibri"/>
      </rPr>
      <t xml:space="preserve">
</t>
    </r>
    <r>
      <rPr>
        <sz val="11"/>
        <color rgb="FF000000"/>
        <rFont val="Calibri"/>
      </rPr>
      <t>router msdp</t>
    </r>
    <r>
      <rPr>
        <sz val="11"/>
        <color rgb="FF000000"/>
        <rFont val="Calibri"/>
      </rPr>
      <t xml:space="preserve">
</t>
    </r>
    <r>
      <rPr>
        <sz val="11"/>
        <color rgb="FF000000"/>
        <rFont val="Calibri"/>
      </rPr>
      <t xml:space="preserve"> sa-filter in list INBOUND_MSDP_SA_FILTER</t>
    </r>
    <r>
      <rPr>
        <sz val="11"/>
        <color rgb="FF000000"/>
        <rFont val="Calibri"/>
      </rPr>
      <t xml:space="preserve">
</t>
    </r>
    <r>
      <rPr>
        <sz val="11"/>
        <color rgb="FF000000"/>
        <rFont val="Calibri"/>
      </rPr>
      <t>Step 2: Review the access lists referenced by the source-active filter to verify that undesirable multicast groups, auto-RP, single source multicast (SSM) groups, and advertisements from undesirable sources are blocked.</t>
    </r>
    <r>
      <rPr>
        <sz val="11"/>
        <color rgb="FF000000"/>
        <rFont val="Calibri"/>
      </rPr>
      <t xml:space="preserve">
</t>
    </r>
    <r>
      <rPr>
        <sz val="11"/>
        <color rgb="FF000000"/>
        <rFont val="Calibri"/>
      </rPr>
      <t>ipv4 access-list INBOUND_MSDP_SA_FILTER</t>
    </r>
    <r>
      <rPr>
        <sz val="11"/>
        <color rgb="FF000000"/>
        <rFont val="Calibri"/>
      </rPr>
      <t xml:space="preserve">
</t>
    </r>
    <r>
      <rPr>
        <sz val="11"/>
        <color rgb="FF000000"/>
        <rFont val="Calibri"/>
      </rPr>
      <t xml:space="preserve"> 10 deny ipv4 any host 224.0.1.3</t>
    </r>
    <r>
      <rPr>
        <sz val="11"/>
        <color rgb="FF000000"/>
        <rFont val="Calibri"/>
      </rPr>
      <t xml:space="preserve">
</t>
    </r>
    <r>
      <rPr>
        <sz val="11"/>
        <color rgb="FF000000"/>
        <rFont val="Calibri"/>
      </rPr>
      <t xml:space="preserve"> 20 deny ipv4 any host 224.0.1.24</t>
    </r>
    <r>
      <rPr>
        <sz val="11"/>
        <color rgb="FF000000"/>
        <rFont val="Calibri"/>
      </rPr>
      <t xml:space="preserve">
</t>
    </r>
    <r>
      <rPr>
        <sz val="11"/>
        <color rgb="FF000000"/>
        <rFont val="Calibri"/>
      </rPr>
      <t xml:space="preserve"> 30 deny ipv4 any host 224.0.1.22</t>
    </r>
    <r>
      <rPr>
        <sz val="11"/>
        <color rgb="FF000000"/>
        <rFont val="Calibri"/>
      </rPr>
      <t xml:space="preserve">
</t>
    </r>
    <r>
      <rPr>
        <sz val="11"/>
        <color rgb="FF000000"/>
        <rFont val="Calibri"/>
      </rPr>
      <t xml:space="preserve"> 40 deny ipv4 any host 224.0.1.2</t>
    </r>
    <r>
      <rPr>
        <sz val="11"/>
        <color rgb="FF000000"/>
        <rFont val="Calibri"/>
      </rPr>
      <t xml:space="preserve">
</t>
    </r>
    <r>
      <rPr>
        <sz val="11"/>
        <color rgb="FF000000"/>
        <rFont val="Calibri"/>
      </rPr>
      <t xml:space="preserve"> 50 deny ipv4 any host 224.0.1.35</t>
    </r>
    <r>
      <rPr>
        <sz val="11"/>
        <color rgb="FF000000"/>
        <rFont val="Calibri"/>
      </rPr>
      <t xml:space="preserve">
</t>
    </r>
    <r>
      <rPr>
        <sz val="11"/>
        <color rgb="FF000000"/>
        <rFont val="Calibri"/>
      </rPr>
      <t xml:space="preserve"> 60 deny ipv4 any host 224.0.1.60</t>
    </r>
    <r>
      <rPr>
        <sz val="11"/>
        <color rgb="FF000000"/>
        <rFont val="Calibri"/>
      </rPr>
      <t xml:space="preserve">
</t>
    </r>
    <r>
      <rPr>
        <sz val="11"/>
        <color rgb="FF000000"/>
        <rFont val="Calibri"/>
      </rPr>
      <t xml:space="preserve"> 70 deny ipv4 any host 224.0.1.39</t>
    </r>
    <r>
      <rPr>
        <sz val="11"/>
        <color rgb="FF000000"/>
        <rFont val="Calibri"/>
      </rPr>
      <t xml:space="preserve">
</t>
    </r>
    <r>
      <rPr>
        <sz val="11"/>
        <color rgb="FF000000"/>
        <rFont val="Calibri"/>
      </rPr>
      <t xml:space="preserve"> 80 deny ipv4 any host 224.0.1.40</t>
    </r>
    <r>
      <rPr>
        <sz val="11"/>
        <color rgb="FF000000"/>
        <rFont val="Calibri"/>
      </rPr>
      <t xml:space="preserve">
</t>
    </r>
    <r>
      <rPr>
        <sz val="11"/>
        <color rgb="FF000000"/>
        <rFont val="Calibri"/>
      </rPr>
      <t xml:space="preserve"> 90 deny ipv4 any 232.0.0.0 0.255.255.255</t>
    </r>
    <r>
      <rPr>
        <sz val="11"/>
        <color rgb="FF000000"/>
        <rFont val="Calibri"/>
      </rPr>
      <t xml:space="preserve">
</t>
    </r>
    <r>
      <rPr>
        <sz val="11"/>
        <color rgb="FF000000"/>
        <rFont val="Calibri"/>
      </rPr>
      <t xml:space="preserve"> 100 deny ipv4 any 239.0.0.0 0.255.255.255</t>
    </r>
    <r>
      <rPr>
        <sz val="11"/>
        <color rgb="FF000000"/>
        <rFont val="Calibri"/>
      </rPr>
      <t xml:space="preserve">
</t>
    </r>
    <r>
      <rPr>
        <sz val="11"/>
        <color rgb="FF000000"/>
        <rFont val="Calibri"/>
      </rPr>
      <t xml:space="preserve"> 110 deny ipv4 10.0.0.0 0.255.255.255 any</t>
    </r>
    <r>
      <rPr>
        <sz val="11"/>
        <color rgb="FF000000"/>
        <rFont val="Calibri"/>
      </rPr>
      <t xml:space="preserve">
</t>
    </r>
    <r>
      <rPr>
        <sz val="11"/>
        <color rgb="FF000000"/>
        <rFont val="Calibri"/>
      </rPr>
      <t xml:space="preserve"> 120 deny ipv4 127.0.0.0 0.255.255.255 any</t>
    </r>
    <r>
      <rPr>
        <sz val="11"/>
        <color rgb="FF000000"/>
        <rFont val="Calibri"/>
      </rPr>
      <t xml:space="preserve">
</t>
    </r>
    <r>
      <rPr>
        <sz val="11"/>
        <color rgb="FF000000"/>
        <rFont val="Calibri"/>
      </rPr>
      <t xml:space="preserve"> 130 deny ipv4 172.16.0.0 0.15.255.255 any</t>
    </r>
    <r>
      <rPr>
        <sz val="11"/>
        <color rgb="FF000000"/>
        <rFont val="Calibri"/>
      </rPr>
      <t xml:space="preserve">
</t>
    </r>
    <r>
      <rPr>
        <sz val="11"/>
        <color rgb="FF000000"/>
        <rFont val="Calibri"/>
      </rPr>
      <t xml:space="preserve"> 140 deny ipv4 192.168.0.0 0.0.255.255 any</t>
    </r>
    <r>
      <rPr>
        <sz val="11"/>
        <color rgb="FF000000"/>
        <rFont val="Calibri"/>
      </rPr>
      <t xml:space="preserve">
</t>
    </r>
    <r>
      <rPr>
        <sz val="11"/>
        <color rgb="FF000000"/>
        <rFont val="Calibri"/>
      </rPr>
      <t xml:space="preserve"> 150 permit ipv4 any any</t>
    </r>
    <r>
      <rPr>
        <sz val="11"/>
        <color rgb="FF000000"/>
        <rFont val="Calibri"/>
      </rPr>
      <t xml:space="preserve">
</t>
    </r>
    <r>
      <rPr>
        <sz val="11"/>
        <color rgb="FF000000"/>
        <rFont val="Calibri"/>
      </rPr>
      <t>If the router is not configured with an import policy to filter undesirable SA multicast advertisements, this is a finding.</t>
    </r>
  </si>
  <si>
    <t>V-216821</t>
  </si>
  <si>
    <r>
      <rPr>
        <sz val="11"/>
        <rFont val="Calibri"/>
      </rPr>
      <t>The Cisco Multicast Source Discovery Protocol (MSDP) router must be configured to filter source-active multicast advertisements to external MSDP peers to avoid global visibility of local-only multicast sources and groups.</t>
    </r>
  </si>
  <si>
    <r>
      <rPr>
        <sz val="11"/>
        <color rgb="FF000000"/>
        <rFont val="Calibri"/>
      </rPr>
      <t>Configure the router with an export policy to avoid global visibility of local multicast (S, G) states. The example below will prevent exporting multicast active sources belonging to the private network.</t>
    </r>
    <r>
      <rPr>
        <sz val="11"/>
        <color rgb="FF000000"/>
        <rFont val="Calibri"/>
      </rPr>
      <t xml:space="preserve">
</t>
    </r>
    <r>
      <rPr>
        <sz val="11"/>
        <color rgb="FF000000"/>
        <rFont val="Calibri"/>
      </rPr>
      <t>RP/0/0/CPU0:R2(config)#ipv4 access-list OUTBOUND_MSDP_SA_FILTER</t>
    </r>
    <r>
      <rPr>
        <sz val="11"/>
        <color rgb="FF000000"/>
        <rFont val="Calibri"/>
      </rPr>
      <t xml:space="preserve">
</t>
    </r>
    <r>
      <rPr>
        <sz val="11"/>
        <color rgb="FF000000"/>
        <rFont val="Calibri"/>
      </rPr>
      <t>RP/0/0/CPU0:R2(config-ipv4-acl)#deny ipv4 10.0.0.0 0.255.255.255 any</t>
    </r>
    <r>
      <rPr>
        <sz val="11"/>
        <color rgb="FF000000"/>
        <rFont val="Calibri"/>
      </rPr>
      <t xml:space="preserve">
</t>
    </r>
    <r>
      <rPr>
        <sz val="11"/>
        <color rgb="FF000000"/>
        <rFont val="Calibri"/>
      </rPr>
      <t>RP/0/0/CPU0:R2(config-ipv4-acl)#permit ip any any</t>
    </r>
    <r>
      <rPr>
        <sz val="11"/>
        <color rgb="FF000000"/>
        <rFont val="Calibri"/>
      </rPr>
      <t xml:space="preserve">
</t>
    </r>
    <r>
      <rPr>
        <sz val="11"/>
        <color rgb="FF000000"/>
        <rFont val="Calibri"/>
      </rPr>
      <t>RP/0/0/CPU0:R2(config-ipv4-acl)#exit</t>
    </r>
    <r>
      <rPr>
        <sz val="11"/>
        <color rgb="FF000000"/>
        <rFont val="Calibri"/>
      </rPr>
      <t xml:space="preserve">
</t>
    </r>
    <r>
      <rPr>
        <sz val="11"/>
        <color rgb="FF000000"/>
        <rFont val="Calibri"/>
      </rPr>
      <t>RP/0/0/CPU0:R2(config)#router msdp</t>
    </r>
    <r>
      <rPr>
        <sz val="11"/>
        <color rgb="FF000000"/>
        <rFont val="Calibri"/>
      </rPr>
      <t xml:space="preserve">
</t>
    </r>
    <r>
      <rPr>
        <sz val="11"/>
        <color rgb="FF000000"/>
        <rFont val="Calibri"/>
      </rPr>
      <t xml:space="preserve">RP/0/0/CPU0:R2(config-msdp)#sa-filter out list OUTBOUND_MSDP_SA_FILTER         </t>
    </r>
    <r>
      <rPr>
        <sz val="11"/>
        <color rgb="FF000000"/>
        <rFont val="Calibri"/>
      </rPr>
      <t xml:space="preserve">
</t>
    </r>
    <r>
      <rPr>
        <sz val="11"/>
        <color rgb="FF000000"/>
        <rFont val="Calibri"/>
      </rPr>
      <t>RP/0/0/CPU0:R2(config-msdp)#end</t>
    </r>
  </si>
  <si>
    <r>
      <rPr>
        <sz val="11"/>
        <color rgb="FF000000"/>
        <rFont val="Calibri"/>
      </rPr>
      <t>To avoid global visibility of local information, there are a number of source-group (S, G) states in a PIM-SM domain that must not be leaked to another domain, such as multicast sources with private address, administratively scoped multicast addresses, and the auto-RP groups (224.0.1.39 and 224.0.1.40).</t>
    </r>
    <r>
      <rPr>
        <sz val="11"/>
        <color rgb="FF000000"/>
        <rFont val="Calibri"/>
      </rPr>
      <t xml:space="preserve">
</t>
    </r>
    <r>
      <rPr>
        <sz val="11"/>
        <color rgb="FF000000"/>
        <rFont val="Calibri"/>
      </rPr>
      <t>Allowing a multicast distribution tree, local to the core, to extend beyond its boundary could enable local multicast traffic to leak into other autonomous systems and customer networks.</t>
    </r>
  </si>
  <si>
    <r>
      <rPr>
        <sz val="11"/>
        <color rgb="FF000000"/>
        <rFont val="Calibri"/>
      </rPr>
      <t>Review the router configuration to determine if there is export policy to block local source-active multicast advertisements.</t>
    </r>
    <r>
      <rPr>
        <sz val="11"/>
        <color rgb="FF000000"/>
        <rFont val="Calibri"/>
      </rPr>
      <t xml:space="preserve">
</t>
    </r>
    <r>
      <rPr>
        <sz val="11"/>
        <color rgb="FF000000"/>
        <rFont val="Calibri"/>
      </rPr>
      <t>Step 1: Verify that an outbound source-active filter is bound to each MSDP peer as shown in the example below.</t>
    </r>
    <r>
      <rPr>
        <sz val="11"/>
        <color rgb="FF000000"/>
        <rFont val="Calibri"/>
      </rPr>
      <t xml:space="preserve">
</t>
    </r>
    <r>
      <rPr>
        <sz val="11"/>
        <color rgb="FF000000"/>
        <rFont val="Calibri"/>
      </rPr>
      <t>router msdp</t>
    </r>
    <r>
      <rPr>
        <sz val="11"/>
        <color rgb="FF000000"/>
        <rFont val="Calibri"/>
      </rPr>
      <t xml:space="preserve">
</t>
    </r>
    <r>
      <rPr>
        <sz val="11"/>
        <color rgb="FF000000"/>
        <rFont val="Calibri"/>
      </rPr>
      <t xml:space="preserve"> sa-filter in list INBOUND_MSDP_SA_FILTER</t>
    </r>
    <r>
      <rPr>
        <sz val="11"/>
        <color rgb="FF000000"/>
        <rFont val="Calibri"/>
      </rPr>
      <t xml:space="preserve">
</t>
    </r>
    <r>
      <rPr>
        <sz val="11"/>
        <color rgb="FF000000"/>
        <rFont val="Calibri"/>
      </rPr>
      <t xml:space="preserve"> sa-filter out list OUTBOUND_MSDP_SA_FILTER</t>
    </r>
    <r>
      <rPr>
        <sz val="11"/>
        <color rgb="FF000000"/>
        <rFont val="Calibri"/>
      </rPr>
      <t xml:space="preserve">
</t>
    </r>
    <r>
      <rPr>
        <sz val="11"/>
        <color rgb="FF000000"/>
        <rFont val="Calibri"/>
      </rPr>
      <t>Step 2: Review the access lists referenced by the source-active filters and verify that MSDP source-active messages being sent to MSDP peers do not leak advertisements that are local.</t>
    </r>
    <r>
      <rPr>
        <sz val="11"/>
        <color rgb="FF000000"/>
        <rFont val="Calibri"/>
      </rPr>
      <t xml:space="preserve">
</t>
    </r>
    <r>
      <rPr>
        <sz val="11"/>
        <color rgb="FF000000"/>
        <rFont val="Calibri"/>
      </rPr>
      <t>ipv4 access-list OUTBOUND_MSDP_SA_FILTER</t>
    </r>
    <r>
      <rPr>
        <sz val="11"/>
        <color rgb="FF000000"/>
        <rFont val="Calibri"/>
      </rPr>
      <t xml:space="preserve">
</t>
    </r>
    <r>
      <rPr>
        <sz val="11"/>
        <color rgb="FF000000"/>
        <rFont val="Calibri"/>
      </rPr>
      <t xml:space="preserve"> 10 deny ipv4 10.0.0.0 0.255.255.255 any</t>
    </r>
    <r>
      <rPr>
        <sz val="11"/>
        <color rgb="FF000000"/>
        <rFont val="Calibri"/>
      </rPr>
      <t xml:space="preserve">
</t>
    </r>
    <r>
      <rPr>
        <sz val="11"/>
        <color rgb="FF000000"/>
        <rFont val="Calibri"/>
      </rPr>
      <t xml:space="preserve"> 20 permit ipv4 any any</t>
    </r>
    <r>
      <rPr>
        <sz val="11"/>
        <color rgb="FF000000"/>
        <rFont val="Calibri"/>
      </rPr>
      <t xml:space="preserve">
</t>
    </r>
    <r>
      <rPr>
        <sz val="11"/>
        <color rgb="FF000000"/>
        <rFont val="Calibri"/>
      </rPr>
      <t>If the router is not configured with an export policy to filter local source-active multicast advertisements, this is a finding.</t>
    </r>
  </si>
  <si>
    <t>V-216822</t>
  </si>
  <si>
    <r>
      <rPr>
        <sz val="11"/>
        <rFont val="Calibri"/>
      </rPr>
      <t>The Cisco Multicast Source Discovery Protocol (MSDP) router must be configured to limit the amount of source-active messages it accepts on a per-peer basis.</t>
    </r>
  </si>
  <si>
    <r>
      <rPr>
        <sz val="11"/>
        <color rgb="FF000000"/>
        <rFont val="Calibri"/>
      </rPr>
      <t>Configure the router to limit the amount of source-active messages it accepts from each peer.</t>
    </r>
    <r>
      <rPr>
        <sz val="11"/>
        <color rgb="FF000000"/>
        <rFont val="Calibri"/>
      </rPr>
      <t xml:space="preserve">
</t>
    </r>
    <r>
      <rPr>
        <sz val="11"/>
        <color rgb="FF000000"/>
        <rFont val="Calibri"/>
      </rPr>
      <t>RP/0/0/CPU0:R2(config)#router msdp</t>
    </r>
    <r>
      <rPr>
        <sz val="11"/>
        <color rgb="FF000000"/>
        <rFont val="Calibri"/>
      </rPr>
      <t xml:space="preserve">
</t>
    </r>
    <r>
      <rPr>
        <sz val="11"/>
        <color rgb="FF000000"/>
        <rFont val="Calibri"/>
      </rPr>
      <t>RP/0/0/CPU0:R2(config-msdp)#peer x.14.2.1</t>
    </r>
    <r>
      <rPr>
        <sz val="11"/>
        <color rgb="FF000000"/>
        <rFont val="Calibri"/>
      </rPr>
      <t xml:space="preserve">
</t>
    </r>
    <r>
      <rPr>
        <sz val="11"/>
        <color rgb="FF000000"/>
        <rFont val="Calibri"/>
      </rPr>
      <t>RP/0/0/CPU0:R2(config-msdp-peer)#maximum external-sa nnn</t>
    </r>
    <r>
      <rPr>
        <sz val="11"/>
        <color rgb="FF000000"/>
        <rFont val="Calibri"/>
      </rPr>
      <t xml:space="preserve">
</t>
    </r>
    <r>
      <rPr>
        <sz val="11"/>
        <color rgb="FF000000"/>
        <rFont val="Calibri"/>
      </rPr>
      <t>RP/0/0/CPU0:R2(config-msdp-peer)#exit</t>
    </r>
    <r>
      <rPr>
        <sz val="11"/>
        <color rgb="FF000000"/>
        <rFont val="Calibri"/>
      </rPr>
      <t xml:space="preserve">
</t>
    </r>
    <r>
      <rPr>
        <sz val="11"/>
        <color rgb="FF000000"/>
        <rFont val="Calibri"/>
      </rPr>
      <t>RP/0/0/CPU0:R2(config-msdp)#peer x.15.3.5</t>
    </r>
    <r>
      <rPr>
        <sz val="11"/>
        <color rgb="FF000000"/>
        <rFont val="Calibri"/>
      </rPr>
      <t xml:space="preserve">
</t>
    </r>
    <r>
      <rPr>
        <sz val="11"/>
        <color rgb="FF000000"/>
        <rFont val="Calibri"/>
      </rPr>
      <t>RP/0/0/CPU0:R2(config-msdp-peer)#maximum external-sa nnn</t>
    </r>
    <r>
      <rPr>
        <sz val="11"/>
        <color rgb="FF000000"/>
        <rFont val="Calibri"/>
      </rPr>
      <t xml:space="preserve">
</t>
    </r>
    <r>
      <rPr>
        <sz val="11"/>
        <color rgb="FF000000"/>
        <rFont val="Calibri"/>
      </rPr>
      <t>RP/0/0/CPU0:R2(config-msdp-peer)#end</t>
    </r>
  </si>
  <si>
    <r>
      <rPr>
        <sz val="11"/>
        <color rgb="FF000000"/>
        <rFont val="Calibri"/>
      </rPr>
      <t>To reduce any risk of a denial-of-service (DoS) attack from a rogue or misconfigured MSDP router, the router must be configured to limit the number of source-active messages it accepts from each peer.</t>
    </r>
  </si>
  <si>
    <r>
      <rPr>
        <sz val="11"/>
        <color rgb="FF000000"/>
        <rFont val="Calibri"/>
      </rPr>
      <t>Review the router configuration to determine if it is configured to limit the amount of source-active messages it accepts on a per-peer basis.</t>
    </r>
    <r>
      <rPr>
        <sz val="11"/>
        <color rgb="FF000000"/>
        <rFont val="Calibri"/>
      </rPr>
      <t xml:space="preserve">
</t>
    </r>
    <r>
      <rPr>
        <sz val="11"/>
        <color rgb="FF000000"/>
        <rFont val="Calibri"/>
      </rPr>
      <t>router msdp</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peer 4.4.4.4</t>
    </r>
    <r>
      <rPr>
        <sz val="11"/>
        <color rgb="FF000000"/>
        <rFont val="Calibri"/>
      </rPr>
      <t xml:space="preserve">
</t>
    </r>
    <r>
      <rPr>
        <sz val="11"/>
        <color rgb="FF000000"/>
        <rFont val="Calibri"/>
      </rPr>
      <t xml:space="preserve">  remote-as 33</t>
    </r>
    <r>
      <rPr>
        <sz val="11"/>
        <color rgb="FF000000"/>
        <rFont val="Calibri"/>
      </rPr>
      <t xml:space="preserve">
</t>
    </r>
    <r>
      <rPr>
        <sz val="11"/>
        <color rgb="FF000000"/>
        <rFont val="Calibri"/>
      </rPr>
      <t xml:space="preserve">  maximum external-sa 555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peer 5.5.5.5</t>
    </r>
    <r>
      <rPr>
        <sz val="11"/>
        <color rgb="FF000000"/>
        <rFont val="Calibri"/>
      </rPr>
      <t xml:space="preserve">
</t>
    </r>
    <r>
      <rPr>
        <sz val="11"/>
        <color rgb="FF000000"/>
        <rFont val="Calibri"/>
      </rPr>
      <t xml:space="preserve">  remote-as 44</t>
    </r>
    <r>
      <rPr>
        <sz val="11"/>
        <color rgb="FF000000"/>
        <rFont val="Calibri"/>
      </rPr>
      <t xml:space="preserve">
</t>
    </r>
    <r>
      <rPr>
        <sz val="11"/>
        <color rgb="FF000000"/>
        <rFont val="Calibri"/>
      </rPr>
      <t xml:space="preserve">  maximum external-sa 555</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limit the source-active messages it accepts, this is a finding.</t>
    </r>
  </si>
  <si>
    <t>V-216823</t>
  </si>
  <si>
    <r>
      <rPr>
        <sz val="11"/>
        <rFont val="Calibri"/>
      </rPr>
      <t>The Cisco Multicast Source Discovery Protocol (MSDP) router must be configured to use a loopback address as the source address when originating MSDP traffic.</t>
    </r>
  </si>
  <si>
    <r>
      <rPr>
        <sz val="11"/>
        <color rgb="FF000000"/>
        <rFont val="Calibri"/>
      </rPr>
      <t>Configure the router to use its loopback address is used as the source address when sending MSDP packets.</t>
    </r>
    <r>
      <rPr>
        <sz val="11"/>
        <color rgb="FF000000"/>
        <rFont val="Calibri"/>
      </rPr>
      <t xml:space="preserve">
</t>
    </r>
    <r>
      <rPr>
        <sz val="11"/>
        <color rgb="FF000000"/>
        <rFont val="Calibri"/>
      </rPr>
      <t>RP/0/0/CPU0:R2(config)#router msdp</t>
    </r>
    <r>
      <rPr>
        <sz val="11"/>
        <color rgb="FF000000"/>
        <rFont val="Calibri"/>
      </rPr>
      <t xml:space="preserve">
</t>
    </r>
    <r>
      <rPr>
        <sz val="11"/>
        <color rgb="FF000000"/>
        <rFont val="Calibri"/>
      </rPr>
      <t>RP/0/0/CPU0:R2(config-msdp)#connect-source lo0</t>
    </r>
    <r>
      <rPr>
        <sz val="11"/>
        <color rgb="FF000000"/>
        <rFont val="Calibri"/>
      </rPr>
      <t xml:space="preserve">
</t>
    </r>
    <r>
      <rPr>
        <sz val="11"/>
        <color rgb="FF000000"/>
        <rFont val="Calibri"/>
      </rPr>
      <t>RP/0/0/CPU0:R2(config-msdp)#end</t>
    </r>
  </si>
  <si>
    <r>
      <rPr>
        <sz val="11"/>
        <color rgb="FF000000"/>
        <rFont val="Calibri"/>
      </rPr>
      <t xml:space="preserve">Using a loopback address as the source address offers a multitude of uses for security, access, management, and scalability of MSDP routers. </t>
    </r>
    <r>
      <rPr>
        <sz val="11"/>
        <color rgb="FF000000"/>
        <rFont val="Calibri"/>
      </rPr>
      <t xml:space="preserve">
</t>
    </r>
    <r>
      <rPr>
        <sz val="11"/>
        <color rgb="FF000000"/>
        <rFont val="Calibri"/>
      </rPr>
      <t xml:space="preserve">It is easier to construct appropriate ingress filters for router management plane traffic destined to the network management subnet since the source addresses will be from the range used for loopback interfaces instead of a larger range of addresses used for physical interfaces. </t>
    </r>
    <r>
      <rPr>
        <sz val="11"/>
        <color rgb="FF000000"/>
        <rFont val="Calibri"/>
      </rPr>
      <t xml:space="preserve">
</t>
    </r>
    <r>
      <rPr>
        <sz val="11"/>
        <color rgb="FF000000"/>
        <rFont val="Calibri"/>
      </rPr>
      <t>Log information recorded by authentication and syslog servers will record the router’s loopback address instead of the numerous physical interface addresses.</t>
    </r>
  </si>
  <si>
    <r>
      <rPr>
        <sz val="11"/>
        <color rgb="FF000000"/>
        <rFont val="Calibri"/>
      </rPr>
      <t>Verify that the loopback interface is used as the source address for all MSDP packets generated by the router.</t>
    </r>
    <r>
      <rPr>
        <sz val="11"/>
        <color rgb="FF000000"/>
        <rFont val="Calibri"/>
      </rPr>
      <t xml:space="preserve">
</t>
    </r>
    <r>
      <rPr>
        <sz val="11"/>
        <color rgb="FF000000"/>
        <rFont val="Calibri"/>
      </rPr>
      <t>router msdp</t>
    </r>
    <r>
      <rPr>
        <sz val="11"/>
        <color rgb="FF000000"/>
        <rFont val="Calibri"/>
      </rPr>
      <t xml:space="preserve">
</t>
    </r>
    <r>
      <rPr>
        <sz val="11"/>
        <color rgb="FF000000"/>
        <rFont val="Calibri"/>
      </rPr>
      <t xml:space="preserve"> connect-source Loopback0</t>
    </r>
    <r>
      <rPr>
        <sz val="11"/>
        <color rgb="FF000000"/>
        <rFont val="Calibri"/>
      </rPr>
      <t xml:space="preserve">
</t>
    </r>
    <r>
      <rPr>
        <sz val="11"/>
        <color rgb="FF000000"/>
        <rFont val="Calibri"/>
      </rPr>
      <t>If the router does not use its loopback address as the source address when originating MSDP traffic, this is a finding.</t>
    </r>
  </si>
  <si>
    <t>V-217005</t>
  </si>
  <si>
    <r>
      <rPr>
        <sz val="11"/>
        <rFont val="Calibri"/>
      </rPr>
      <t>The Cisco perimeter router must be configured to restrict it from accepting outbound IP packets that contain an illegitimate address in the source address field via egress filter or by enabling Unicast Reverse Path Forwarding (uRPF).</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</si>
  <si>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ensure that an egress ACL or uRPF is configured on internal interfaces to restrict the router from accepting any outbound IP packet that contains an  illegitimate address in the source field. The example below enables uRPF.</t>
    </r>
    <r>
      <rPr>
        <sz val="11"/>
        <color rgb="FF000000"/>
        <rFont val="Calibri"/>
      </rPr>
      <t xml:space="preserve">
</t>
    </r>
    <r>
      <rPr>
        <sz val="11"/>
        <color rgb="FF000000"/>
        <rFont val="Calibri"/>
      </rPr>
      <t>RP/0/0/CPU0:R3(config)#int g0/0/0/1</t>
    </r>
    <r>
      <rPr>
        <sz val="11"/>
        <color rgb="FF000000"/>
        <rFont val="Calibri"/>
      </rPr>
      <t xml:space="preserve">
</t>
    </r>
    <r>
      <rPr>
        <sz val="11"/>
        <color rgb="FF000000"/>
        <rFont val="Calibri"/>
      </rPr>
      <t>RP/0/0/CPU0:R3(config-if)#ipv4 verify unicast source reachable-via rx</t>
    </r>
  </si>
  <si>
    <r>
      <rPr>
        <sz val="11"/>
        <color rgb="FF000000"/>
        <rFont val="Calibri"/>
      </rPr>
      <t>A compromised host in an enclave can be used by a malicious platform to launch cyberattacks on third parties. This is a common practice in "botnets", which are a collection of compromised computers using malware to attack other computers or networks. DDoS attacks frequently leverage IP source address spoofing to send packets to multiple hosts that in turn will then send return traffic to the hosts with the IP addresses that were forged. This can generate significant amounts of traffic. Therefore, protection measures to counteract IP source address spoofing must be taken. When uRPF is enabled in strict mode, the packet must be received on the interface that the device would use to forward the return packet; thereby mitigating IP source address spoofing.</t>
    </r>
  </si>
  <si>
    <r>
      <rPr>
        <sz val="11"/>
        <color rgb="FF000000"/>
        <rFont val="Calibri"/>
      </rPr>
      <t>This requirement is not applicable for the DODIN Backbone.</t>
    </r>
    <r>
      <rPr>
        <sz val="11"/>
        <color rgb="FF000000"/>
        <rFont val="Calibri"/>
      </rPr>
      <t xml:space="preserve">
</t>
    </r>
    <r>
      <rPr>
        <sz val="11"/>
        <color rgb="FF000000"/>
        <rFont val="Calibri"/>
      </rPr>
      <t>Review the router configuration to verify uRPF or an egress ACL has been configured on all internal interfaces to restrict the router from accepting outbound IP packets that contain an illegitimate address in the source address field.</t>
    </r>
    <r>
      <rPr>
        <sz val="11"/>
        <color rgb="FF000000"/>
        <rFont val="Calibri"/>
      </rPr>
      <t xml:space="preserve">
</t>
    </r>
    <r>
      <rPr>
        <sz val="11"/>
        <color rgb="FF000000"/>
        <rFont val="Calibri"/>
      </rPr>
      <t>uRPF example</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ipv4 address 10.1.34.3 255.255.255.0</t>
    </r>
    <r>
      <rPr>
        <sz val="11"/>
        <color rgb="FF000000"/>
        <rFont val="Calibri"/>
      </rPr>
      <t xml:space="preserve">
</t>
    </r>
    <r>
      <rPr>
        <sz val="11"/>
        <color rgb="FF000000"/>
        <rFont val="Calibri"/>
      </rPr>
      <t xml:space="preserve"> ipv4 verify unicast source reachable-via rx</t>
    </r>
    <r>
      <rPr>
        <sz val="11"/>
        <color rgb="FF000000"/>
        <rFont val="Calibri"/>
      </rPr>
      <t xml:space="preserve">
</t>
    </r>
    <r>
      <rPr>
        <sz val="11"/>
        <color rgb="FF000000"/>
        <rFont val="Calibri"/>
      </rPr>
      <t>Egress ACL example</t>
    </r>
    <r>
      <rPr>
        <sz val="11"/>
        <color rgb="FF000000"/>
        <rFont val="Calibri"/>
      </rPr>
      <t xml:space="preserve">
</t>
    </r>
    <r>
      <rPr>
        <sz val="11"/>
        <color rgb="FF000000"/>
        <rFont val="Calibri"/>
      </rPr>
      <t>ipv4 access-list EGRESS_FILTER</t>
    </r>
    <r>
      <rPr>
        <sz val="11"/>
        <color rgb="FF000000"/>
        <rFont val="Calibri"/>
      </rPr>
      <t xml:space="preserve">
</t>
    </r>
    <r>
      <rPr>
        <sz val="11"/>
        <color rgb="FF000000"/>
        <rFont val="Calibri"/>
      </rPr>
      <t xml:space="preserve"> 10 permit udp 10.1.15.0 0.0.0.255 any eq domain</t>
    </r>
    <r>
      <rPr>
        <sz val="11"/>
        <color rgb="FF000000"/>
        <rFont val="Calibri"/>
      </rPr>
      <t xml:space="preserve">
</t>
    </r>
    <r>
      <rPr>
        <sz val="11"/>
        <color rgb="FF000000"/>
        <rFont val="Calibri"/>
      </rPr>
      <t xml:space="preserve"> 20 permit tcp 10.1.15.0 0.0.0.255 any eq ftp</t>
    </r>
    <r>
      <rPr>
        <sz val="11"/>
        <color rgb="FF000000"/>
        <rFont val="Calibri"/>
      </rPr>
      <t xml:space="preserve">
</t>
    </r>
    <r>
      <rPr>
        <sz val="11"/>
        <color rgb="FF000000"/>
        <rFont val="Calibri"/>
      </rPr>
      <t xml:space="preserve"> 30 permit tcp 10.1.15.0 0.0.0.255 any eq ftp-data</t>
    </r>
    <r>
      <rPr>
        <sz val="11"/>
        <color rgb="FF000000"/>
        <rFont val="Calibri"/>
      </rPr>
      <t xml:space="preserve">
</t>
    </r>
    <r>
      <rPr>
        <sz val="11"/>
        <color rgb="FF000000"/>
        <rFont val="Calibri"/>
      </rPr>
      <t xml:space="preserve"> 40 permit tcp 10.1.15.0 0.0.0.255 any eq www</t>
    </r>
    <r>
      <rPr>
        <sz val="11"/>
        <color rgb="FF000000"/>
        <rFont val="Calibri"/>
      </rPr>
      <t xml:space="preserve">
</t>
    </r>
    <r>
      <rPr>
        <sz val="11"/>
        <color rgb="FF000000"/>
        <rFont val="Calibri"/>
      </rPr>
      <t xml:space="preserve"> 50 permit icmp 10.1.15.0 0.0.0.255 any</t>
    </r>
    <r>
      <rPr>
        <sz val="11"/>
        <color rgb="FF000000"/>
        <rFont val="Calibri"/>
      </rPr>
      <t xml:space="preserve">
</t>
    </r>
    <r>
      <rPr>
        <sz val="11"/>
        <color rgb="FF000000"/>
        <rFont val="Calibri"/>
      </rPr>
      <t xml:space="preserve"> 60 permit icmp 10.1.15.0 0.0.0.255 any echo</t>
    </r>
    <r>
      <rPr>
        <sz val="11"/>
        <color rgb="FF000000"/>
        <rFont val="Calibri"/>
      </rPr>
      <t xml:space="preserve">
</t>
    </r>
    <r>
      <rPr>
        <sz val="11"/>
        <color rgb="FF000000"/>
        <rFont val="Calibri"/>
      </rPr>
      <t xml:space="preserve"> 70 deny ipv4 any any</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interface GigabitEthernet0/0/0/1</t>
    </r>
    <r>
      <rPr>
        <sz val="11"/>
        <color rgb="FF000000"/>
        <rFont val="Calibri"/>
      </rPr>
      <t xml:space="preserve">
</t>
    </r>
    <r>
      <rPr>
        <sz val="11"/>
        <color rgb="FF000000"/>
        <rFont val="Calibri"/>
      </rPr>
      <t xml:space="preserve"> description downstream link to LAN</t>
    </r>
    <r>
      <rPr>
        <sz val="11"/>
        <color rgb="FF000000"/>
        <rFont val="Calibri"/>
      </rPr>
      <t xml:space="preserve">
</t>
    </r>
    <r>
      <rPr>
        <sz val="11"/>
        <color rgb="FF000000"/>
        <rFont val="Calibri"/>
      </rPr>
      <t xml:space="preserve"> ipv4 address 10.1.34.3 255.255.255.0</t>
    </r>
    <r>
      <rPr>
        <sz val="11"/>
        <color rgb="FF000000"/>
        <rFont val="Calibri"/>
      </rPr>
      <t xml:space="preserve">
</t>
    </r>
    <r>
      <rPr>
        <sz val="11"/>
        <color rgb="FF000000"/>
        <rFont val="Calibri"/>
      </rPr>
      <t xml:space="preserve"> ipv4 access-group EGRESS_FILTER ingress</t>
    </r>
    <r>
      <rPr>
        <sz val="11"/>
        <color rgb="FF000000"/>
        <rFont val="Calibri"/>
      </rPr>
      <t xml:space="preserve">
</t>
    </r>
    <r>
      <rPr>
        <sz val="11"/>
        <color rgb="FF000000"/>
        <rFont val="Calibri"/>
      </rPr>
      <t>If uRPF or an egress ACL to restrict the router from accepting outbound IP packets that contain an illegitimate address in the source address field has not been configured on all internal interfaces in an enclave, this is a finding.</t>
    </r>
  </si>
  <si>
    <t>V-217006</t>
  </si>
  <si>
    <r>
      <rPr>
        <sz val="11"/>
        <rFont val="Calibri"/>
      </rPr>
      <t>The Cisco perimeter router must be configured to block all packets with any IP options.</t>
    </r>
  </si>
  <si>
    <r>
      <rPr>
        <sz val="11"/>
        <color rgb="FF000000"/>
        <rFont val="Calibri"/>
      </rPr>
      <t>This requirement is not applicable for the DODIN Backbone.</t>
    </r>
    <r>
      <rPr>
        <sz val="11"/>
        <color rgb="FF000000"/>
        <rFont val="Calibri"/>
      </rPr>
      <t xml:space="preserve">
</t>
    </r>
    <r>
      <rPr>
        <sz val="11"/>
        <color rgb="FF000000"/>
        <rFont val="Calibri"/>
      </rPr>
      <t>Configure the router to drop all packets with IP option source routing.</t>
    </r>
    <r>
      <rPr>
        <sz val="11"/>
        <color rgb="FF000000"/>
        <rFont val="Calibri"/>
      </rPr>
      <t xml:space="preserve">
</t>
    </r>
    <r>
      <rPr>
        <sz val="11"/>
        <color rgb="FF000000"/>
        <rFont val="Calibri"/>
      </rPr>
      <t>RP/0/0/CPU0:R3(config)#no ipv4 source-route</t>
    </r>
  </si>
  <si>
    <r>
      <rPr>
        <sz val="11"/>
        <color rgb="FF000000"/>
        <rFont val="Calibri"/>
      </rPr>
      <t>Packets with IP options are not fast switched and henceforth must be punted to the router processor.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</si>
  <si>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This requirement is not applicable for the DODIN Backbone.</t>
    </r>
    <r>
      <rPr>
        <sz val="11"/>
        <color rgb="FF000000"/>
        <rFont val="Calibri"/>
      </rPr>
      <t xml:space="preserve">
</t>
    </r>
    <r>
      <rPr>
        <sz val="11"/>
        <color rgb="FF000000"/>
        <rFont val="Calibri"/>
      </rPr>
      <t>In Cisco IOS XR, all IPv4 packets with any header option other than the "source-route" header options are dropped. By default, ipv4 source routing is disabled. Verify that the following command is not configured: ipv4 source-route</t>
    </r>
    <r>
      <rPr>
        <sz val="11"/>
        <color rgb="FF000000"/>
        <rFont val="Calibri"/>
      </rPr>
      <t xml:space="preserve">
</t>
    </r>
    <r>
      <rPr>
        <sz val="11"/>
        <color rgb="FF000000"/>
        <rFont val="Calibri"/>
      </rPr>
      <t>If the router is not configured to drop all packets with IP option source routing, this is a finding.</t>
    </r>
  </si>
  <si>
    <t>V-217007</t>
  </si>
  <si>
    <r>
      <rPr>
        <sz val="11"/>
        <rFont val="Calibri"/>
      </rPr>
      <t>The Cisco BGP router must be configured to enable the Generalized TTL Security Mechanism (GTSM).</t>
    </r>
  </si>
  <si>
    <r>
      <rPr>
        <sz val="11"/>
        <color rgb="FF000000"/>
        <rFont val="Calibri"/>
      </rPr>
      <t>Configure TTL security on all external BGP neighbors as shown in the example below.</t>
    </r>
    <r>
      <rPr>
        <sz val="11"/>
        <color rgb="FF000000"/>
        <rFont val="Calibri"/>
      </rPr>
      <t xml:space="preserve">
</t>
    </r>
    <r>
      <rPr>
        <sz val="11"/>
        <color rgb="FF000000"/>
        <rFont val="Calibri"/>
      </rPr>
      <t>RP/0/0/CPU0:R2(config)#router bgp n</t>
    </r>
    <r>
      <rPr>
        <sz val="11"/>
        <color rgb="FF000000"/>
        <rFont val="Calibri"/>
      </rPr>
      <t xml:space="preserve">
</t>
    </r>
    <r>
      <rPr>
        <sz val="11"/>
        <color rgb="FF000000"/>
        <rFont val="Calibri"/>
      </rPr>
      <t xml:space="preserve">RP/0/0/CPU0:R2(config-bgp)#neighbor x.1.23.3   </t>
    </r>
    <r>
      <rPr>
        <sz val="11"/>
        <color rgb="FF000000"/>
        <rFont val="Calibri"/>
      </rPr>
      <t xml:space="preserve">
</t>
    </r>
    <r>
      <rPr>
        <sz val="11"/>
        <color rgb="FF000000"/>
        <rFont val="Calibri"/>
      </rPr>
      <t>RP/0/0/CPU0:R2(config-bgp-nbr)#ttl-security</t>
    </r>
  </si>
  <si>
    <r>
      <rPr>
        <sz val="11"/>
        <color rgb="FF000000"/>
        <rFont val="Calibri"/>
      </rPr>
      <t xml:space="preserve">As described in RFC 3682, GTSM is designed to protect a router's IP-based control plane from DoS attacks. Many attacks focused on CPU load and line-card overload can be prevented by implementing GTSM on all Exterior Border Gateway Protocol speaking routers. </t>
    </r>
    <r>
      <rPr>
        <sz val="11"/>
        <color rgb="FF000000"/>
        <rFont val="Calibri"/>
      </rPr>
      <t xml:space="preserve">
</t>
    </r>
    <r>
      <rPr>
        <sz val="11"/>
        <color rgb="FF000000"/>
        <rFont val="Calibri"/>
      </rPr>
      <t>GTSM is based on the fact that the vast majority of control plane peering is established between adjacent routers; that is, the Exterior Border Gateway Protocol peers are either between connecting interfaces or between loopback interfaces. Since TTL spoofing is considered nearly impossible, a mechanism based on an expected TTL value provides a simple and reasonably robust defense from infrastructure attacks based on forged control plane traffic.</t>
    </r>
  </si>
  <si>
    <r>
      <rPr>
        <sz val="11"/>
        <color rgb="FF000000"/>
        <rFont val="Calibri"/>
      </rPr>
      <t>Review the BGP configuration to verify that TTL security has been configured for each external neighbor as shown in the example below.</t>
    </r>
    <r>
      <rPr>
        <sz val="11"/>
        <color rgb="FF000000"/>
        <rFont val="Calibri"/>
      </rPr>
      <t xml:space="preserve">
</t>
    </r>
    <r>
      <rPr>
        <sz val="11"/>
        <color rgb="FF000000"/>
        <rFont val="Calibri"/>
      </rPr>
      <t>router bgp n</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x.1.23.3</t>
    </r>
    <r>
      <rPr>
        <sz val="11"/>
        <color rgb="FF000000"/>
        <rFont val="Calibri"/>
      </rPr>
      <t xml:space="preserve">
</t>
    </r>
    <r>
      <rPr>
        <sz val="11"/>
        <color rgb="FF000000"/>
        <rFont val="Calibri"/>
      </rPr>
      <t xml:space="preserve">  remote-as n</t>
    </r>
    <r>
      <rPr>
        <sz val="11"/>
        <color rgb="FF000000"/>
        <rFont val="Calibri"/>
      </rPr>
      <t xml:space="preserve">
</t>
    </r>
    <r>
      <rPr>
        <sz val="11"/>
        <color rgb="FF000000"/>
        <rFont val="Calibri"/>
      </rPr>
      <t xml:space="preserve">  ttl-security</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the router is not configured to use GTSM for all Exterior Border Gateway Protocol peering sessions, this is a finding.</t>
    </r>
  </si>
  <si>
    <t>V-217008</t>
  </si>
  <si>
    <r>
      <rPr>
        <sz val="11"/>
        <rFont val="Calibri"/>
      </rPr>
      <t>The Cisco BGP router must be configured to use a unique key for each autonomous system (AS) that it peers with.</t>
    </r>
  </si>
  <si>
    <r>
      <rPr>
        <sz val="11"/>
        <color rgb="FF000000"/>
        <rFont val="Calibri"/>
      </rPr>
      <t>Configure the router to use unique keys for each AS that it peers with as shown in the example below.</t>
    </r>
    <r>
      <rPr>
        <sz val="11"/>
        <color rgb="FF000000"/>
        <rFont val="Calibri"/>
      </rPr>
      <t xml:space="preserve">
</t>
    </r>
    <r>
      <rPr>
        <sz val="11"/>
        <color rgb="FF000000"/>
        <rFont val="Calibri"/>
      </rPr>
      <t>RP/0/0/CPU0:R2(config)#router bgp n</t>
    </r>
    <r>
      <rPr>
        <sz val="11"/>
        <color rgb="FF000000"/>
        <rFont val="Calibri"/>
      </rPr>
      <t xml:space="preserve">
</t>
    </r>
    <r>
      <rPr>
        <sz val="11"/>
        <color rgb="FF000000"/>
        <rFont val="Calibri"/>
      </rPr>
      <t>RP/0/0/CPU0:R2(config-bgp)#neighbor x.1.23.3</t>
    </r>
    <r>
      <rPr>
        <sz val="11"/>
        <color rgb="FF000000"/>
        <rFont val="Calibri"/>
      </rPr>
      <t xml:space="preserve">
</t>
    </r>
    <r>
      <rPr>
        <sz val="11"/>
        <color rgb="FF000000"/>
        <rFont val="Calibri"/>
      </rPr>
      <t xml:space="preserve">RP/0/0/CPU0:R2(config-bgp-nbr)#keychain YYY_KEY_CHAIN </t>
    </r>
    <r>
      <rPr>
        <sz val="11"/>
        <color rgb="FF000000"/>
        <rFont val="Calibri"/>
      </rPr>
      <t xml:space="preserve">
</t>
    </r>
    <r>
      <rPr>
        <sz val="11"/>
        <color rgb="FF000000"/>
        <rFont val="Calibri"/>
      </rPr>
      <t>RP/0/0/CPU0:R2(config-bgp-nbr)#neighbor x.1.24.4</t>
    </r>
    <r>
      <rPr>
        <sz val="11"/>
        <color rgb="FF000000"/>
        <rFont val="Calibri"/>
      </rPr>
      <t xml:space="preserve">
</t>
    </r>
    <r>
      <rPr>
        <sz val="11"/>
        <color rgb="FF000000"/>
        <rFont val="Calibri"/>
      </rPr>
      <t xml:space="preserve">RP/0/0/CPU0:R2(config-bgp-nbr)#keychain ZZZ_KEY_CHAIN </t>
    </r>
    <r>
      <rPr>
        <sz val="11"/>
        <color rgb="FF000000"/>
        <rFont val="Calibri"/>
      </rPr>
      <t xml:space="preserve">
</t>
    </r>
    <r>
      <rPr>
        <sz val="11"/>
        <color rgb="FF000000"/>
        <rFont val="Calibri"/>
      </rPr>
      <t>RP/0/0/CPU0:R2(config-bgp-nbr)#end</t>
    </r>
  </si>
  <si>
    <r>
      <rPr>
        <sz val="11"/>
        <color rgb="FF000000"/>
        <rFont val="Calibri"/>
      </rPr>
      <t>If the same keys are used between eBGP neighbors, the chance of a hacker compromising any of the BGP sessions increases. It is possible that a malicious user exists in one autonomous system who would know the key used for the eBGP session. This user would then be able to hijack BGP sessions with other trusted neighbors.</t>
    </r>
  </si>
  <si>
    <r>
      <rPr>
        <sz val="11"/>
        <color rgb="FF000000"/>
        <rFont val="Calibri"/>
      </rPr>
      <t xml:space="preserve">Review the BGP configuration to determine if it is peering with multiple autonomous systems. Interview the ISSM and router administrator to determine if unique keys are being used. </t>
    </r>
    <r>
      <rPr>
        <sz val="11"/>
        <color rgb="FF000000"/>
        <rFont val="Calibri"/>
      </rPr>
      <t xml:space="preserve">
</t>
    </r>
    <r>
      <rPr>
        <sz val="11"/>
        <color rgb="FF000000"/>
        <rFont val="Calibri"/>
      </rPr>
      <t>router bgp n</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x.1.23.3</t>
    </r>
    <r>
      <rPr>
        <sz val="11"/>
        <color rgb="FF000000"/>
        <rFont val="Calibri"/>
      </rPr>
      <t xml:space="preserve">
</t>
    </r>
    <r>
      <rPr>
        <sz val="11"/>
        <color rgb="FF000000"/>
        <rFont val="Calibri"/>
      </rPr>
      <t xml:space="preserve">  remote-as y</t>
    </r>
    <r>
      <rPr>
        <sz val="11"/>
        <color rgb="FF000000"/>
        <rFont val="Calibri"/>
      </rPr>
      <t xml:space="preserve">
</t>
    </r>
    <r>
      <rPr>
        <sz val="11"/>
        <color rgb="FF000000"/>
        <rFont val="Calibri"/>
      </rPr>
      <t xml:space="preserve">  keychain YYY_KEY_CHAIN</t>
    </r>
    <r>
      <rPr>
        <sz val="11"/>
        <color rgb="FF000000"/>
        <rFont val="Calibri"/>
      </rPr>
      <t xml:space="preserve">
</t>
    </r>
    <r>
      <rPr>
        <sz val="11"/>
        <color rgb="FF000000"/>
        <rFont val="Calibri"/>
      </rPr>
      <t xml:space="preserve">  ttl-security</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neighbor x.1.24.4</t>
    </r>
    <r>
      <rPr>
        <sz val="11"/>
        <color rgb="FF000000"/>
        <rFont val="Calibri"/>
      </rPr>
      <t xml:space="preserve">
</t>
    </r>
    <r>
      <rPr>
        <sz val="11"/>
        <color rgb="FF000000"/>
        <rFont val="Calibri"/>
      </rPr>
      <t xml:space="preserve">  remote-as z</t>
    </r>
    <r>
      <rPr>
        <sz val="11"/>
        <color rgb="FF000000"/>
        <rFont val="Calibri"/>
      </rPr>
      <t xml:space="preserve">
</t>
    </r>
    <r>
      <rPr>
        <sz val="11"/>
        <color rgb="FF000000"/>
        <rFont val="Calibri"/>
      </rPr>
      <t xml:space="preserve">  keychain ZZZ_KEY_CHAIN</t>
    </r>
    <r>
      <rPr>
        <sz val="11"/>
        <color rgb="FF000000"/>
        <rFont val="Calibri"/>
      </rPr>
      <t xml:space="preserve">
</t>
    </r>
    <r>
      <rPr>
        <sz val="11"/>
        <color rgb="FF000000"/>
        <rFont val="Calibri"/>
      </rPr>
      <t xml:space="preserve">  ttl-security</t>
    </r>
    <r>
      <rPr>
        <sz val="11"/>
        <color rgb="FF000000"/>
        <rFont val="Calibri"/>
      </rPr>
      <t xml:space="preserve">
</t>
    </r>
    <r>
      <rPr>
        <sz val="11"/>
        <color rgb="FF000000"/>
        <rFont val="Calibri"/>
      </rPr>
      <t xml:space="preserve">  address-family ipv4 unicast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r>
      <rPr>
        <sz val="11"/>
        <color rgb="FF000000"/>
        <rFont val="Calibri"/>
      </rPr>
      <t xml:space="preserve">
</t>
    </r>
    <r>
      <rPr>
        <sz val="11"/>
        <color rgb="FF000000"/>
        <rFont val="Calibri"/>
      </rPr>
      <t>If unique keys are not being used, this is a finding.</t>
    </r>
  </si>
  <si>
    <t>V-217009</t>
  </si>
  <si>
    <r>
      <rPr>
        <sz val="11"/>
        <rFont val="Calibri"/>
      </rPr>
      <t>The Cisco PE router must be configured to ignore or block all packets with any IP options.</t>
    </r>
  </si>
  <si>
    <r>
      <rPr>
        <sz val="11"/>
        <color rgb="FF000000"/>
        <rFont val="Calibri"/>
      </rPr>
      <t>Configure the router to drop all packets with ipv4 source-route as shown below.</t>
    </r>
    <r>
      <rPr>
        <sz val="11"/>
        <color rgb="FF000000"/>
        <rFont val="Calibri"/>
      </rPr>
      <t xml:space="preserve">
</t>
    </r>
    <r>
      <rPr>
        <sz val="11"/>
        <color rgb="FF000000"/>
        <rFont val="Calibri"/>
      </rPr>
      <t>RP/0/0/CPU0:R3(config)#no ipv4 source-route</t>
    </r>
  </si>
  <si>
    <r>
      <rPr>
        <sz val="11"/>
        <color rgb="FF000000"/>
        <rFont val="Calibri"/>
      </rPr>
      <t>Packets with IP options are not fast switched and therefore must be punted to the router processor. Hackers who initiate denial-of-service (DoS) attacks on routers commonly send large streams of packets with IP options. Dropping the packets with IP options reduces the load of IP options packets on the router. The end result is a reduction in the effects of the DoS attack on the router and on downstream routers.</t>
    </r>
  </si>
  <si>
    <r>
      <rPr>
        <sz val="11"/>
        <color rgb="FF000000"/>
        <rFont val="Calibri"/>
      </rPr>
      <t xml:space="preserve">In Cisco IOS XR, all IPv4 packets with any header option other than the "source-route" header options are dropped. By default, ipv4 source routing is disabled. </t>
    </r>
    <r>
      <rPr>
        <sz val="11"/>
        <color rgb="FF000000"/>
        <rFont val="Calibri"/>
      </rPr>
      <t xml:space="preserve">
</t>
    </r>
    <r>
      <rPr>
        <sz val="11"/>
        <color rgb="FF000000"/>
        <rFont val="Calibri"/>
      </rPr>
      <t>Verify that the following command is not configured:</t>
    </r>
    <r>
      <rPr>
        <sz val="11"/>
        <color rgb="FF000000"/>
        <rFont val="Calibri"/>
      </rPr>
      <t xml:space="preserve">
</t>
    </r>
    <r>
      <rPr>
        <sz val="11"/>
        <color rgb="FF000000"/>
        <rFont val="Calibri"/>
      </rPr>
      <t xml:space="preserve"> ipv4 source-route</t>
    </r>
    <r>
      <rPr>
        <sz val="11"/>
        <color rgb="FF000000"/>
        <rFont val="Calibri"/>
      </rPr>
      <t xml:space="preserve">
</t>
    </r>
    <r>
      <rPr>
        <sz val="11"/>
        <color rgb="FF000000"/>
        <rFont val="Calibri"/>
      </rPr>
      <t>If the router is not configured to drop all packets with IP options, this is a finding.</t>
    </r>
  </si>
  <si>
    <t>V-230037</t>
  </si>
  <si>
    <r>
      <rPr>
        <sz val="11"/>
        <rFont val="Calibri"/>
      </rPr>
      <t>The Cisco router must be configured to have Cisco Express Forwarding enabled.</t>
    </r>
  </si>
  <si>
    <r>
      <rPr>
        <sz val="11"/>
        <color rgb="FF000000"/>
        <rFont val="Calibri"/>
      </rPr>
      <t>Enable CEF</t>
    </r>
    <r>
      <rPr>
        <sz val="11"/>
        <color rgb="FF000000"/>
        <rFont val="Calibri"/>
      </rPr>
      <t xml:space="preserve">
</t>
    </r>
    <r>
      <rPr>
        <sz val="11"/>
        <color rgb="FF000000"/>
        <rFont val="Calibri"/>
      </rPr>
      <t xml:space="preserve">IPv4 Example: ip cef </t>
    </r>
    <r>
      <rPr>
        <sz val="11"/>
        <color rgb="FF000000"/>
        <rFont val="Calibri"/>
      </rPr>
      <t xml:space="preserve">
</t>
    </r>
    <r>
      <rPr>
        <sz val="11"/>
        <color rgb="FF000000"/>
        <rFont val="Calibri"/>
      </rPr>
      <t>IPv6 Example: ipv6 cef</t>
    </r>
  </si>
  <si>
    <r>
      <rPr>
        <sz val="11"/>
        <color rgb="FF000000"/>
        <rFont val="Calibri"/>
      </rPr>
      <t>The Cisco Express Forwarding (CEF) switching mode replaces the traditional Cisco routing cache with a data structure that mirrors the entire system routing table. Because there is no need to build cache entries when traffic starts arriving for new destinations, CEF behaves more predictably when presented with large volumes of traffic addressed to many destinations—such as a SYN flood attacks that. Because many SYN flood attacks use randomized source addresses to which the hosts under attack will reply to, there can be a substantial amount of traffic for a large number of destinations that the router will have to handle. Consequently, routers configured for CEF will perform better under SYN floods directed at hosts inside the network than routers using the traditional cache.</t>
    </r>
  </si>
  <si>
    <r>
      <rPr>
        <sz val="11"/>
        <color rgb="FF000000"/>
        <rFont val="Calibri"/>
      </rPr>
      <t>Review the router to verify that CEF is enabled.</t>
    </r>
    <r>
      <rPr>
        <sz val="11"/>
        <color rgb="FF000000"/>
        <rFont val="Calibri"/>
      </rPr>
      <t xml:space="preserve">
</t>
    </r>
    <r>
      <rPr>
        <sz val="11"/>
        <color rgb="FF000000"/>
        <rFont val="Calibri"/>
      </rPr>
      <t xml:space="preserve">IPv4 Example: ip cef </t>
    </r>
    <r>
      <rPr>
        <sz val="11"/>
        <color rgb="FF000000"/>
        <rFont val="Calibri"/>
      </rPr>
      <t xml:space="preserve">
</t>
    </r>
    <r>
      <rPr>
        <sz val="11"/>
        <color rgb="FF000000"/>
        <rFont val="Calibri"/>
      </rPr>
      <t>IPv6 Example: ipv6 cef</t>
    </r>
    <r>
      <rPr>
        <sz val="11"/>
        <color rgb="FF000000"/>
        <rFont val="Calibri"/>
      </rPr>
      <t xml:space="preserve">
</t>
    </r>
    <r>
      <rPr>
        <sz val="11"/>
        <color rgb="FF000000"/>
        <rFont val="Calibri"/>
      </rPr>
      <t>If CEF is not enabled, this is a finding.</t>
    </r>
  </si>
  <si>
    <t>V-230040</t>
  </si>
  <si>
    <r>
      <rPr>
        <sz val="11"/>
        <rFont val="Calibri"/>
      </rPr>
      <t>The Cisco router must be configured to advertise a hop limit of at least 32 in Router Advertisement messages for IPv6 stateless auto-configuration deployments.</t>
    </r>
  </si>
  <si>
    <r>
      <rPr>
        <sz val="11"/>
        <color rgb="FF000000"/>
        <rFont val="Calibri"/>
      </rPr>
      <t>Configure the router to advertise a hop limit of at least 32 in Router Advertisement messages.</t>
    </r>
    <r>
      <rPr>
        <sz val="11"/>
        <color rgb="FF000000"/>
        <rFont val="Calibri"/>
      </rPr>
      <t xml:space="preserve">
</t>
    </r>
    <r>
      <rPr>
        <sz val="11"/>
        <color rgb="FF000000"/>
        <rFont val="Calibri"/>
      </rPr>
      <t>R1(config)#ipv6 hop-limit 128</t>
    </r>
  </si>
  <si>
    <r>
      <rPr>
        <sz val="11"/>
        <color rgb="FF000000"/>
        <rFont val="Calibri"/>
      </rPr>
      <t>The Neighbor Discovery protocol allows a hop limit value to be advertised by routers in a Router Advertisement message being used by hosts instead of the standardized default value. If a very small value was configured and advertised to hosts on the LAN segment, communications would fail due to the hop limit reaching zero before the packets sent by a host reached its destination.</t>
    </r>
  </si>
  <si>
    <r>
      <rPr>
        <sz val="11"/>
        <color rgb="FF000000"/>
        <rFont val="Calibri"/>
      </rPr>
      <t>Review the router configuration to determine if the hop limit has been configured for Router Advertisement messages as shown in the example.</t>
    </r>
    <r>
      <rPr>
        <sz val="11"/>
        <color rgb="FF000000"/>
        <rFont val="Calibri"/>
      </rPr>
      <t xml:space="preserve">
</t>
    </r>
    <r>
      <rPr>
        <sz val="11"/>
        <color rgb="FF000000"/>
        <rFont val="Calibri"/>
      </rPr>
      <t>ipv6 hop-limit 128</t>
    </r>
    <r>
      <rPr>
        <sz val="11"/>
        <color rgb="FF000000"/>
        <rFont val="Calibri"/>
      </rPr>
      <t xml:space="preserve">
</t>
    </r>
    <r>
      <rPr>
        <sz val="11"/>
        <color rgb="FF000000"/>
        <rFont val="Calibri"/>
      </rPr>
      <t>If it has been configured and has not been set to at least 32, it is a finding.</t>
    </r>
  </si>
  <si>
    <t>V-230043</t>
  </si>
  <si>
    <r>
      <rPr>
        <sz val="11"/>
        <rFont val="Calibri"/>
      </rPr>
      <t>The Cisco router must not be configured to use IPv6 Site Local Unicast addresses.</t>
    </r>
  </si>
  <si>
    <r>
      <rPr>
        <sz val="11"/>
        <color rgb="FF000000"/>
        <rFont val="Calibri"/>
      </rPr>
      <t>Configure the router using only authorized IPv6 addresses.</t>
    </r>
  </si>
  <si>
    <r>
      <rPr>
        <sz val="11"/>
        <color rgb="FF000000"/>
        <rFont val="Calibri"/>
      </rPr>
      <t>As currently defined, site local addresses are ambiguous and can be present in multiple sites. The address itself does not contain any indication of the site to which it belongs. The use of site-local addresses has the potential to adversely affect network security through leaks, ambiguity, and potential misrouting as documented in section 2 of RFC3879. RFC3879 formally deprecates the IPv6 site-local unicast prefix FEC0::/10 as defined in RFC3513.</t>
    </r>
  </si>
  <si>
    <r>
      <rPr>
        <sz val="11"/>
        <color rgb="FF000000"/>
        <rFont val="Calibri"/>
      </rPr>
      <t xml:space="preserve">Review the router configuration to ensure FEC0::/10 IPv6 addresses are not defined. </t>
    </r>
    <r>
      <rPr>
        <sz val="11"/>
        <color rgb="FF000000"/>
        <rFont val="Calibri"/>
      </rPr>
      <t xml:space="preserve">
</t>
    </r>
    <r>
      <rPr>
        <sz val="11"/>
        <color rgb="FF000000"/>
        <rFont val="Calibri"/>
      </rPr>
      <t>If IPv6 Site Local Unicast addresses are defined, this is a finding.</t>
    </r>
  </si>
  <si>
    <t>V-230046</t>
  </si>
  <si>
    <r>
      <rPr>
        <sz val="11"/>
        <rFont val="Calibri"/>
      </rPr>
      <t>The Cisco perimeter router must be configured to suppress Router Advertisements on all external IPv6-enabled interfaces.</t>
    </r>
  </si>
  <si>
    <r>
      <rPr>
        <sz val="11"/>
        <color rgb="FF000000"/>
        <rFont val="Calibri"/>
      </rPr>
      <t>Configure the router to suppress Router Advertisements on all external IPv6-enabled interfaces as shown in the example below.</t>
    </r>
    <r>
      <rPr>
        <sz val="11"/>
        <color rgb="FF000000"/>
        <rFont val="Calibri"/>
      </rPr>
      <t xml:space="preserve">
</t>
    </r>
    <r>
      <rPr>
        <sz val="11"/>
        <color rgb="FF000000"/>
        <rFont val="Calibri"/>
      </rPr>
      <t>R1(config)#int g1/0</t>
    </r>
    <r>
      <rPr>
        <sz val="11"/>
        <color rgb="FF000000"/>
        <rFont val="Calibri"/>
      </rPr>
      <t xml:space="preserve">
</t>
    </r>
    <r>
      <rPr>
        <sz val="11"/>
        <color rgb="FF000000"/>
        <rFont val="Calibri"/>
      </rPr>
      <t>R1(config-if)#ipv6 nd ra suppress</t>
    </r>
    <r>
      <rPr>
        <sz val="11"/>
        <color rgb="FF000000"/>
        <rFont val="Calibri"/>
      </rPr>
      <t xml:space="preserve">
</t>
    </r>
    <r>
      <rPr>
        <sz val="11"/>
        <color rgb="FF000000"/>
        <rFont val="Calibri"/>
      </rPr>
      <t>R1(config-if)#end</t>
    </r>
  </si>
  <si>
    <r>
      <rPr>
        <sz val="11"/>
        <color rgb="FF000000"/>
        <rFont val="Calibri"/>
      </rPr>
      <t>Many of the known attacks in stateless autoconfiguration are defined in RFC 3756 were present in IPv4 ARP attacks. To mitigate these vulnerabilities, links that have no hosts connected such as the interface connecting to external gateways must be configured to suppress router advertisements.</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</si>
  <si>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verify that Router Advertisements are suppressed on all external IPv6-enabled interfaces as shown in the example below.</t>
    </r>
    <r>
      <rPr>
        <sz val="11"/>
        <color rgb="FF000000"/>
        <rFont val="Calibri"/>
      </rPr>
      <t xml:space="preserve">
</t>
    </r>
    <r>
      <rPr>
        <sz val="11"/>
        <color rgb="FF000000"/>
        <rFont val="Calibri"/>
      </rPr>
      <t>interface gigabitethernet1/0</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nd ra suppress</t>
    </r>
    <r>
      <rPr>
        <sz val="11"/>
        <color rgb="FF000000"/>
        <rFont val="Calibri"/>
      </rPr>
      <t xml:space="preserve">
</t>
    </r>
    <r>
      <rPr>
        <sz val="11"/>
        <color rgb="FF000000"/>
        <rFont val="Calibri"/>
      </rPr>
      <t>If the router is not configured to suppress Router Advertisements on all external IPv6-enabled interfaces, this is a finding.</t>
    </r>
  </si>
  <si>
    <t>V-230049</t>
  </si>
  <si>
    <r>
      <rPr>
        <sz val="11"/>
        <rFont val="Calibri"/>
      </rPr>
      <t>The Cisco perimeter router must be configured to drop IPv6 undetermined transport packets.</t>
    </r>
  </si>
  <si>
    <r>
      <rPr>
        <sz val="11"/>
        <color rgb="FF000000"/>
        <rFont val="Calibri"/>
      </rPr>
      <t>Configure the router to drop IPv6 undetermined transport packets as shown in the example below.</t>
    </r>
    <r>
      <rPr>
        <sz val="11"/>
        <color rgb="FF000000"/>
        <rFont val="Calibri"/>
      </rPr>
      <t xml:space="preserve">
</t>
    </r>
    <r>
      <rPr>
        <sz val="11"/>
        <color rgb="FF000000"/>
        <rFont val="Calibri"/>
      </rPr>
      <t>RP/0/0/CPU0:R3(config)# ipv6 access-list FILTER_IPV6</t>
    </r>
    <r>
      <rPr>
        <sz val="11"/>
        <color rgb="FF000000"/>
        <rFont val="Calibri"/>
      </rPr>
      <t xml:space="preserve">
</t>
    </r>
    <r>
      <rPr>
        <sz val="11"/>
        <color rgb="FF000000"/>
        <rFont val="Calibri"/>
      </rPr>
      <t>RP/0/0/CPU0:R3(config-ipv6-acl)# deny ipv6 any any undetermined-transport log</t>
    </r>
    <r>
      <rPr>
        <sz val="11"/>
        <color rgb="FF000000"/>
        <rFont val="Calibri"/>
      </rPr>
      <t xml:space="preserve">
</t>
    </r>
    <r>
      <rPr>
        <sz val="11"/>
        <color rgb="FF000000"/>
        <rFont val="Calibri"/>
      </rPr>
      <t>RP/0/0/CPU0:R3(config-ipv6-acl)# permit ipv6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RP/0/0/CPU0:R3(config-ipv6-acl)# deny ipv6 any any log</t>
    </r>
    <r>
      <rPr>
        <sz val="11"/>
        <color rgb="FF000000"/>
        <rFont val="Calibri"/>
      </rPr>
      <t xml:space="preserve">
</t>
    </r>
    <r>
      <rPr>
        <sz val="11"/>
        <color rgb="FF000000"/>
        <rFont val="Calibri"/>
      </rPr>
      <t>RP/0/0/CPU0:R3(config-ipv6-acl)# exit</t>
    </r>
    <r>
      <rPr>
        <sz val="11"/>
        <color rgb="FF000000"/>
        <rFont val="Calibri"/>
      </rPr>
      <t xml:space="preserve">
</t>
    </r>
    <r>
      <rPr>
        <sz val="11"/>
        <color rgb="FF000000"/>
        <rFont val="Calibri"/>
      </rPr>
      <t>RP/0/0/CPU0:R3(config)# interface gigabitethernet 0/2/0/2</t>
    </r>
    <r>
      <rPr>
        <sz val="11"/>
        <color rgb="FF000000"/>
        <rFont val="Calibri"/>
      </rPr>
      <t xml:space="preserve">
</t>
    </r>
    <r>
      <rPr>
        <sz val="11"/>
        <color rgb="FF000000"/>
        <rFont val="Calibri"/>
      </rPr>
      <t>RP/0/0/CPU0:R3(config-if)# ipv6 access-group FILTER_IPV6 ingress</t>
    </r>
  </si>
  <si>
    <r>
      <rPr>
        <sz val="11"/>
        <color rgb="FF000000"/>
        <rFont val="Calibri"/>
      </rPr>
      <t>One of the fragmentation weaknesses known in IPv6 is the undetermined transport packet. This packet contains an undetermined protocol due to fragmentation. Depending on the length of the IPv6 extension header chain, the initial fragment may not contain the layer four port information of the packet.</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</si>
  <si>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determine if it is configured to drop IPv6 undetermined transport packets.</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interface gigabitethernet 0/2/0/2</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access-group FILTER_IPV6 ingress</t>
    </r>
    <r>
      <rPr>
        <sz val="11"/>
        <color rgb="FF000000"/>
        <rFont val="Calibri"/>
      </rPr>
      <t xml:space="preserve">
</t>
    </r>
    <r>
      <rPr>
        <sz val="11"/>
        <color rgb="FF000000"/>
        <rFont val="Calibri"/>
      </rPr>
      <t>Step 2: Verify that the ACL drops undetermined transport packets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10 deny ipv6 any any log undetermined-transport</t>
    </r>
    <r>
      <rPr>
        <sz val="11"/>
        <color rgb="FF000000"/>
        <rFont val="Calibri"/>
      </rPr>
      <t xml:space="preserve">
</t>
    </r>
    <r>
      <rPr>
        <sz val="11"/>
        <color rgb="FF000000"/>
        <rFont val="Calibri"/>
      </rPr>
      <t xml:space="preserve"> 20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90 deny ipv6 any any log</t>
    </r>
    <r>
      <rPr>
        <sz val="11"/>
        <color rgb="FF000000"/>
        <rFont val="Calibri"/>
      </rPr>
      <t xml:space="preserve">
</t>
    </r>
    <r>
      <rPr>
        <sz val="11"/>
        <color rgb="FF000000"/>
        <rFont val="Calibri"/>
      </rPr>
      <t>If the router is not configured to drop IPv6 undetermined transport packets, this is a finding.</t>
    </r>
  </si>
  <si>
    <t>V-230052</t>
  </si>
  <si>
    <r>
      <rPr>
        <sz val="11"/>
        <rFont val="Calibri"/>
      </rPr>
      <t>The Cisco perimeter router must be configured drop IPv6 packets with a Routing Header type 0, 1, or 3–255.</t>
    </r>
  </si>
  <si>
    <r>
      <rPr>
        <sz val="11"/>
        <color rgb="FF000000"/>
        <rFont val="Calibri"/>
      </rPr>
      <t>Configure the router to drop IPv6 packets with Routing Header of type 0, 1, or 3-255 as shown in the example below.</t>
    </r>
    <r>
      <rPr>
        <sz val="11"/>
        <color rgb="FF000000"/>
        <rFont val="Calibri"/>
      </rPr>
      <t xml:space="preserve">
</t>
    </r>
    <r>
      <rPr>
        <sz val="11"/>
        <color rgb="FF000000"/>
        <rFont val="Calibri"/>
      </rPr>
      <t>RP/0/0/CPU0:R3(config)# ipv6 access-list FILTER_IPV6</t>
    </r>
    <r>
      <rPr>
        <sz val="11"/>
        <color rgb="FF000000"/>
        <rFont val="Calibri"/>
      </rPr>
      <t xml:space="preserve">
</t>
    </r>
    <r>
      <rPr>
        <sz val="11"/>
        <color rgb="FF000000"/>
        <rFont val="Calibri"/>
      </rPr>
      <t>RP/0/0/CPU0:R3(config-ipv6-acl)# permit ipv6 any host 2001:DB8::0:1:1:1234 routing-type 2</t>
    </r>
    <r>
      <rPr>
        <sz val="11"/>
        <color rgb="FF000000"/>
        <rFont val="Calibri"/>
      </rPr>
      <t xml:space="preserve">
</t>
    </r>
    <r>
      <rPr>
        <sz val="11"/>
        <color rgb="FF000000"/>
        <rFont val="Calibri"/>
      </rPr>
      <t>RP/0/0/CPU0:R3(config-ipv6-acl)# deny ipv6 any any routing log</t>
    </r>
    <r>
      <rPr>
        <sz val="11"/>
        <color rgb="FF000000"/>
        <rFont val="Calibri"/>
      </rPr>
      <t xml:space="preserve">
</t>
    </r>
    <r>
      <rPr>
        <sz val="11"/>
        <color rgb="FF000000"/>
        <rFont val="Calibri"/>
      </rPr>
      <t>RP/0/0/CPU0:R3(config-ipv6-acl)# 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RP/0/0/CPU0:R3(config-ipv6-acl)# deny ipv6 any any log</t>
    </r>
    <r>
      <rPr>
        <sz val="11"/>
        <color rgb="FF000000"/>
        <rFont val="Calibri"/>
      </rPr>
      <t xml:space="preserve">
</t>
    </r>
    <r>
      <rPr>
        <sz val="11"/>
        <color rgb="FF000000"/>
        <rFont val="Calibri"/>
      </rPr>
      <t>RP/0/0/CPU0:R3(config-ipv6-acl)# exit</t>
    </r>
    <r>
      <rPr>
        <sz val="11"/>
        <color rgb="FF000000"/>
        <rFont val="Calibri"/>
      </rPr>
      <t xml:space="preserve">
</t>
    </r>
    <r>
      <rPr>
        <sz val="11"/>
        <color rgb="FF000000"/>
        <rFont val="Calibri"/>
      </rPr>
      <t>RP/0/0/CPU0:R3(config)# interface gigabitethernet 0/2/0/2</t>
    </r>
    <r>
      <rPr>
        <sz val="11"/>
        <color rgb="FF000000"/>
        <rFont val="Calibri"/>
      </rPr>
      <t xml:space="preserve">
</t>
    </r>
    <r>
      <rPr>
        <sz val="11"/>
        <color rgb="FF000000"/>
        <rFont val="Calibri"/>
      </rPr>
      <t>RP/0/0/CPU0:R3(config-if)# ipv6 access-group FILTER_IPV6 ingress</t>
    </r>
  </si>
  <si>
    <r>
      <rPr>
        <sz val="11"/>
        <color rgb="FF000000"/>
        <rFont val="Calibri"/>
      </rPr>
      <t xml:space="preserve">The routing header can be used maliciously to send a packet through a path where less robust security is in place, rather than through the presumably preferred path of routing protocols. Use of the routing extension header has few legitimate uses other than as implemented by Mobile IPv6. </t>
    </r>
    <r>
      <rPr>
        <sz val="11"/>
        <color rgb="FF000000"/>
        <rFont val="Calibri"/>
      </rPr>
      <t xml:space="preserve">
</t>
    </r>
    <r>
      <rPr>
        <sz val="11"/>
        <color rgb="FF000000"/>
        <rFont val="Calibri"/>
      </rPr>
      <t>The Type 0 Routing Header (RFC 5095) is dangerous because it allows attackers to spoof source addresses and obtain traffic in response, rather than the real owner of the address. Secondly, a packet with an allowed destination address could be sent through a Firewall using the Routing Header functionality, only to bounce to a different node once inside. The Type 1 Routing Header is defined by a specification called "Nimrod Routing", a discontinued project funded by DARPA. Assuming that most implementations will not recognize the Type 1 Routing Header, it must be dropped. The Type 3–255 Routing Header values in the routing type field are currently undefined and should be dropped inbound and outbound.</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</si>
  <si>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to determine if it is configured to drop IPv6 packets containing a Routing Header of type 0, 1, or 3-255.</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interface gigabitethernet 0/2/0/2</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access-group FILTER_IPV6 ingress</t>
    </r>
    <r>
      <rPr>
        <sz val="11"/>
        <color rgb="FF000000"/>
        <rFont val="Calibri"/>
      </rPr>
      <t xml:space="preserve">
</t>
    </r>
    <r>
      <rPr>
        <sz val="11"/>
        <color rgb="FF000000"/>
        <rFont val="Calibri"/>
      </rPr>
      <t xml:space="preserve">Step 2: Verify that the ACL drops IPv6 packets with a Routing Header type 0, 1, or 3-255 </t>
    </r>
    <r>
      <rPr>
        <sz val="11"/>
        <color rgb="FF000000"/>
        <rFont val="Calibri"/>
      </rPr>
      <t xml:space="preserve">
</t>
    </r>
    <r>
      <rPr>
        <sz val="11"/>
        <color rgb="FF000000"/>
        <rFont val="Calibri"/>
      </rPr>
      <t>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10 permit ipv6 any host 2001:DB8::1:1:1234 routing-type 2</t>
    </r>
    <r>
      <rPr>
        <sz val="11"/>
        <color rgb="FF000000"/>
        <rFont val="Calibri"/>
      </rPr>
      <t xml:space="preserve">
</t>
    </r>
    <r>
      <rPr>
        <sz val="11"/>
        <color rgb="FF000000"/>
        <rFont val="Calibri"/>
      </rPr>
      <t xml:space="preserve"> 20 deny ipv6 any any log routing</t>
    </r>
    <r>
      <rPr>
        <sz val="11"/>
        <color rgb="FF000000"/>
        <rFont val="Calibri"/>
      </rPr>
      <t xml:space="preserve">
</t>
    </r>
    <r>
      <rPr>
        <sz val="11"/>
        <color rgb="FF000000"/>
        <rFont val="Calibri"/>
      </rPr>
      <t xml:space="preserve"> 30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90 deny ipv6 any any log</t>
    </r>
    <r>
      <rPr>
        <sz val="11"/>
        <color rgb="FF000000"/>
        <rFont val="Calibri"/>
      </rPr>
      <t xml:space="preserve">
</t>
    </r>
    <r>
      <rPr>
        <sz val="11"/>
        <color rgb="FF000000"/>
        <rFont val="Calibri"/>
      </rPr>
      <t>Note: The example above allows routing-type 2 in the event Mobility IPv6 is deployed.</t>
    </r>
    <r>
      <rPr>
        <sz val="11"/>
        <color rgb="FF000000"/>
        <rFont val="Calibri"/>
      </rPr>
      <t xml:space="preserve">
</t>
    </r>
    <r>
      <rPr>
        <sz val="11"/>
        <color rgb="FF000000"/>
        <rFont val="Calibri"/>
      </rPr>
      <t>If the router is not configured to drop IPv6 packets containing a Routing Header of type 0, 1, or 3-255, this is a finding.</t>
    </r>
  </si>
  <si>
    <t>V-230147</t>
  </si>
  <si>
    <r>
      <rPr>
        <sz val="11"/>
        <rFont val="Calibri"/>
      </rPr>
      <t>The Cisco perimeter router must be configured to drop IPv6 packets containing a Hop-by-Hop header with invalid option type values.</t>
    </r>
  </si>
  <si>
    <r>
      <rPr>
        <sz val="11"/>
        <color rgb="FF000000"/>
        <rFont val="Calibri"/>
      </rPr>
      <t>Drop IPv6 packets containing a Hop-by-Hop header as shown in the example below.</t>
    </r>
    <r>
      <rPr>
        <sz val="11"/>
        <color rgb="FF000000"/>
        <rFont val="Calibri"/>
      </rPr>
      <t xml:space="preserve">
</t>
    </r>
    <r>
      <rPr>
        <sz val="11"/>
        <color rgb="FF000000"/>
        <rFont val="Calibri"/>
      </rPr>
      <t>RP/0/0/CPU0:R3(config)# ipv6 access-list FILTER_IPV6</t>
    </r>
    <r>
      <rPr>
        <sz val="11"/>
        <color rgb="FF000000"/>
        <rFont val="Calibri"/>
      </rPr>
      <t xml:space="preserve">
</t>
    </r>
    <r>
      <rPr>
        <sz val="11"/>
        <color rgb="FF000000"/>
        <rFont val="Calibri"/>
      </rPr>
      <t>RP/0/0/CPU0:R3(config-ipv6-acl)# deny hbh any any dest-option log</t>
    </r>
    <r>
      <rPr>
        <sz val="11"/>
        <color rgb="FF000000"/>
        <rFont val="Calibri"/>
      </rPr>
      <t xml:space="preserve">
</t>
    </r>
    <r>
      <rPr>
        <sz val="11"/>
        <color rgb="FF000000"/>
        <rFont val="Calibri"/>
      </rPr>
      <t>RP/0/0/CPU0:R3(config-ipv6-acl)# permit ipv6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RP/0/0/CPU0:R3(config-ipv6-acl)# deny ipv6 any any log</t>
    </r>
    <r>
      <rPr>
        <sz val="11"/>
        <color rgb="FF000000"/>
        <rFont val="Calibri"/>
      </rPr>
      <t xml:space="preserve">
</t>
    </r>
    <r>
      <rPr>
        <sz val="11"/>
        <color rgb="FF000000"/>
        <rFont val="Calibri"/>
      </rPr>
      <t>RP/0/0/CPU0:R3(config-ipv6-acl)# exit</t>
    </r>
    <r>
      <rPr>
        <sz val="11"/>
        <color rgb="FF000000"/>
        <rFont val="Calibri"/>
      </rPr>
      <t xml:space="preserve">
</t>
    </r>
    <r>
      <rPr>
        <sz val="11"/>
        <color rgb="FF000000"/>
        <rFont val="Calibri"/>
      </rPr>
      <t>RP/0/0/CPU0:R3(config)# interface gigabitethernet 0/2/0/2</t>
    </r>
    <r>
      <rPr>
        <sz val="11"/>
        <color rgb="FF000000"/>
        <rFont val="Calibri"/>
      </rPr>
      <t xml:space="preserve">
</t>
    </r>
    <r>
      <rPr>
        <sz val="11"/>
        <color rgb="FF000000"/>
        <rFont val="Calibri"/>
      </rPr>
      <t>RP/0/0/CPU0:R3(config-if)# ipv6 access-group FILTER_IPV6 ingress</t>
    </r>
    <r>
      <rPr>
        <sz val="11"/>
        <color rgb="FF000000"/>
        <rFont val="Calibri"/>
      </rPr>
      <t xml:space="preserve">
</t>
    </r>
    <r>
      <rPr>
        <sz val="11"/>
        <color rgb="FF000000"/>
        <rFont val="Calibri"/>
      </rPr>
      <t>RP/0/0/CPU0:R3(config-if)# end</t>
    </r>
  </si>
  <si>
    <r>
      <rPr>
        <sz val="11"/>
        <color rgb="FF000000"/>
        <rFont val="Calibri"/>
      </rPr>
      <t>These options are intended to be for the Destination Options header only. 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</si>
  <si>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interface gigabitethernet 0/2/0/2</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access-group FILTER_IPV6 ingress</t>
    </r>
    <r>
      <rPr>
        <sz val="11"/>
        <color rgb="FF000000"/>
        <rFont val="Calibri"/>
      </rPr>
      <t xml:space="preserve">
</t>
    </r>
    <r>
      <rPr>
        <sz val="11"/>
        <color rgb="FF000000"/>
        <rFont val="Calibri"/>
      </rPr>
      <t>Step 2: Verify that the ACL drops IPv6 packets containing a Hop-by-Hop header with destination options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10 deny hbh any any dest-option log</t>
    </r>
    <r>
      <rPr>
        <sz val="11"/>
        <color rgb="FF000000"/>
        <rFont val="Calibri"/>
      </rPr>
      <t xml:space="preserve">
</t>
    </r>
    <r>
      <rPr>
        <sz val="11"/>
        <color rgb="FF000000"/>
        <rFont val="Calibri"/>
      </rPr>
      <t xml:space="preserve"> 20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90 deny ipv6 any any log</t>
    </r>
    <r>
      <rPr>
        <sz val="11"/>
        <color rgb="FF000000"/>
        <rFont val="Calibri"/>
      </rPr>
      <t xml:space="preserve">
</t>
    </r>
    <r>
      <rPr>
        <sz val="11"/>
        <color rgb="FF000000"/>
        <rFont val="Calibri"/>
      </rPr>
      <t>Note: Cisco has deprecated the dest-option-type command used to filter by option type within the Hop-by-Hop header. Therefore, all packets with the Hop-by-Hop header option types must be dropped.</t>
    </r>
    <r>
      <rPr>
        <sz val="11"/>
        <color rgb="FF000000"/>
        <rFont val="Calibri"/>
      </rPr>
      <t xml:space="preserve">
</t>
    </r>
    <r>
      <rPr>
        <sz val="11"/>
        <color rgb="FF000000"/>
        <rFont val="Calibri"/>
      </rPr>
      <t>If the router is not configured to drop IPv6 packets containing a Hop-by-Hop header with destination options, this is a finding.</t>
    </r>
  </si>
  <si>
    <t>V-230151</t>
  </si>
  <si>
    <r>
      <rPr>
        <sz val="11"/>
        <rFont val="Calibri"/>
      </rPr>
      <t>The Cisco perimeter router must be configured to drop IPv6 packets containing a Destination Option header with invalid option type values.</t>
    </r>
  </si>
  <si>
    <r>
      <rPr>
        <sz val="11"/>
        <color rgb="FF000000"/>
        <rFont val="Calibri"/>
      </rPr>
      <t>Configure the router to drop IPv6 packets containing a Destination Option header as shown in the example below.</t>
    </r>
    <r>
      <rPr>
        <sz val="11"/>
        <color rgb="FF000000"/>
        <rFont val="Calibri"/>
      </rPr>
      <t xml:space="preserve">
</t>
    </r>
    <r>
      <rPr>
        <sz val="11"/>
        <color rgb="FF000000"/>
        <rFont val="Calibri"/>
      </rPr>
      <t>RP/0/0/CPU0:R3(config)# ipv6 access-list FILTER_IPV6</t>
    </r>
    <r>
      <rPr>
        <sz val="11"/>
        <color rgb="FF000000"/>
        <rFont val="Calibri"/>
      </rPr>
      <t xml:space="preserve">
</t>
    </r>
    <r>
      <rPr>
        <sz val="11"/>
        <color rgb="FF000000"/>
        <rFont val="Calibri"/>
      </rPr>
      <t>RP/0/0/CPU0:R3(config-ipv6-acl)# deny 60 any any dest-option log</t>
    </r>
    <r>
      <rPr>
        <sz val="11"/>
        <color rgb="FF000000"/>
        <rFont val="Calibri"/>
      </rPr>
      <t xml:space="preserve">
</t>
    </r>
    <r>
      <rPr>
        <sz val="11"/>
        <color rgb="FF000000"/>
        <rFont val="Calibri"/>
      </rPr>
      <t>RP/0/0/CPU0:R3(config-ipv6-acl)# permit ipv6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RP/0/0/CPU0:R3(config-ipv6-acl)# deny ipv6 any any log</t>
    </r>
    <r>
      <rPr>
        <sz val="11"/>
        <color rgb="FF000000"/>
        <rFont val="Calibri"/>
      </rPr>
      <t xml:space="preserve">
</t>
    </r>
    <r>
      <rPr>
        <sz val="11"/>
        <color rgb="FF000000"/>
        <rFont val="Calibri"/>
      </rPr>
      <t>RP/0/0/CPU0:R3(config-ipv6-acl)# exit</t>
    </r>
    <r>
      <rPr>
        <sz val="11"/>
        <color rgb="FF000000"/>
        <rFont val="Calibri"/>
      </rPr>
      <t xml:space="preserve">
</t>
    </r>
    <r>
      <rPr>
        <sz val="11"/>
        <color rgb="FF000000"/>
        <rFont val="Calibri"/>
      </rPr>
      <t>RP/0/0/CPU0:R3(config)# interface gigabitethernet 0/2/0/2</t>
    </r>
    <r>
      <rPr>
        <sz val="11"/>
        <color rgb="FF000000"/>
        <rFont val="Calibri"/>
      </rPr>
      <t xml:space="preserve">
</t>
    </r>
    <r>
      <rPr>
        <sz val="11"/>
        <color rgb="FF000000"/>
        <rFont val="Calibri"/>
      </rPr>
      <t>RP/0/0/CPU0:R3(config-if)# ipv6 access-group FILTER_IPV6 ingress</t>
    </r>
    <r>
      <rPr>
        <sz val="11"/>
        <color rgb="FF000000"/>
        <rFont val="Calibri"/>
      </rPr>
      <t xml:space="preserve">
</t>
    </r>
    <r>
      <rPr>
        <sz val="11"/>
        <color rgb="FF000000"/>
        <rFont val="Calibri"/>
      </rPr>
      <t>RP/0/0/CPU0:R3(config-if)# end</t>
    </r>
  </si>
  <si>
    <r>
      <rPr>
        <sz val="11"/>
        <color rgb="FF000000"/>
        <rFont val="Calibri"/>
      </rPr>
      <t>These options are intended to be for the Hop-by-Hop header only. The optional and extensible natures of the IPv6 extension headers require higher scrutiny since many implementations do not always drop packets with headers that it cannot recognize. Hence, this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</si>
  <si>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interface gigabitethernet 0/2/0/2</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access-group FILTER_IPV6 ingress</t>
    </r>
    <r>
      <rPr>
        <sz val="11"/>
        <color rgb="FF000000"/>
        <rFont val="Calibri"/>
      </rPr>
      <t xml:space="preserve">
</t>
    </r>
    <r>
      <rPr>
        <sz val="11"/>
        <color rgb="FF000000"/>
        <rFont val="Calibri"/>
      </rPr>
      <t>Step 2: Verify that the ACL drops IPv6 packets containing a Destination Option header with option type values of 0x05 (Router Alert) or 0xC2 (Jumbo Payload)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10 deny 60 any any dest-option log</t>
    </r>
    <r>
      <rPr>
        <sz val="11"/>
        <color rgb="FF000000"/>
        <rFont val="Calibri"/>
      </rPr>
      <t xml:space="preserve">
</t>
    </r>
    <r>
      <rPr>
        <sz val="11"/>
        <color rgb="FF000000"/>
        <rFont val="Calibri"/>
      </rPr>
      <t xml:space="preserve"> 20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90 deny ipv6 any any log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Note: Cisco has deprecated the dest-option-type command used to filter by option type within the Destination Option header. Therefore, all packets with the Destination Option header must be dropped.</t>
    </r>
    <r>
      <rPr>
        <sz val="11"/>
        <color rgb="FF000000"/>
        <rFont val="Calibri"/>
      </rPr>
      <t xml:space="preserve">
</t>
    </r>
    <r>
      <rPr>
        <sz val="11"/>
        <color rgb="FF000000"/>
        <rFont val="Calibri"/>
      </rPr>
      <t>If the router is not configured to drop IPv6 packets containing a Destination Option header, this is a finding.</t>
    </r>
  </si>
  <si>
    <t>V-230154</t>
  </si>
  <si>
    <r>
      <rPr>
        <sz val="11"/>
        <rFont val="Calibri"/>
      </rPr>
      <t>The Cisco perimeter router must be configured to drop IPv6 packets containing an extension header with the Endpoint Identification option.</t>
    </r>
  </si>
  <si>
    <r>
      <rPr>
        <sz val="11"/>
        <color rgb="FF000000"/>
        <rFont val="Calibri"/>
      </rPr>
      <t>Configure the router to drop IPv6 packets containing an option type value of 0x8A (Endpoint Identification) regardless of whether it appears in a Hop-by-Hop or Destination Option header as shown in the example below.</t>
    </r>
    <r>
      <rPr>
        <sz val="11"/>
        <color rgb="FF000000"/>
        <rFont val="Calibri"/>
      </rPr>
      <t xml:space="preserve">
</t>
    </r>
    <r>
      <rPr>
        <sz val="11"/>
        <color rgb="FF000000"/>
        <rFont val="Calibri"/>
      </rPr>
      <t>RP/0/0/CPU0:R3(config)# ipv6 access-list FILTER_IPV6</t>
    </r>
    <r>
      <rPr>
        <sz val="11"/>
        <color rgb="FF000000"/>
        <rFont val="Calibri"/>
      </rPr>
      <t xml:space="preserve">
</t>
    </r>
    <r>
      <rPr>
        <sz val="11"/>
        <color rgb="FF000000"/>
        <rFont val="Calibri"/>
      </rPr>
      <t>RP/0/0/CPU0:R3(config-ipv6-acl)# deny 60 any any dest-option log</t>
    </r>
    <r>
      <rPr>
        <sz val="11"/>
        <color rgb="FF000000"/>
        <rFont val="Calibri"/>
      </rPr>
      <t xml:space="preserve">
</t>
    </r>
    <r>
      <rPr>
        <sz val="11"/>
        <color rgb="FF000000"/>
        <rFont val="Calibri"/>
      </rPr>
      <t>RP/0/0/CPU0:R3(config-ipv6-acl)# deny hbh any any dest-option log</t>
    </r>
    <r>
      <rPr>
        <sz val="11"/>
        <color rgb="FF000000"/>
        <rFont val="Calibri"/>
      </rPr>
      <t xml:space="preserve">
</t>
    </r>
    <r>
      <rPr>
        <sz val="11"/>
        <color rgb="FF000000"/>
        <rFont val="Calibri"/>
      </rPr>
      <t>RP/0/0/CPU0:R3(config-ipv6-acl)# permit ipv6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RP/0/0/CPU0:R3(config-ipv6-acl)# deny ipv6 any any log</t>
    </r>
    <r>
      <rPr>
        <sz val="11"/>
        <color rgb="FF000000"/>
        <rFont val="Calibri"/>
      </rPr>
      <t xml:space="preserve">
</t>
    </r>
    <r>
      <rPr>
        <sz val="11"/>
        <color rgb="FF000000"/>
        <rFont val="Calibri"/>
      </rPr>
      <t>RP/0/0/CPU0:R3(config-ipv6-acl)# exit</t>
    </r>
    <r>
      <rPr>
        <sz val="11"/>
        <color rgb="FF000000"/>
        <rFont val="Calibri"/>
      </rPr>
      <t xml:space="preserve">
</t>
    </r>
    <r>
      <rPr>
        <sz val="11"/>
        <color rgb="FF000000"/>
        <rFont val="Calibri"/>
      </rPr>
      <t>RP/0/0/CPU0:R3(config)# interface gigabitethernet 0/2/0/2</t>
    </r>
    <r>
      <rPr>
        <sz val="11"/>
        <color rgb="FF000000"/>
        <rFont val="Calibri"/>
      </rPr>
      <t xml:space="preserve">
</t>
    </r>
    <r>
      <rPr>
        <sz val="11"/>
        <color rgb="FF000000"/>
        <rFont val="Calibri"/>
      </rPr>
      <t>RP/0/0/CPU0:R3(config-if)# ipv6 access-group FILTER_IPV6 ingress</t>
    </r>
    <r>
      <rPr>
        <sz val="11"/>
        <color rgb="FF000000"/>
        <rFont val="Calibri"/>
      </rPr>
      <t xml:space="preserve">
</t>
    </r>
    <r>
      <rPr>
        <sz val="11"/>
        <color rgb="FF000000"/>
        <rFont val="Calibri"/>
      </rPr>
      <t>RP/0/0/CPU0:R3(config-if)# end</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</si>
  <si>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is associated with the Nimrod Routing system and has no defining RFC document.</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</si>
  <si>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interface gigabitethernet 0/2/0/2</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access-group FILTER_IPV6 ingress</t>
    </r>
    <r>
      <rPr>
        <sz val="11"/>
        <color rgb="FF000000"/>
        <rFont val="Calibri"/>
      </rPr>
      <t xml:space="preserve">
</t>
    </r>
    <r>
      <rPr>
        <sz val="11"/>
        <color rgb="FF000000"/>
        <rFont val="Calibri"/>
      </rPr>
      <t>Step 2: Verify that the ACL drops IPv6 packets containing a Destination Option header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10 deny 60 any any dest-option log</t>
    </r>
    <r>
      <rPr>
        <sz val="11"/>
        <color rgb="FF000000"/>
        <rFont val="Calibri"/>
      </rPr>
      <t xml:space="preserve">
</t>
    </r>
    <r>
      <rPr>
        <sz val="11"/>
        <color rgb="FF000000"/>
        <rFont val="Calibri"/>
      </rPr>
      <t xml:space="preserve"> 20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90 deny ipv6 any any log</t>
    </r>
    <r>
      <rPr>
        <sz val="11"/>
        <color rgb="FF000000"/>
        <rFont val="Calibri"/>
      </rPr>
      <t xml:space="preserve">
</t>
    </r>
    <r>
      <rPr>
        <sz val="11"/>
        <color rgb="FF000000"/>
        <rFont val="Calibri"/>
      </rPr>
      <t>Note: Cisco has deprecated the dest-option-type command used to filter by option type within the Destination Option header. Therefore, all packets with the Destination Option header must be dropped.</t>
    </r>
    <r>
      <rPr>
        <sz val="11"/>
        <color rgb="FF000000"/>
        <rFont val="Calibri"/>
      </rPr>
      <t xml:space="preserve">
</t>
    </r>
    <r>
      <rPr>
        <sz val="11"/>
        <color rgb="FF000000"/>
        <rFont val="Calibri"/>
      </rPr>
      <t>If the router is not configured to drop IPv6 packets containing a Destination Option header, this is a finding.</t>
    </r>
  </si>
  <si>
    <t>V-230157</t>
  </si>
  <si>
    <r>
      <rPr>
        <sz val="11"/>
        <rFont val="Calibri"/>
      </rPr>
      <t>The Cisco perimeter router must be configured to drop IPv6 packets containing the NSAP address option within Destination Option header.</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</si>
  <si>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 This option type from RFC 1888 (OSI NSAPs and IPv6) has been deprecated by RFC 4048.</t>
    </r>
  </si>
  <si>
    <r>
      <rPr>
        <sz val="11"/>
        <color rgb="FF000000"/>
        <rFont val="Calibri"/>
      </rPr>
      <t xml:space="preserve">This requirement is not applicable for the DODIN Backbone. </t>
    </r>
    <r>
      <rPr>
        <sz val="11"/>
        <color rgb="FF000000"/>
        <rFont val="Calibri"/>
      </rPr>
      <t xml:space="preserve">
</t>
    </r>
    <r>
      <rPr>
        <sz val="11"/>
        <color rgb="FF000000"/>
        <rFont val="Calibri"/>
      </rPr>
      <t xml:space="preserve">Review the router configuration to determine if it is compliant with this requirement.  </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interface gigabitethernet 0/2/0/2</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access-group FILTER_IPV6 ingress</t>
    </r>
    <r>
      <rPr>
        <sz val="11"/>
        <color rgb="FF000000"/>
        <rFont val="Calibri"/>
      </rPr>
      <t xml:space="preserve">
</t>
    </r>
    <r>
      <rPr>
        <sz val="11"/>
        <color rgb="FF000000"/>
        <rFont val="Calibri"/>
      </rPr>
      <t>Step 2: Verify that the ACL drops IPv6 packets containing a Destination Option header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10 deny 60 any any dest-option log</t>
    </r>
    <r>
      <rPr>
        <sz val="11"/>
        <color rgb="FF000000"/>
        <rFont val="Calibri"/>
      </rPr>
      <t xml:space="preserve">
</t>
    </r>
    <r>
      <rPr>
        <sz val="11"/>
        <color rgb="FF000000"/>
        <rFont val="Calibri"/>
      </rPr>
      <t xml:space="preserve"> 20 permit ipv6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90 deny ipv6 any any log</t>
    </r>
    <r>
      <rPr>
        <sz val="11"/>
        <color rgb="FF000000"/>
        <rFont val="Calibri"/>
      </rPr>
      <t xml:space="preserve">
</t>
    </r>
    <r>
      <rPr>
        <sz val="11"/>
        <color rgb="FF000000"/>
        <rFont val="Calibri"/>
      </rPr>
      <t>Note: Cisco has deprecated the dest-option-type command used to filter by option type within the Destination Option header. Therefore, all packets with the Destination Option header must be dropped.</t>
    </r>
    <r>
      <rPr>
        <sz val="11"/>
        <color rgb="FF000000"/>
        <rFont val="Calibri"/>
      </rPr>
      <t xml:space="preserve">
</t>
    </r>
    <r>
      <rPr>
        <sz val="11"/>
        <color rgb="FF000000"/>
        <rFont val="Calibri"/>
      </rPr>
      <t>If the router is not configured to drop IPv6 packets containing a Destination Option header, this is a finding.</t>
    </r>
  </si>
  <si>
    <t>V-230160</t>
  </si>
  <si>
    <r>
      <rPr>
        <sz val="11"/>
        <rFont val="Calibri"/>
      </rPr>
      <t>The Cisco perimeter router must be configured to drop IPv6 packets containing a Hop-by-Hop or Destination Option extension header with an undefined option type.</t>
    </r>
  </si>
  <si>
    <r>
      <rPr>
        <sz val="11"/>
        <color rgb="FF000000"/>
        <rFont val="Calibri"/>
      </rPr>
      <t>Configure the router to drop all inbound IPv6 packets containing option type values regardless of whether they appear in a Hop-by-Hop or Destination Option header as shown in the example below.</t>
    </r>
    <r>
      <rPr>
        <sz val="11"/>
        <color rgb="FF000000"/>
        <rFont val="Calibri"/>
      </rPr>
      <t xml:space="preserve">
</t>
    </r>
    <r>
      <rPr>
        <sz val="11"/>
        <color rgb="FF000000"/>
        <rFont val="Calibri"/>
      </rPr>
      <t>RP/0/0/CPU0:R3(config)# ipv6 access-list FILTER_IPV6</t>
    </r>
    <r>
      <rPr>
        <sz val="11"/>
        <color rgb="FF000000"/>
        <rFont val="Calibri"/>
      </rPr>
      <t xml:space="preserve">
</t>
    </r>
    <r>
      <rPr>
        <sz val="11"/>
        <color rgb="FF000000"/>
        <rFont val="Calibri"/>
      </rPr>
      <t>RP/0/0/CPU0:R3(config-ipv6-acl)# deny 60 any any dest-option log</t>
    </r>
    <r>
      <rPr>
        <sz val="11"/>
        <color rgb="FF000000"/>
        <rFont val="Calibri"/>
      </rPr>
      <t xml:space="preserve">
</t>
    </r>
    <r>
      <rPr>
        <sz val="11"/>
        <color rgb="FF000000"/>
        <rFont val="Calibri"/>
      </rPr>
      <t>RP/0/0/CPU0:R3(config-ipv6-acl)# deny hbh any any dest-option log</t>
    </r>
    <r>
      <rPr>
        <sz val="11"/>
        <color rgb="FF000000"/>
        <rFont val="Calibri"/>
      </rPr>
      <t xml:space="preserve">
</t>
    </r>
    <r>
      <rPr>
        <sz val="11"/>
        <color rgb="FF000000"/>
        <rFont val="Calibri"/>
      </rPr>
      <t>RP/0/0/CPU0:R3(config-ipv6-acl)# permit ipv6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RP/0/0/CPU0:R3(config-ipv6-acl)# deny ipv6 any any log</t>
    </r>
    <r>
      <rPr>
        <sz val="11"/>
        <color rgb="FF000000"/>
        <rFont val="Calibri"/>
      </rPr>
      <t xml:space="preserve">
</t>
    </r>
    <r>
      <rPr>
        <sz val="11"/>
        <color rgb="FF000000"/>
        <rFont val="Calibri"/>
      </rPr>
      <t>RP/0/0/CPU0:R3(config-ipv6-acl)# exit</t>
    </r>
    <r>
      <rPr>
        <sz val="11"/>
        <color rgb="FF000000"/>
        <rFont val="Calibri"/>
      </rPr>
      <t xml:space="preserve">
</t>
    </r>
    <r>
      <rPr>
        <sz val="11"/>
        <color rgb="FF000000"/>
        <rFont val="Calibri"/>
      </rPr>
      <t>RP/0/0/CPU0:R3(config)# interface gigabitethernet 0/2/0/2</t>
    </r>
    <r>
      <rPr>
        <sz val="11"/>
        <color rgb="FF000000"/>
        <rFont val="Calibri"/>
      </rPr>
      <t xml:space="preserve">
</t>
    </r>
    <r>
      <rPr>
        <sz val="11"/>
        <color rgb="FF000000"/>
        <rFont val="Calibri"/>
      </rPr>
      <t>RP/0/0/CPU0:R3(config-if)# ipv6 access-group FILTER_IPV6 ingress</t>
    </r>
    <r>
      <rPr>
        <sz val="11"/>
        <color rgb="FF000000"/>
        <rFont val="Calibri"/>
      </rPr>
      <t xml:space="preserve">
</t>
    </r>
    <r>
      <rPr>
        <sz val="11"/>
        <color rgb="FF000000"/>
        <rFont val="Calibri"/>
      </rPr>
      <t>RP/0/0/CPU0:R3(config-if)# end</t>
    </r>
  </si>
  <si>
    <r>
      <rPr>
        <sz val="11"/>
        <color rgb="FF000000"/>
        <rFont val="Calibri"/>
      </rPr>
      <t>The optional and extensible natures of the IPv6 extension headers require higher scrutiny since many implementations do not always drop packets with headers that it cannot recognize, and hence could cause a Denial-of-Service on the target device. In addition, the type, length, value (TLV) formatting provides the ability for headers to be very large.</t>
    </r>
  </si>
  <si>
    <r>
      <rPr>
        <sz val="11"/>
        <color rgb="FF000000"/>
        <rFont val="Calibri"/>
      </rPr>
      <t xml:space="preserve">This requirement is not applicable for the DODIN Backbone. </t>
    </r>
    <r>
      <rPr>
        <sz val="11"/>
        <color rgb="FF000000"/>
        <rFont val="Calibri"/>
      </rPr>
      <t xml:space="preserve">
</t>
    </r>
    <r>
      <rPr>
        <sz val="11"/>
        <color rgb="FF000000"/>
        <rFont val="Calibri"/>
      </rPr>
      <t>Review the router configuration and determine if filters are bound to the applicable interfaces to drop all inbound IPv6 packets containing an undefined option type value regardless of whether they appear in a Hop-by-Hop or Destination Option header. Undefined values are 0x02, 0x03, 0x06, 0x9 – 0xE, 0x10 – 0x22, 0x24, 0x25, 0x27 – 0x2F, and 0x31 – 0xFF.</t>
    </r>
    <r>
      <rPr>
        <sz val="11"/>
        <color rgb="FF000000"/>
        <rFont val="Calibri"/>
      </rPr>
      <t xml:space="preserve">
</t>
    </r>
    <r>
      <rPr>
        <sz val="11"/>
        <color rgb="FF000000"/>
        <rFont val="Calibri"/>
      </rPr>
      <t>Step 1: Verify that an inbound IPv6 ACL has been configured on the external interface.</t>
    </r>
    <r>
      <rPr>
        <sz val="11"/>
        <color rgb="FF000000"/>
        <rFont val="Calibri"/>
      </rPr>
      <t xml:space="preserve">
</t>
    </r>
    <r>
      <rPr>
        <sz val="11"/>
        <color rgb="FF000000"/>
        <rFont val="Calibri"/>
      </rPr>
      <t>interface interface gigabitethernet 0/2/0/2</t>
    </r>
    <r>
      <rPr>
        <sz val="11"/>
        <color rgb="FF000000"/>
        <rFont val="Calibri"/>
      </rPr>
      <t xml:space="preserve">
</t>
    </r>
    <r>
      <rPr>
        <sz val="11"/>
        <color rgb="FF000000"/>
        <rFont val="Calibri"/>
      </rPr>
      <t xml:space="preserve"> ipv6 address 2001::1:0:22/64</t>
    </r>
    <r>
      <rPr>
        <sz val="11"/>
        <color rgb="FF000000"/>
        <rFont val="Calibri"/>
      </rPr>
      <t xml:space="preserve">
</t>
    </r>
    <r>
      <rPr>
        <sz val="11"/>
        <color rgb="FF000000"/>
        <rFont val="Calibri"/>
      </rPr>
      <t xml:space="preserve"> ipv6 access-group FILTER_IPV6 ingress</t>
    </r>
    <r>
      <rPr>
        <sz val="11"/>
        <color rgb="FF000000"/>
        <rFont val="Calibri"/>
      </rPr>
      <t xml:space="preserve">
</t>
    </r>
    <r>
      <rPr>
        <sz val="11"/>
        <color rgb="FF000000"/>
        <rFont val="Calibri"/>
      </rPr>
      <t>Step 2: Verify that the ACL drops IPv6 packets containing Hop-by-Hop or Destination Option extension headers as shown in the example below.</t>
    </r>
    <r>
      <rPr>
        <sz val="11"/>
        <color rgb="FF000000"/>
        <rFont val="Calibri"/>
      </rPr>
      <t xml:space="preserve">
</t>
    </r>
    <r>
      <rPr>
        <sz val="11"/>
        <color rgb="FF000000"/>
        <rFont val="Calibri"/>
      </rPr>
      <t>ipv6 access-list FILTER_IPV6</t>
    </r>
    <r>
      <rPr>
        <sz val="11"/>
        <color rgb="FF000000"/>
        <rFont val="Calibri"/>
      </rPr>
      <t xml:space="preserve">
</t>
    </r>
    <r>
      <rPr>
        <sz val="11"/>
        <color rgb="FF000000"/>
        <rFont val="Calibri"/>
      </rPr>
      <t xml:space="preserve"> 10 deny 60 any any dest-option log</t>
    </r>
    <r>
      <rPr>
        <sz val="11"/>
        <color rgb="FF000000"/>
        <rFont val="Calibri"/>
      </rPr>
      <t xml:space="preserve">
</t>
    </r>
    <r>
      <rPr>
        <sz val="11"/>
        <color rgb="FF000000"/>
        <rFont val="Calibri"/>
      </rPr>
      <t xml:space="preserve"> 20 deny hbh any any dest-option log</t>
    </r>
    <r>
      <rPr>
        <sz val="11"/>
        <color rgb="FF000000"/>
        <rFont val="Calibri"/>
      </rPr>
      <t xml:space="preserve">
</t>
    </r>
    <r>
      <rPr>
        <sz val="11"/>
        <color rgb="FF000000"/>
        <rFont val="Calibri"/>
      </rPr>
      <t xml:space="preserve"> 30 permit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 90 deny ipv6 any any log</t>
    </r>
    <r>
      <rPr>
        <sz val="11"/>
        <color rgb="FF000000"/>
        <rFont val="Calibri"/>
      </rPr>
      <t xml:space="preserve">
</t>
    </r>
    <r>
      <rPr>
        <sz val="11"/>
        <color rgb="FF000000"/>
        <rFont val="Calibri"/>
      </rPr>
      <t>Note: Cisco has deprecated the dest-option-type command used to filter by option type within the Destination Option and Hop-by-Hop header. Therefore, all packets with the Destination Option header and Hop-by-Hop options must be dropped.</t>
    </r>
    <r>
      <rPr>
        <sz val="11"/>
        <color rgb="FF000000"/>
        <rFont val="Calibri"/>
      </rPr>
      <t xml:space="preserve">
</t>
    </r>
    <r>
      <rPr>
        <sz val="11"/>
        <color rgb="FF000000"/>
        <rFont val="Calibri"/>
      </rPr>
      <t>If the router is not configured to drop IPv6 packets containing a Hop-by-Hop or Destination Option extension headers with destination options,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</si>
  <si>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</si>
  <si>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</si>
  <si>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</si>
  <si>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</si>
  <si>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</si>
  <si>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</si>
  <si>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</si>
  <si>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</si>
  <si>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</si>
  <si>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</si>
  <si>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</si>
  <si>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</si>
  <si>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</si>
  <si>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</si>
  <si>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</si>
  <si>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</si>
  <si>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</si>
  <si>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</si>
  <si>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</si>
  <si>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</si>
  <si>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</si>
  <si>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</si>
  <si>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</si>
  <si>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</si>
  <si>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</si>
  <si>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</si>
  <si>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</si>
  <si>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</si>
  <si>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</si>
  <si>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Cisco IOS XR Router Security Technical Implementation Guide Y26M04</t>
  </si>
  <si>
    <t>Developed By:</t>
  </si>
  <si>
    <t>Defense Information Systems Agency (DISA) for the US DoD</t>
  </si>
  <si>
    <t>Release Information:</t>
  </si>
  <si>
    <r>
      <rPr>
        <b/>
        <sz val="11"/>
        <color rgb="FF000000"/>
        <rFont val="Calibri"/>
      </rPr>
      <t>Version:</t>
    </r>
    <r>
      <rPr>
        <sz val="11"/>
        <color rgb="FF000000"/>
        <rFont val="Calibri"/>
      </rPr>
      <t xml:space="preserve"> Y26M04    </t>
    </r>
    <r>
      <rPr>
        <b/>
        <sz val="11"/>
        <color rgb="FF000000"/>
        <rFont val="Calibri"/>
      </rPr>
      <t>Date:</t>
    </r>
    <r>
      <rPr>
        <sz val="11"/>
        <color rgb="FF000000"/>
        <rFont val="Calibri"/>
      </rPr>
      <t xml:space="preserve"> 01 April 2026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123</t>
    </r>
  </si>
  <si>
    <t>Download Url:</t>
  </si>
  <si>
    <t>https://www.cyber.mil/stigs</t>
  </si>
  <si>
    <t>Guide Overview:</t>
  </si>
  <si>
    <r>
      <rPr>
        <sz val="11"/>
        <color rgb="FF000000"/>
        <rFont val="Calibri"/>
      </rPr>
      <t>The Cisco Internetwork Operating System (IOS) XR Router Security Technical Implementation Guide (STIG) provides the technical security policies, requirements, and implementation details for applying security concepts to Cisco IOS XR Router devices. The Cisco IOS XR Router STIG is a package of the following: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IOS XR Router RTR (Router) STIG.</t>
    </r>
    <r>
      <rPr>
        <sz val="11"/>
        <color rgb="FF000000"/>
        <rFont val="Calibri"/>
      </rPr>
      <t xml:space="preserve">
</t>
    </r>
    <r>
      <rPr>
        <sz val="11"/>
        <color rgb="FF000000"/>
        <rFont val="Calibri"/>
      </rPr>
      <t xml:space="preserve">    </t>
    </r>
    <r>
      <rPr>
        <b/>
        <sz val="11"/>
        <color rgb="FF000000"/>
        <rFont val="Calibri"/>
      </rPr>
      <t>•</t>
    </r>
    <r>
      <rPr>
        <sz val="11"/>
        <color rgb="FF000000"/>
        <rFont val="Calibri"/>
      </rPr>
      <t xml:space="preserve">  Cisco IOS XR Router NDM (Network Device Management) STIG.</t>
    </r>
  </si>
  <si>
    <t>Components:</t>
  </si>
  <si>
    <r>
      <rPr>
        <i/>
        <sz val="11"/>
        <color rgb="FF000000"/>
        <rFont val="Calibri"/>
      </rPr>
      <t>Title:</t>
    </r>
    <r>
      <rPr>
        <sz val="11"/>
        <color rgb="FF000000"/>
        <rFont val="Calibri"/>
      </rPr>
      <t xml:space="preserve"> Cisco IOS XR Router NDM Security Technical Implementation Guide</t>
    </r>
    <r>
      <rPr>
        <sz val="11"/>
        <color rgb="FF000000"/>
        <rFont val="Calibri"/>
      </rPr>
      <t xml:space="preserve">
</t>
    </r>
    <r>
      <rPr>
        <i/>
        <sz val="11"/>
        <color rgb="FF000000"/>
        <rFont val="Calibri"/>
      </rPr>
      <t>Version:</t>
    </r>
    <r>
      <rPr>
        <sz val="11"/>
        <color rgb="FF000000"/>
        <rFont val="Calibri"/>
      </rPr>
      <t xml:space="preserve"> V3R6     </t>
    </r>
    <r>
      <rPr>
        <i/>
        <sz val="11"/>
        <color rgb="FF000000"/>
        <rFont val="Calibri"/>
      </rPr>
      <t>Date:</t>
    </r>
    <r>
      <rPr>
        <sz val="11"/>
        <color rgb="FF000000"/>
        <rFont val="Calibri"/>
      </rPr>
      <t xml:space="preserve"> 01 April 2026     </t>
    </r>
    <r>
      <rPr>
        <i/>
        <sz val="11"/>
        <color rgb="FF000000"/>
        <rFont val="Calibri"/>
      </rPr>
      <t>Recommendation Count:</t>
    </r>
    <r>
      <rPr>
        <sz val="11"/>
        <color rgb="FF000000"/>
        <rFont val="Calibri"/>
      </rPr>
      <t xml:space="preserve"> 27</t>
    </r>
  </si>
  <si>
    <r>
      <rPr>
        <i/>
        <sz val="11"/>
        <color rgb="FF000000"/>
        <rFont val="Calibri"/>
      </rPr>
      <t>Title:</t>
    </r>
    <r>
      <rPr>
        <sz val="11"/>
        <color rgb="FF000000"/>
        <rFont val="Calibri"/>
      </rPr>
      <t xml:space="preserve"> Cisco IOS XR Router RTR Security Technical Implementation Guide</t>
    </r>
    <r>
      <rPr>
        <sz val="11"/>
        <color rgb="FF000000"/>
        <rFont val="Calibri"/>
      </rPr>
      <t xml:space="preserve">
</t>
    </r>
    <r>
      <rPr>
        <i/>
        <sz val="11"/>
        <color rgb="FF000000"/>
        <rFont val="Calibri"/>
      </rPr>
      <t>Version:</t>
    </r>
    <r>
      <rPr>
        <sz val="11"/>
        <color rgb="FF000000"/>
        <rFont val="Calibri"/>
      </rPr>
      <t xml:space="preserve"> V3R3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96</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</si>
  <si>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</si>
  <si>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</si>
  <si>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</si>
  <si>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</si>
  <si>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</si>
  <si>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</si>
  <si>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</si>
  <si>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</si>
  <si>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</si>
  <si>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</si>
  <si>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</si>
  <si>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</si>
  <si>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</si>
  <si>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</si>
  <si>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</si>
  <si>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</si>
  <si>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</si>
  <si>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</si>
  <si>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</si>
  <si>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</si>
  <si>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</si>
  <si>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</si>
  <si>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</si>
  <si>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</si>
  <si>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</si>
  <si>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</si>
  <si>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</si>
  <si>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</si>
  <si>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</si>
  <si>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</si>
  <si>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</si>
  <si>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</si>
  <si>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</si>
  <si>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</si>
  <si>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</si>
  <si>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</si>
  <si>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</si>
  <si>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</si>
  <si>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</si>
  <si>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</si>
  <si>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</si>
  <si>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</si>
  <si>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</si>
  <si>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</si>
  <si>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</si>
  <si>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</si>
  <si>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</si>
  <si>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Cisco IOS XR Router Security Technical Implementation Guide Y26M04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</si>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</sst>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6"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6"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xf>
    <xf numFmtId="0" fontId="25"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7"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B9A-49EC-8B02-9A34B21D1D0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B9A-49EC-8B02-9A34B21D1D0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123</c:v>
                </c:pt>
              </c:numCache>
            </c:numRef>
          </c:val>
          <c:extLst>
            <c:ext xmlns:c16="http://schemas.microsoft.com/office/drawing/2014/chart" uri="{C3380CC4-5D6E-409C-BE32-E72D297353CC}">
              <c16:uniqueId val="{00000002-5B9A-49EC-8B02-9A34B21D1D09}"/>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NDM</c:v>
                </c:pt>
                <c:pt idx="1">
                  <c:v>RTR</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4225-43F8-816A-746DB4EFBD8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NDM</c:v>
                </c:pt>
                <c:pt idx="1">
                  <c:v>RTR</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4225-43F8-816A-746DB4EFBD8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NDM</c:v>
                </c:pt>
                <c:pt idx="1">
                  <c:v>RTR</c:v>
                </c:pt>
              </c:strCache>
            </c:strRef>
          </c:cat>
          <c:val>
            <c:numRef>
              <c:f>Dashboard!$E$29:$E$30</c:f>
              <c:numCache>
                <c:formatCode>General</c:formatCode>
                <c:ptCount val="2"/>
                <c:pt idx="0">
                  <c:v>27</c:v>
                </c:pt>
                <c:pt idx="1">
                  <c:v>96</c:v>
                </c:pt>
              </c:numCache>
            </c:numRef>
          </c:val>
          <c:extLst>
            <c:ext xmlns:c16="http://schemas.microsoft.com/office/drawing/2014/chart" uri="{C3380CC4-5D6E-409C-BE32-E72D297353CC}">
              <c16:uniqueId val="{00000002-4225-43F8-816A-746DB4EFBD8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A3D-41C4-B5B7-55F142237CC2}"/>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A3D-41C4-B5B7-55F142237CC2}"/>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123</c:v>
                </c:pt>
              </c:numCache>
            </c:numRef>
          </c:val>
          <c:extLst>
            <c:ext xmlns:c16="http://schemas.microsoft.com/office/drawing/2014/chart" uri="{C3380CC4-5D6E-409C-BE32-E72D297353CC}">
              <c16:uniqueId val="{00000002-DA3D-41C4-B5B7-55F142237CC2}"/>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8E1A-44DB-B1E6-E4660181D40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8E1A-44DB-B1E6-E4660181D40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17</c:v>
                </c:pt>
                <c:pt idx="1">
                  <c:v>77</c:v>
                </c:pt>
                <c:pt idx="2">
                  <c:v>29</c:v>
                </c:pt>
              </c:numCache>
            </c:numRef>
          </c:val>
          <c:extLst>
            <c:ext xmlns:c16="http://schemas.microsoft.com/office/drawing/2014/chart" uri="{C3380CC4-5D6E-409C-BE32-E72D297353CC}">
              <c16:uniqueId val="{00000002-8E1A-44DB-B1E6-E4660181D4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7E7-4229-AEA8-B0458F0A19E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7E7-4229-AEA8-B0458F0A19E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123</c:v>
                </c:pt>
              </c:numCache>
            </c:numRef>
          </c:val>
          <c:extLst>
            <c:ext xmlns:c16="http://schemas.microsoft.com/office/drawing/2014/chart" uri="{C3380CC4-5D6E-409C-BE32-E72D297353CC}">
              <c16:uniqueId val="{00000002-87E7-4229-AEA8-B0458F0A19E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F4B-46CC-88E9-1C8A21383A2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F4B-46CC-88E9-1C8A21383A2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123</c:v>
                </c:pt>
              </c:numCache>
            </c:numRef>
          </c:val>
          <c:extLst>
            <c:ext xmlns:c16="http://schemas.microsoft.com/office/drawing/2014/chart" uri="{C3380CC4-5D6E-409C-BE32-E72D297353CC}">
              <c16:uniqueId val="{00000002-EF4B-46CC-88E9-1C8A21383A2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45E-4D86-8E35-057F31C1B9ED}"/>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45E-4D86-8E35-057F31C1B9ED}"/>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45E-4D86-8E35-057F31C1B9ED}"/>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45E-4D86-8E35-057F31C1B9E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38E-4D8A-8960-45236BCC96B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wgiir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ms45l1">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odh2s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3xg0sa">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wgfqw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vi3fy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y5e5iy">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mvv143">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24">
  <autoFilter ref="A1:N124"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2"/>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631</v>
      </c>
    </row>
    <row r="3" spans="2:3" ht="15" customHeight="1" x14ac:dyDescent="0.35"/>
    <row r="4" spans="2:3" ht="58" x14ac:dyDescent="0.35">
      <c r="B4" s="20" t="s">
        <v>632</v>
      </c>
      <c r="C4" s="21" t="s">
        <v>633</v>
      </c>
    </row>
    <row r="5" spans="2:3" x14ac:dyDescent="0.35">
      <c r="C5" s="21" t="s">
        <v>634</v>
      </c>
    </row>
    <row r="6" spans="2:3" x14ac:dyDescent="0.35">
      <c r="C6" s="18" t="s">
        <v>635</v>
      </c>
    </row>
    <row r="7" spans="2:3" ht="10" customHeight="1" x14ac:dyDescent="0.35"/>
    <row r="8" spans="2:3" ht="232" x14ac:dyDescent="0.35">
      <c r="B8" s="22" t="s">
        <v>636</v>
      </c>
      <c r="C8" s="21" t="s">
        <v>637</v>
      </c>
    </row>
    <row r="9" spans="2:3" ht="10" customHeight="1" x14ac:dyDescent="0.35"/>
    <row r="10" spans="2:3" ht="35" customHeight="1" x14ac:dyDescent="0.35">
      <c r="B10" s="22" t="s">
        <v>638</v>
      </c>
      <c r="C10" s="21" t="s">
        <v>639</v>
      </c>
    </row>
    <row r="11" spans="2:3" ht="75" customHeight="1" x14ac:dyDescent="0.35">
      <c r="B11" s="18" t="s">
        <v>21</v>
      </c>
      <c r="C11" s="21" t="s">
        <v>640</v>
      </c>
    </row>
    <row r="12" spans="2:3" ht="47" customHeight="1" x14ac:dyDescent="0.35">
      <c r="B12" s="18" t="s">
        <v>21</v>
      </c>
      <c r="C12" s="21" t="s">
        <v>641</v>
      </c>
    </row>
    <row r="13" spans="2:3" ht="35" customHeight="1" x14ac:dyDescent="0.35">
      <c r="B13" s="18" t="s">
        <v>21</v>
      </c>
      <c r="C13" s="21" t="s">
        <v>642</v>
      </c>
    </row>
    <row r="14" spans="2:3" ht="32" customHeight="1" x14ac:dyDescent="0.35">
      <c r="B14" s="18" t="s">
        <v>21</v>
      </c>
      <c r="C14" s="21" t="s">
        <v>643</v>
      </c>
    </row>
    <row r="15" spans="2:3" ht="30" customHeight="1" x14ac:dyDescent="0.35">
      <c r="B15" s="18" t="s">
        <v>21</v>
      </c>
      <c r="C15" s="21" t="s">
        <v>644</v>
      </c>
    </row>
    <row r="16" spans="2:3" ht="10" customHeight="1" x14ac:dyDescent="0.35"/>
    <row r="17" spans="1:3" ht="145" customHeight="1" x14ac:dyDescent="0.35">
      <c r="B17" s="22" t="s">
        <v>645</v>
      </c>
      <c r="C17" s="21" t="s">
        <v>646</v>
      </c>
    </row>
    <row r="18" spans="1:3" ht="10" customHeight="1" x14ac:dyDescent="0.35"/>
    <row r="19" spans="1:3" ht="3" customHeight="1" x14ac:dyDescent="0.35">
      <c r="B19" s="23"/>
      <c r="C19" s="23"/>
    </row>
    <row r="20" spans="1:3" ht="12" customHeight="1" x14ac:dyDescent="0.35"/>
    <row r="21" spans="1:3" ht="35" customHeight="1" x14ac:dyDescent="0.35">
      <c r="A21" s="25"/>
      <c r="B21" s="26" t="s">
        <v>647</v>
      </c>
      <c r="C21" s="27" t="s">
        <v>648</v>
      </c>
    </row>
    <row r="22" spans="1:3" ht="18" customHeight="1" x14ac:dyDescent="0.35">
      <c r="A22" s="25"/>
      <c r="B22" s="25" t="s">
        <v>21</v>
      </c>
      <c r="C22" s="27" t="s">
        <v>649</v>
      </c>
    </row>
    <row r="23" spans="1:3" ht="18" customHeight="1" x14ac:dyDescent="0.35">
      <c r="A23" s="25"/>
      <c r="B23" s="25" t="s">
        <v>21</v>
      </c>
      <c r="C23" s="27" t="s">
        <v>650</v>
      </c>
    </row>
    <row r="24" spans="1:3" ht="18" customHeight="1" x14ac:dyDescent="0.35">
      <c r="A24" s="25"/>
      <c r="B24" s="25" t="s">
        <v>21</v>
      </c>
      <c r="C24" s="27" t="s">
        <v>651</v>
      </c>
    </row>
    <row r="25" spans="1:3" ht="18" customHeight="1" x14ac:dyDescent="0.35">
      <c r="A25" s="25"/>
      <c r="B25" s="25" t="s">
        <v>21</v>
      </c>
      <c r="C25" s="27" t="s">
        <v>652</v>
      </c>
    </row>
    <row r="26" spans="1:3" ht="18" customHeight="1" x14ac:dyDescent="0.35">
      <c r="A26" s="25"/>
      <c r="B26" s="25" t="s">
        <v>21</v>
      </c>
      <c r="C26" s="27" t="s">
        <v>653</v>
      </c>
    </row>
    <row r="27" spans="1:3" ht="18" customHeight="1" x14ac:dyDescent="0.35">
      <c r="A27" s="25"/>
      <c r="B27" s="25" t="s">
        <v>21</v>
      </c>
      <c r="C27" s="27" t="s">
        <v>654</v>
      </c>
    </row>
    <row r="28" spans="1:3" ht="18" customHeight="1" x14ac:dyDescent="0.35">
      <c r="A28" s="25"/>
      <c r="B28" s="25" t="s">
        <v>21</v>
      </c>
      <c r="C28" s="27" t="s">
        <v>655</v>
      </c>
    </row>
    <row r="29" spans="1:3" ht="18" customHeight="1" x14ac:dyDescent="0.35">
      <c r="A29" s="25"/>
      <c r="B29" s="25" t="s">
        <v>21</v>
      </c>
      <c r="C29" s="27" t="s">
        <v>656</v>
      </c>
    </row>
    <row r="30" spans="1:3" ht="44" customHeight="1" x14ac:dyDescent="0.35">
      <c r="A30" s="25"/>
      <c r="B30" s="25" t="s">
        <v>21</v>
      </c>
      <c r="C30" s="28" t="s">
        <v>657</v>
      </c>
    </row>
    <row r="31" spans="1:3" ht="10" customHeight="1" x14ac:dyDescent="0.35"/>
    <row r="32" spans="1:3" ht="3" customHeight="1" x14ac:dyDescent="0.35">
      <c r="B32" s="23"/>
      <c r="C32" s="23"/>
    </row>
    <row r="33" spans="2:3" ht="12" customHeight="1" x14ac:dyDescent="0.35"/>
    <row r="34" spans="2:3" ht="24" customHeight="1" x14ac:dyDescent="0.35">
      <c r="B34" s="29" t="s">
        <v>658</v>
      </c>
      <c r="C34" s="30" t="s">
        <v>659</v>
      </c>
    </row>
    <row r="35" spans="2:3" ht="18.5" x14ac:dyDescent="0.35">
      <c r="B35" s="29" t="s">
        <v>660</v>
      </c>
      <c r="C35" s="31" t="s">
        <v>661</v>
      </c>
    </row>
    <row r="36" spans="2:3" ht="27" customHeight="1" x14ac:dyDescent="0.35">
      <c r="B36" s="32" t="s">
        <v>662</v>
      </c>
      <c r="C36" s="24" t="s">
        <v>663</v>
      </c>
    </row>
    <row r="37" spans="2:3" x14ac:dyDescent="0.35">
      <c r="B37" s="29" t="s">
        <v>664</v>
      </c>
      <c r="C37" s="33" t="s">
        <v>665</v>
      </c>
    </row>
    <row r="38" spans="2:3" ht="10" customHeight="1" x14ac:dyDescent="0.35"/>
    <row r="39" spans="2:3" ht="72.5" x14ac:dyDescent="0.35">
      <c r="B39" s="29" t="s">
        <v>666</v>
      </c>
      <c r="C39" s="34" t="s">
        <v>667</v>
      </c>
    </row>
    <row r="40" spans="2:3" ht="10" customHeight="1" x14ac:dyDescent="0.35"/>
    <row r="41" spans="2:3" ht="20" customHeight="1" x14ac:dyDescent="0.35">
      <c r="B41" s="29" t="s">
        <v>668</v>
      </c>
      <c r="C41" s="35" t="s">
        <v>17</v>
      </c>
    </row>
    <row r="42" spans="2:3" ht="29" x14ac:dyDescent="0.35">
      <c r="C42" s="21" t="s">
        <v>669</v>
      </c>
    </row>
    <row r="43" spans="2:3" ht="10" customHeight="1" x14ac:dyDescent="0.35"/>
    <row r="44" spans="2:3" ht="20" customHeight="1" x14ac:dyDescent="0.35">
      <c r="C44" s="35" t="s">
        <v>156</v>
      </c>
    </row>
    <row r="45" spans="2:3" ht="29" x14ac:dyDescent="0.35">
      <c r="C45" s="21" t="s">
        <v>670</v>
      </c>
    </row>
    <row r="46" spans="2:3" ht="10" customHeight="1" x14ac:dyDescent="0.35"/>
    <row r="47" spans="2:3" ht="43.5" x14ac:dyDescent="0.35">
      <c r="B47" s="29" t="s">
        <v>671</v>
      </c>
      <c r="C47" s="21" t="s">
        <v>672</v>
      </c>
    </row>
    <row r="48" spans="2:3" ht="10" customHeight="1" x14ac:dyDescent="0.35"/>
    <row r="49" spans="2:3" ht="15.5" x14ac:dyDescent="0.35">
      <c r="C49" s="36" t="s">
        <v>57</v>
      </c>
    </row>
    <row r="50" spans="2:3" ht="29" x14ac:dyDescent="0.35">
      <c r="C50" s="21" t="s">
        <v>673</v>
      </c>
    </row>
    <row r="51" spans="2:3" ht="10" customHeight="1" x14ac:dyDescent="0.35"/>
    <row r="52" spans="2:3" ht="15.5" x14ac:dyDescent="0.35">
      <c r="C52" s="37" t="s">
        <v>16</v>
      </c>
    </row>
    <row r="53" spans="2:3" ht="29" x14ac:dyDescent="0.35">
      <c r="C53" s="21" t="s">
        <v>674</v>
      </c>
    </row>
    <row r="54" spans="2:3" ht="10" customHeight="1" x14ac:dyDescent="0.35"/>
    <row r="55" spans="2:3" ht="15.5" x14ac:dyDescent="0.35">
      <c r="C55" s="38" t="s">
        <v>167</v>
      </c>
    </row>
    <row r="56" spans="2:3" ht="29" x14ac:dyDescent="0.35">
      <c r="C56" s="21" t="s">
        <v>675</v>
      </c>
    </row>
    <row r="57" spans="2:3" ht="10" customHeight="1" x14ac:dyDescent="0.35"/>
    <row r="58" spans="2:3" ht="3" customHeight="1" x14ac:dyDescent="0.35">
      <c r="B58" s="23"/>
      <c r="C58" s="23"/>
    </row>
    <row r="59" spans="2:3" ht="12" customHeight="1" x14ac:dyDescent="0.35"/>
    <row r="60" spans="2:3" ht="130.5" x14ac:dyDescent="0.35">
      <c r="B60" s="20" t="s">
        <v>676</v>
      </c>
      <c r="C60" s="21" t="s">
        <v>677</v>
      </c>
    </row>
    <row r="61" spans="2:3" ht="6" customHeight="1" x14ac:dyDescent="0.35"/>
    <row r="62" spans="2:3" ht="217.5" x14ac:dyDescent="0.35">
      <c r="C62" s="21" t="s">
        <v>678</v>
      </c>
    </row>
    <row r="63" spans="2:3" ht="6" customHeight="1" x14ac:dyDescent="0.35"/>
    <row r="64" spans="2:3" ht="43.5" x14ac:dyDescent="0.35">
      <c r="C64" s="21" t="s">
        <v>679</v>
      </c>
    </row>
    <row r="65" spans="2:3" ht="10" customHeight="1" x14ac:dyDescent="0.35"/>
    <row r="66" spans="2:3" ht="3" customHeight="1" x14ac:dyDescent="0.35">
      <c r="B66" s="23"/>
      <c r="C66" s="23"/>
    </row>
    <row r="67" spans="2:3" ht="12" customHeight="1" x14ac:dyDescent="0.35"/>
    <row r="68" spans="2:3" ht="145" x14ac:dyDescent="0.35">
      <c r="B68" s="20" t="s">
        <v>680</v>
      </c>
      <c r="C68" s="21" t="s">
        <v>681</v>
      </c>
    </row>
    <row r="69" spans="2:3" ht="6" customHeight="1" x14ac:dyDescent="0.35"/>
    <row r="70" spans="2:3" ht="203" x14ac:dyDescent="0.35">
      <c r="C70" s="21" t="s">
        <v>682</v>
      </c>
    </row>
    <row r="71" spans="2:3" ht="6" customHeight="1" x14ac:dyDescent="0.35"/>
    <row r="72" spans="2:3" ht="43.5" x14ac:dyDescent="0.35">
      <c r="C72" s="21" t="s">
        <v>683</v>
      </c>
    </row>
    <row r="73" spans="2:3" ht="10" customHeight="1" x14ac:dyDescent="0.35"/>
    <row r="74" spans="2:3" ht="3" customHeight="1" x14ac:dyDescent="0.35">
      <c r="B74" s="23"/>
      <c r="C74" s="23"/>
    </row>
    <row r="75" spans="2:3" ht="12" customHeight="1" x14ac:dyDescent="0.35"/>
    <row r="76" spans="2:3" ht="101.5" x14ac:dyDescent="0.35">
      <c r="B76" s="20" t="s">
        <v>684</v>
      </c>
      <c r="C76" s="21" t="s">
        <v>685</v>
      </c>
    </row>
    <row r="77" spans="2:3" ht="6" customHeight="1" x14ac:dyDescent="0.35"/>
    <row r="78" spans="2:3" ht="145" x14ac:dyDescent="0.35">
      <c r="C78" s="21" t="s">
        <v>686</v>
      </c>
    </row>
    <row r="79" spans="2:3" ht="6" customHeight="1" x14ac:dyDescent="0.35"/>
    <row r="80" spans="2:3" ht="43.5" x14ac:dyDescent="0.35">
      <c r="C80" s="21" t="s">
        <v>687</v>
      </c>
    </row>
    <row r="81" spans="2:3" ht="10" customHeight="1" x14ac:dyDescent="0.35"/>
    <row r="82" spans="2:3" ht="3" customHeight="1" x14ac:dyDescent="0.35">
      <c r="B82" s="23"/>
      <c r="C82" s="23"/>
    </row>
    <row r="83" spans="2:3" ht="12" customHeight="1" x14ac:dyDescent="0.35"/>
    <row r="84" spans="2:3" ht="26" customHeight="1" x14ac:dyDescent="0.35">
      <c r="B84" s="39" t="s">
        <v>688</v>
      </c>
    </row>
    <row r="85" spans="2:3" ht="8" customHeight="1" x14ac:dyDescent="0.35"/>
    <row r="86" spans="2:3" ht="20" customHeight="1" x14ac:dyDescent="0.35">
      <c r="B86" s="29" t="s">
        <v>689</v>
      </c>
      <c r="C86" s="40" t="s">
        <v>690</v>
      </c>
    </row>
    <row r="87" spans="2:3" ht="116" x14ac:dyDescent="0.35">
      <c r="C87" s="21" t="s">
        <v>691</v>
      </c>
    </row>
    <row r="88" spans="2:3" ht="10" customHeight="1" x14ac:dyDescent="0.35"/>
    <row r="89" spans="2:3" ht="20" customHeight="1" x14ac:dyDescent="0.35">
      <c r="B89" s="29" t="s">
        <v>692</v>
      </c>
      <c r="C89" s="40" t="s">
        <v>693</v>
      </c>
    </row>
    <row r="90" spans="2:3" ht="116" x14ac:dyDescent="0.35">
      <c r="C90" s="21" t="s">
        <v>694</v>
      </c>
    </row>
    <row r="91" spans="2:3" ht="10" customHeight="1" x14ac:dyDescent="0.35"/>
    <row r="92" spans="2:3" ht="20" customHeight="1" x14ac:dyDescent="0.35">
      <c r="B92" s="29" t="s">
        <v>695</v>
      </c>
      <c r="C92" s="40" t="s">
        <v>696</v>
      </c>
    </row>
    <row r="93" spans="2:3" ht="130.5" x14ac:dyDescent="0.35">
      <c r="C93" s="21" t="s">
        <v>697</v>
      </c>
    </row>
    <row r="94" spans="2:3" ht="10" customHeight="1" x14ac:dyDescent="0.35"/>
    <row r="95" spans="2:3" ht="20" customHeight="1" x14ac:dyDescent="0.35">
      <c r="B95" s="29" t="s">
        <v>698</v>
      </c>
      <c r="C95" s="40" t="s">
        <v>699</v>
      </c>
    </row>
    <row r="96" spans="2:3" ht="130.5" x14ac:dyDescent="0.35">
      <c r="C96" s="21" t="s">
        <v>700</v>
      </c>
    </row>
    <row r="97" spans="2:3" ht="10" customHeight="1" x14ac:dyDescent="0.35"/>
    <row r="98" spans="2:3" ht="20" customHeight="1" x14ac:dyDescent="0.35">
      <c r="B98" s="29" t="s">
        <v>701</v>
      </c>
      <c r="C98" s="40" t="s">
        <v>702</v>
      </c>
    </row>
    <row r="99" spans="2:3" ht="116" x14ac:dyDescent="0.35">
      <c r="C99" s="21" t="s">
        <v>703</v>
      </c>
    </row>
    <row r="100" spans="2:3" ht="10" customHeight="1" x14ac:dyDescent="0.35"/>
    <row r="101" spans="2:3" ht="20" customHeight="1" x14ac:dyDescent="0.35">
      <c r="B101" s="29" t="s">
        <v>704</v>
      </c>
      <c r="C101" s="40" t="s">
        <v>705</v>
      </c>
    </row>
    <row r="102" spans="2:3" ht="116" x14ac:dyDescent="0.35">
      <c r="C102" s="21" t="s">
        <v>706</v>
      </c>
    </row>
    <row r="103" spans="2:3" ht="10" customHeight="1" x14ac:dyDescent="0.35"/>
    <row r="104" spans="2:3" ht="20" customHeight="1" x14ac:dyDescent="0.35">
      <c r="B104" s="29" t="s">
        <v>707</v>
      </c>
      <c r="C104" s="40" t="s">
        <v>708</v>
      </c>
    </row>
    <row r="105" spans="2:3" ht="130.5" x14ac:dyDescent="0.35">
      <c r="C105" s="21" t="s">
        <v>709</v>
      </c>
    </row>
    <row r="106" spans="2:3" ht="10" customHeight="1" x14ac:dyDescent="0.35"/>
    <row r="107" spans="2:3" ht="20" customHeight="1" x14ac:dyDescent="0.35">
      <c r="B107" s="29" t="s">
        <v>710</v>
      </c>
      <c r="C107" s="40" t="s">
        <v>711</v>
      </c>
    </row>
    <row r="108" spans="2:3" ht="203" x14ac:dyDescent="0.35">
      <c r="C108" s="21" t="s">
        <v>712</v>
      </c>
    </row>
    <row r="109" spans="2:3" ht="10" customHeight="1" x14ac:dyDescent="0.35"/>
    <row r="112" spans="2:3" ht="32" customHeight="1" x14ac:dyDescent="0.35">
      <c r="B112" s="291" t="s">
        <v>630</v>
      </c>
      <c r="C112" s="291"/>
    </row>
  </sheetData>
  <sheetProtection password="90EA" sheet="1"/>
  <mergeCells count="1">
    <mergeCell ref="B112:C112"/>
  </mergeCells>
  <hyperlinks>
    <hyperlink ref="C5" r:id="rId1" xr:uid="{00000000-0004-0000-0000-000000000000}"/>
    <hyperlink ref="C6" r:id="rId2" xr:uid="{00000000-0004-0000-0000-000001000000}"/>
    <hyperlink ref="C37" r:id="rId3" xr:uid="{00000000-0004-0000-0000-000002000000}"/>
    <hyperlink ref="B112"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32" t="s">
        <v>3396</v>
      </c>
      <c r="B1" s="233" t="s">
        <v>0</v>
      </c>
      <c r="C1" s="233" t="s">
        <v>873</v>
      </c>
      <c r="D1" s="233" t="s">
        <v>874</v>
      </c>
      <c r="E1" s="233" t="s">
        <v>879</v>
      </c>
      <c r="F1" s="233" t="s">
        <v>880</v>
      </c>
      <c r="G1" s="233" t="s">
        <v>881</v>
      </c>
      <c r="H1" s="233" t="s">
        <v>882</v>
      </c>
      <c r="I1" s="233" t="s">
        <v>883</v>
      </c>
      <c r="J1" s="233" t="s">
        <v>884</v>
      </c>
      <c r="K1" s="233" t="s">
        <v>885</v>
      </c>
      <c r="L1" s="233" t="s">
        <v>886</v>
      </c>
      <c r="M1" s="233" t="s">
        <v>887</v>
      </c>
      <c r="N1" s="233" t="s">
        <v>888</v>
      </c>
      <c r="O1" s="233" t="s">
        <v>889</v>
      </c>
      <c r="P1" s="233" t="s">
        <v>890</v>
      </c>
      <c r="Q1" s="233" t="s">
        <v>891</v>
      </c>
      <c r="R1" s="233" t="s">
        <v>892</v>
      </c>
      <c r="S1" s="233" t="s">
        <v>893</v>
      </c>
      <c r="T1" s="233" t="s">
        <v>894</v>
      </c>
      <c r="U1" s="233" t="s">
        <v>895</v>
      </c>
      <c r="V1" s="233" t="s">
        <v>896</v>
      </c>
      <c r="W1" s="233" t="s">
        <v>897</v>
      </c>
      <c r="X1" s="233" t="s">
        <v>898</v>
      </c>
      <c r="Y1" s="233" t="s">
        <v>899</v>
      </c>
      <c r="Z1" s="233" t="s">
        <v>900</v>
      </c>
      <c r="AA1" s="233" t="s">
        <v>901</v>
      </c>
      <c r="AB1" s="233" t="s">
        <v>902</v>
      </c>
      <c r="AC1" s="233" t="s">
        <v>903</v>
      </c>
      <c r="AD1" s="233" t="s">
        <v>904</v>
      </c>
      <c r="AE1" s="233" t="s">
        <v>905</v>
      </c>
      <c r="AF1" s="233" t="s">
        <v>906</v>
      </c>
      <c r="AG1" s="233" t="s">
        <v>907</v>
      </c>
      <c r="AH1" s="233" t="s">
        <v>908</v>
      </c>
      <c r="AI1" s="233" t="s">
        <v>909</v>
      </c>
      <c r="AJ1" s="233" t="s">
        <v>910</v>
      </c>
      <c r="AK1" s="233" t="s">
        <v>911</v>
      </c>
      <c r="AL1" s="233" t="s">
        <v>912</v>
      </c>
      <c r="AM1" s="233" t="s">
        <v>913</v>
      </c>
      <c r="AN1" s="233" t="s">
        <v>914</v>
      </c>
      <c r="AO1" s="233" t="s">
        <v>915</v>
      </c>
      <c r="AP1" s="233" t="s">
        <v>916</v>
      </c>
      <c r="AQ1" s="233" t="s">
        <v>917</v>
      </c>
      <c r="AR1" s="233" t="s">
        <v>918</v>
      </c>
      <c r="AS1" s="234" t="s">
        <v>919</v>
      </c>
    </row>
    <row r="2" spans="1:45" ht="60" customHeight="1" outlineLevel="1" x14ac:dyDescent="0.35">
      <c r="A2" s="226" t="s">
        <v>3397</v>
      </c>
      <c r="B2" s="213" t="s">
        <v>3398</v>
      </c>
      <c r="C2" s="212"/>
      <c r="D2" s="216"/>
      <c r="E2" s="218" t="str">
        <f>IF(COUNTIF(F2:AS2,"&lt;&gt;")=0,"",SUMPRODUCT(((Recommendations[ImplStatus]="Implemented")+(Recommendations[ImplStatus]="Compensated"))*ISNUMBER(MATCH(Recommendations[Id],F2:AS2,0)))/COUNTIF(F2:AS2,"&lt;&gt;"))</f>
        <v/>
      </c>
      <c r="F2" s="212"/>
      <c r="G2" s="212"/>
      <c r="H2" s="212"/>
      <c r="I2" s="212"/>
      <c r="J2" s="21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29"/>
    </row>
    <row r="3" spans="1:45" ht="60" customHeight="1" x14ac:dyDescent="0.35">
      <c r="A3" s="227" t="s">
        <v>3397</v>
      </c>
      <c r="B3" s="214" t="s">
        <v>3399</v>
      </c>
      <c r="C3" s="215" t="s">
        <v>3400</v>
      </c>
      <c r="D3" s="217" t="s">
        <v>3401</v>
      </c>
      <c r="E3" s="219" t="str">
        <f>IF(COUNTIF(F3:AS3,"&lt;&gt;")=0,"",SUMPRODUCT(((Recommendations[ImplStatus]="Implemented")+(Recommendations[ImplStatus]="Compensated"))*ISNUMBER(MATCH(Recommendations[Id],F3:AS3,0)))/COUNTIF(F3:AS3,"&lt;&gt;"))</f>
        <v/>
      </c>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30"/>
    </row>
    <row r="4" spans="1:45" ht="60" customHeight="1" x14ac:dyDescent="0.35">
      <c r="A4" s="227" t="s">
        <v>3397</v>
      </c>
      <c r="B4" s="214" t="s">
        <v>3402</v>
      </c>
      <c r="C4" s="215" t="s">
        <v>3403</v>
      </c>
      <c r="D4" s="217" t="s">
        <v>3404</v>
      </c>
      <c r="E4" s="219" t="str">
        <f>IF(COUNTIF(F4:AS4,"&lt;&gt;")=0,"",SUMPRODUCT(((Recommendations[ImplStatus]="Implemented")+(Recommendations[ImplStatus]="Compensated"))*ISNUMBER(MATCH(Recommendations[Id],F4:AS4,0)))/COUNTIF(F4:AS4,"&lt;&gt;"))</f>
        <v/>
      </c>
      <c r="F4" s="220"/>
      <c r="G4" s="220"/>
      <c r="H4" s="220"/>
      <c r="I4" s="220"/>
      <c r="J4" s="220"/>
      <c r="K4" s="220"/>
      <c r="L4" s="220"/>
      <c r="M4" s="220"/>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30"/>
    </row>
    <row r="5" spans="1:45" ht="60" customHeight="1" x14ac:dyDescent="0.35">
      <c r="A5" s="227" t="s">
        <v>3397</v>
      </c>
      <c r="B5" s="214" t="s">
        <v>3405</v>
      </c>
      <c r="C5" s="215" t="s">
        <v>3406</v>
      </c>
      <c r="D5" s="217" t="s">
        <v>3407</v>
      </c>
      <c r="E5" s="219" t="str">
        <f>IF(COUNTIF(F5:AS5,"&lt;&gt;")=0,"",SUMPRODUCT(((Recommendations[ImplStatus]="Implemented")+(Recommendations[ImplStatus]="Compensated"))*ISNUMBER(MATCH(Recommendations[Id],F5:AS5,0)))/COUNTIF(F5:AS5,"&lt;&gt;"))</f>
        <v/>
      </c>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30"/>
    </row>
    <row r="6" spans="1:45" ht="60" customHeight="1" x14ac:dyDescent="0.35">
      <c r="A6" s="227" t="s">
        <v>3397</v>
      </c>
      <c r="B6" s="214" t="s">
        <v>3408</v>
      </c>
      <c r="C6" s="215" t="s">
        <v>3409</v>
      </c>
      <c r="D6" s="217" t="s">
        <v>3410</v>
      </c>
      <c r="E6" s="219" t="str">
        <f>IF(COUNTIF(F6:AS6,"&lt;&gt;")=0,"",SUMPRODUCT(((Recommendations[ImplStatus]="Implemented")+(Recommendations[ImplStatus]="Compensated"))*ISNUMBER(MATCH(Recommendations[Id],F6:AS6,0)))/COUNTIF(F6:AS6,"&lt;&gt;"))</f>
        <v/>
      </c>
      <c r="F6" s="220"/>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0"/>
      <c r="AL6" s="220"/>
      <c r="AM6" s="220"/>
      <c r="AN6" s="220"/>
      <c r="AO6" s="220"/>
      <c r="AP6" s="220"/>
      <c r="AQ6" s="220"/>
      <c r="AR6" s="220"/>
      <c r="AS6" s="230"/>
    </row>
    <row r="7" spans="1:45" ht="60" customHeight="1" x14ac:dyDescent="0.35">
      <c r="A7" s="227" t="s">
        <v>3397</v>
      </c>
      <c r="B7" s="214" t="s">
        <v>3411</v>
      </c>
      <c r="C7" s="215" t="s">
        <v>3412</v>
      </c>
      <c r="D7" s="217" t="s">
        <v>3413</v>
      </c>
      <c r="E7" s="219" t="str">
        <f>IF(COUNTIF(F7:AS7,"&lt;&gt;")=0,"",SUMPRODUCT(((Recommendations[ImplStatus]="Implemented")+(Recommendations[ImplStatus]="Compensated"))*ISNUMBER(MATCH(Recommendations[Id],F7:AS7,0)))/COUNTIF(F7:AS7,"&lt;&gt;"))</f>
        <v/>
      </c>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H7" s="220"/>
      <c r="AI7" s="220"/>
      <c r="AJ7" s="220"/>
      <c r="AK7" s="220"/>
      <c r="AL7" s="220"/>
      <c r="AM7" s="220"/>
      <c r="AN7" s="220"/>
      <c r="AO7" s="220"/>
      <c r="AP7" s="220"/>
      <c r="AQ7" s="220"/>
      <c r="AR7" s="220"/>
      <c r="AS7" s="230"/>
    </row>
    <row r="8" spans="1:45" ht="60" customHeight="1" x14ac:dyDescent="0.35">
      <c r="A8" s="227" t="s">
        <v>3397</v>
      </c>
      <c r="B8" s="214" t="s">
        <v>3414</v>
      </c>
      <c r="C8" s="215" t="s">
        <v>3415</v>
      </c>
      <c r="D8" s="217" t="s">
        <v>3416</v>
      </c>
      <c r="E8" s="219" t="str">
        <f>IF(COUNTIF(F8:AS8,"&lt;&gt;")=0,"",SUMPRODUCT(((Recommendations[ImplStatus]="Implemented")+(Recommendations[ImplStatus]="Compensated"))*ISNUMBER(MATCH(Recommendations[Id],F8:AS8,0)))/COUNTIF(F8:AS8,"&lt;&gt;"))</f>
        <v/>
      </c>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H8" s="220"/>
      <c r="AI8" s="220"/>
      <c r="AJ8" s="220"/>
      <c r="AK8" s="220"/>
      <c r="AL8" s="220"/>
      <c r="AM8" s="220"/>
      <c r="AN8" s="220"/>
      <c r="AO8" s="220"/>
      <c r="AP8" s="220"/>
      <c r="AQ8" s="220"/>
      <c r="AR8" s="220"/>
      <c r="AS8" s="230"/>
    </row>
    <row r="9" spans="1:45" ht="60" customHeight="1" x14ac:dyDescent="0.35">
      <c r="A9" s="227" t="s">
        <v>3397</v>
      </c>
      <c r="B9" s="214" t="s">
        <v>3417</v>
      </c>
      <c r="C9" s="215" t="s">
        <v>3418</v>
      </c>
      <c r="D9" s="217" t="s">
        <v>3419</v>
      </c>
      <c r="E9" s="219" t="str">
        <f>IF(COUNTIF(F9:AS9,"&lt;&gt;")=0,"",SUMPRODUCT(((Recommendations[ImplStatus]="Implemented")+(Recommendations[ImplStatus]="Compensated"))*ISNUMBER(MATCH(Recommendations[Id],F9:AS9,0)))/COUNTIF(F9:AS9,"&lt;&gt;"))</f>
        <v/>
      </c>
      <c r="F9" s="220"/>
      <c r="G9" s="220"/>
      <c r="H9" s="220"/>
      <c r="I9" s="220"/>
      <c r="J9" s="220"/>
      <c r="K9" s="220"/>
      <c r="L9" s="220"/>
      <c r="M9" s="220"/>
      <c r="N9" s="220"/>
      <c r="O9" s="220"/>
      <c r="P9" s="220"/>
      <c r="Q9" s="220"/>
      <c r="R9" s="220"/>
      <c r="S9" s="220"/>
      <c r="T9" s="220"/>
      <c r="U9" s="220"/>
      <c r="V9" s="220"/>
      <c r="W9" s="220"/>
      <c r="X9" s="220"/>
      <c r="Y9" s="220"/>
      <c r="Z9" s="220"/>
      <c r="AA9" s="220"/>
      <c r="AB9" s="220"/>
      <c r="AC9" s="220"/>
      <c r="AD9" s="220"/>
      <c r="AE9" s="220"/>
      <c r="AF9" s="220"/>
      <c r="AG9" s="220"/>
      <c r="AH9" s="220"/>
      <c r="AI9" s="220"/>
      <c r="AJ9" s="220"/>
      <c r="AK9" s="220"/>
      <c r="AL9" s="220"/>
      <c r="AM9" s="220"/>
      <c r="AN9" s="220"/>
      <c r="AO9" s="220"/>
      <c r="AP9" s="220"/>
      <c r="AQ9" s="220"/>
      <c r="AR9" s="220"/>
      <c r="AS9" s="230"/>
    </row>
    <row r="10" spans="1:45" ht="60" customHeight="1" x14ac:dyDescent="0.35">
      <c r="A10" s="227" t="s">
        <v>3397</v>
      </c>
      <c r="B10" s="214" t="s">
        <v>3420</v>
      </c>
      <c r="C10" s="215" t="s">
        <v>3421</v>
      </c>
      <c r="D10" s="217" t="s">
        <v>3422</v>
      </c>
      <c r="E10" s="219" t="str">
        <f>IF(COUNTIF(F10:AS10,"&lt;&gt;")=0,"",SUMPRODUCT(((Recommendations[ImplStatus]="Implemented")+(Recommendations[ImplStatus]="Compensated"))*ISNUMBER(MATCH(Recommendations[Id],F10:AS10,0)))/COUNTIF(F10:AS10,"&lt;&gt;"))</f>
        <v/>
      </c>
      <c r="F10" s="220"/>
      <c r="G10" s="220"/>
      <c r="H10" s="220"/>
      <c r="I10" s="220"/>
      <c r="J10" s="220"/>
      <c r="K10" s="220"/>
      <c r="L10" s="220"/>
      <c r="M10" s="220"/>
      <c r="N10" s="220"/>
      <c r="O10" s="220"/>
      <c r="P10" s="220"/>
      <c r="Q10" s="220"/>
      <c r="R10" s="220"/>
      <c r="S10" s="220"/>
      <c r="T10" s="220"/>
      <c r="U10" s="220"/>
      <c r="V10" s="220"/>
      <c r="W10" s="220"/>
      <c r="X10" s="220"/>
      <c r="Y10" s="220"/>
      <c r="Z10" s="220"/>
      <c r="AA10" s="220"/>
      <c r="AB10" s="220"/>
      <c r="AC10" s="220"/>
      <c r="AD10" s="220"/>
      <c r="AE10" s="220"/>
      <c r="AF10" s="220"/>
      <c r="AG10" s="220"/>
      <c r="AH10" s="220"/>
      <c r="AI10" s="220"/>
      <c r="AJ10" s="220"/>
      <c r="AK10" s="220"/>
      <c r="AL10" s="220"/>
      <c r="AM10" s="220"/>
      <c r="AN10" s="220"/>
      <c r="AO10" s="220"/>
      <c r="AP10" s="220"/>
      <c r="AQ10" s="220"/>
      <c r="AR10" s="220"/>
      <c r="AS10" s="230"/>
    </row>
    <row r="11" spans="1:45" ht="60" customHeight="1" x14ac:dyDescent="0.35">
      <c r="A11" s="227" t="s">
        <v>3397</v>
      </c>
      <c r="B11" s="214" t="s">
        <v>3423</v>
      </c>
      <c r="C11" s="215" t="s">
        <v>3424</v>
      </c>
      <c r="D11" s="217" t="s">
        <v>3425</v>
      </c>
      <c r="E11" s="219" t="str">
        <f>IF(COUNTIF(F11:AS11,"&lt;&gt;")=0,"",SUMPRODUCT(((Recommendations[ImplStatus]="Implemented")+(Recommendations[ImplStatus]="Compensated"))*ISNUMBER(MATCH(Recommendations[Id],F11:AS11,0)))/COUNTIF(F11:AS11,"&lt;&gt;"))</f>
        <v/>
      </c>
      <c r="F11" s="220"/>
      <c r="G11" s="220"/>
      <c r="H11" s="220"/>
      <c r="I11" s="220"/>
      <c r="J11" s="220"/>
      <c r="K11" s="220"/>
      <c r="L11" s="220"/>
      <c r="M11" s="220"/>
      <c r="N11" s="220"/>
      <c r="O11" s="220"/>
      <c r="P11" s="220"/>
      <c r="Q11" s="220"/>
      <c r="R11" s="220"/>
      <c r="S11" s="220"/>
      <c r="T11" s="220"/>
      <c r="U11" s="220"/>
      <c r="V11" s="220"/>
      <c r="W11" s="220"/>
      <c r="X11" s="220"/>
      <c r="Y11" s="220"/>
      <c r="Z11" s="220"/>
      <c r="AA11" s="220"/>
      <c r="AB11" s="220"/>
      <c r="AC11" s="220"/>
      <c r="AD11" s="220"/>
      <c r="AE11" s="220"/>
      <c r="AF11" s="220"/>
      <c r="AG11" s="220"/>
      <c r="AH11" s="220"/>
      <c r="AI11" s="220"/>
      <c r="AJ11" s="220"/>
      <c r="AK11" s="220"/>
      <c r="AL11" s="220"/>
      <c r="AM11" s="220"/>
      <c r="AN11" s="220"/>
      <c r="AO11" s="220"/>
      <c r="AP11" s="220"/>
      <c r="AQ11" s="220"/>
      <c r="AR11" s="220"/>
      <c r="AS11" s="230"/>
    </row>
    <row r="12" spans="1:45" ht="60" customHeight="1" x14ac:dyDescent="0.35">
      <c r="A12" s="227" t="s">
        <v>3397</v>
      </c>
      <c r="B12" s="214" t="s">
        <v>3426</v>
      </c>
      <c r="C12" s="215" t="s">
        <v>3427</v>
      </c>
      <c r="D12" s="217" t="s">
        <v>3428</v>
      </c>
      <c r="E12" s="219" t="str">
        <f>IF(COUNTIF(F12:AS12,"&lt;&gt;")=0,"",SUMPRODUCT(((Recommendations[ImplStatus]="Implemented")+(Recommendations[ImplStatus]="Compensated"))*ISNUMBER(MATCH(Recommendations[Id],F12:AS12,0)))/COUNTIF(F12:AS12,"&lt;&gt;"))</f>
        <v/>
      </c>
      <c r="F12" s="220"/>
      <c r="G12" s="220"/>
      <c r="H12" s="220"/>
      <c r="I12" s="220"/>
      <c r="J12" s="220"/>
      <c r="K12" s="220"/>
      <c r="L12" s="220"/>
      <c r="M12" s="220"/>
      <c r="N12" s="220"/>
      <c r="O12" s="220"/>
      <c r="P12" s="220"/>
      <c r="Q12" s="220"/>
      <c r="R12" s="220"/>
      <c r="S12" s="220"/>
      <c r="T12" s="220"/>
      <c r="U12" s="220"/>
      <c r="V12" s="220"/>
      <c r="W12" s="220"/>
      <c r="X12" s="220"/>
      <c r="Y12" s="220"/>
      <c r="Z12" s="220"/>
      <c r="AA12" s="220"/>
      <c r="AB12" s="220"/>
      <c r="AC12" s="220"/>
      <c r="AD12" s="220"/>
      <c r="AE12" s="220"/>
      <c r="AF12" s="220"/>
      <c r="AG12" s="220"/>
      <c r="AH12" s="220"/>
      <c r="AI12" s="220"/>
      <c r="AJ12" s="220"/>
      <c r="AK12" s="220"/>
      <c r="AL12" s="220"/>
      <c r="AM12" s="220"/>
      <c r="AN12" s="220"/>
      <c r="AO12" s="220"/>
      <c r="AP12" s="220"/>
      <c r="AQ12" s="220"/>
      <c r="AR12" s="220"/>
      <c r="AS12" s="230"/>
    </row>
    <row r="13" spans="1:45" ht="60" customHeight="1" x14ac:dyDescent="0.35">
      <c r="A13" s="227" t="s">
        <v>3397</v>
      </c>
      <c r="B13" s="214" t="s">
        <v>3429</v>
      </c>
      <c r="C13" s="215" t="s">
        <v>3430</v>
      </c>
      <c r="D13" s="217" t="s">
        <v>3431</v>
      </c>
      <c r="E13" s="219" t="str">
        <f>IF(COUNTIF(F13:AS13,"&lt;&gt;")=0,"",SUMPRODUCT(((Recommendations[ImplStatus]="Implemented")+(Recommendations[ImplStatus]="Compensated"))*ISNUMBER(MATCH(Recommendations[Id],F13:AS13,0)))/COUNTIF(F13:AS13,"&lt;&gt;"))</f>
        <v/>
      </c>
      <c r="F13" s="220"/>
      <c r="G13" s="220"/>
      <c r="H13" s="220"/>
      <c r="I13" s="220"/>
      <c r="J13" s="220"/>
      <c r="K13" s="220"/>
      <c r="L13" s="220"/>
      <c r="M13" s="220"/>
      <c r="N13" s="220"/>
      <c r="O13" s="220"/>
      <c r="P13" s="220"/>
      <c r="Q13" s="220"/>
      <c r="R13" s="220"/>
      <c r="S13" s="220"/>
      <c r="T13" s="220"/>
      <c r="U13" s="220"/>
      <c r="V13" s="220"/>
      <c r="W13" s="220"/>
      <c r="X13" s="220"/>
      <c r="Y13" s="220"/>
      <c r="Z13" s="220"/>
      <c r="AA13" s="220"/>
      <c r="AB13" s="220"/>
      <c r="AC13" s="220"/>
      <c r="AD13" s="220"/>
      <c r="AE13" s="220"/>
      <c r="AF13" s="220"/>
      <c r="AG13" s="220"/>
      <c r="AH13" s="220"/>
      <c r="AI13" s="220"/>
      <c r="AJ13" s="220"/>
      <c r="AK13" s="220"/>
      <c r="AL13" s="220"/>
      <c r="AM13" s="220"/>
      <c r="AN13" s="220"/>
      <c r="AO13" s="220"/>
      <c r="AP13" s="220"/>
      <c r="AQ13" s="220"/>
      <c r="AR13" s="220"/>
      <c r="AS13" s="230"/>
    </row>
    <row r="14" spans="1:45" ht="60" customHeight="1" x14ac:dyDescent="0.35">
      <c r="A14" s="227" t="s">
        <v>3397</v>
      </c>
      <c r="B14" s="214" t="s">
        <v>3432</v>
      </c>
      <c r="C14" s="215" t="s">
        <v>3433</v>
      </c>
      <c r="D14" s="217" t="s">
        <v>3434</v>
      </c>
      <c r="E14" s="219" t="str">
        <f>IF(COUNTIF(F14:AS14,"&lt;&gt;")=0,"",SUMPRODUCT(((Recommendations[ImplStatus]="Implemented")+(Recommendations[ImplStatus]="Compensated"))*ISNUMBER(MATCH(Recommendations[Id],F14:AS14,0)))/COUNTIF(F14:AS14,"&lt;&gt;"))</f>
        <v/>
      </c>
      <c r="F14" s="220"/>
      <c r="G14" s="220"/>
      <c r="H14" s="220"/>
      <c r="I14" s="220"/>
      <c r="J14" s="220"/>
      <c r="K14" s="220"/>
      <c r="L14" s="220"/>
      <c r="M14" s="220"/>
      <c r="N14" s="220"/>
      <c r="O14" s="220"/>
      <c r="P14" s="220"/>
      <c r="Q14" s="220"/>
      <c r="R14" s="220"/>
      <c r="S14" s="220"/>
      <c r="T14" s="220"/>
      <c r="U14" s="220"/>
      <c r="V14" s="220"/>
      <c r="W14" s="220"/>
      <c r="X14" s="220"/>
      <c r="Y14" s="220"/>
      <c r="Z14" s="220"/>
      <c r="AA14" s="220"/>
      <c r="AB14" s="220"/>
      <c r="AC14" s="220"/>
      <c r="AD14" s="220"/>
      <c r="AE14" s="220"/>
      <c r="AF14" s="220"/>
      <c r="AG14" s="220"/>
      <c r="AH14" s="220"/>
      <c r="AI14" s="220"/>
      <c r="AJ14" s="220"/>
      <c r="AK14" s="220"/>
      <c r="AL14" s="220"/>
      <c r="AM14" s="220"/>
      <c r="AN14" s="220"/>
      <c r="AO14" s="220"/>
      <c r="AP14" s="220"/>
      <c r="AQ14" s="220"/>
      <c r="AR14" s="220"/>
      <c r="AS14" s="230"/>
    </row>
    <row r="15" spans="1:45" ht="60" customHeight="1" x14ac:dyDescent="0.35">
      <c r="A15" s="227" t="s">
        <v>3397</v>
      </c>
      <c r="B15" s="214" t="s">
        <v>3435</v>
      </c>
      <c r="C15" s="215" t="s">
        <v>3436</v>
      </c>
      <c r="D15" s="217" t="s">
        <v>3437</v>
      </c>
      <c r="E15" s="219" t="str">
        <f>IF(COUNTIF(F15:AS15,"&lt;&gt;")=0,"",SUMPRODUCT(((Recommendations[ImplStatus]="Implemented")+(Recommendations[ImplStatus]="Compensated"))*ISNUMBER(MATCH(Recommendations[Id],F15:AS15,0)))/COUNTIF(F15:AS15,"&lt;&gt;"))</f>
        <v/>
      </c>
      <c r="F15" s="220"/>
      <c r="G15" s="220"/>
      <c r="H15" s="220"/>
      <c r="I15" s="220"/>
      <c r="J15" s="220"/>
      <c r="K15" s="220"/>
      <c r="L15" s="220"/>
      <c r="M15" s="220"/>
      <c r="N15" s="220"/>
      <c r="O15" s="220"/>
      <c r="P15" s="220"/>
      <c r="Q15" s="220"/>
      <c r="R15" s="220"/>
      <c r="S15" s="220"/>
      <c r="T15" s="220"/>
      <c r="U15" s="220"/>
      <c r="V15" s="220"/>
      <c r="W15" s="220"/>
      <c r="X15" s="220"/>
      <c r="Y15" s="220"/>
      <c r="Z15" s="220"/>
      <c r="AA15" s="220"/>
      <c r="AB15" s="220"/>
      <c r="AC15" s="220"/>
      <c r="AD15" s="220"/>
      <c r="AE15" s="220"/>
      <c r="AF15" s="220"/>
      <c r="AG15" s="220"/>
      <c r="AH15" s="220"/>
      <c r="AI15" s="220"/>
      <c r="AJ15" s="220"/>
      <c r="AK15" s="220"/>
      <c r="AL15" s="220"/>
      <c r="AM15" s="220"/>
      <c r="AN15" s="220"/>
      <c r="AO15" s="220"/>
      <c r="AP15" s="220"/>
      <c r="AQ15" s="220"/>
      <c r="AR15" s="220"/>
      <c r="AS15" s="230"/>
    </row>
    <row r="16" spans="1:45" ht="60" customHeight="1" x14ac:dyDescent="0.35">
      <c r="A16" s="227" t="s">
        <v>3397</v>
      </c>
      <c r="B16" s="214" t="s">
        <v>3438</v>
      </c>
      <c r="C16" s="215" t="s">
        <v>3439</v>
      </c>
      <c r="D16" s="217" t="s">
        <v>3440</v>
      </c>
      <c r="E16" s="219" t="str">
        <f>IF(COUNTIF(F16:AS16,"&lt;&gt;")=0,"",SUMPRODUCT(((Recommendations[ImplStatus]="Implemented")+(Recommendations[ImplStatus]="Compensated"))*ISNUMBER(MATCH(Recommendations[Id],F16:AS16,0)))/COUNTIF(F16:AS16,"&lt;&gt;"))</f>
        <v/>
      </c>
      <c r="F16" s="220"/>
      <c r="G16" s="220"/>
      <c r="H16" s="220"/>
      <c r="I16" s="220"/>
      <c r="J16" s="220"/>
      <c r="K16" s="220"/>
      <c r="L16" s="220"/>
      <c r="M16" s="220"/>
      <c r="N16" s="220"/>
      <c r="O16" s="220"/>
      <c r="P16" s="220"/>
      <c r="Q16" s="220"/>
      <c r="R16" s="220"/>
      <c r="S16" s="220"/>
      <c r="T16" s="220"/>
      <c r="U16" s="220"/>
      <c r="V16" s="220"/>
      <c r="W16" s="220"/>
      <c r="X16" s="220"/>
      <c r="Y16" s="220"/>
      <c r="Z16" s="220"/>
      <c r="AA16" s="220"/>
      <c r="AB16" s="220"/>
      <c r="AC16" s="220"/>
      <c r="AD16" s="220"/>
      <c r="AE16" s="220"/>
      <c r="AF16" s="220"/>
      <c r="AG16" s="220"/>
      <c r="AH16" s="220"/>
      <c r="AI16" s="220"/>
      <c r="AJ16" s="220"/>
      <c r="AK16" s="220"/>
      <c r="AL16" s="220"/>
      <c r="AM16" s="220"/>
      <c r="AN16" s="220"/>
      <c r="AO16" s="220"/>
      <c r="AP16" s="220"/>
      <c r="AQ16" s="220"/>
      <c r="AR16" s="220"/>
      <c r="AS16" s="230"/>
    </row>
    <row r="17" spans="1:45" ht="60" customHeight="1" x14ac:dyDescent="0.35">
      <c r="A17" s="227" t="s">
        <v>3397</v>
      </c>
      <c r="B17" s="214" t="s">
        <v>3441</v>
      </c>
      <c r="C17" s="215" t="s">
        <v>3442</v>
      </c>
      <c r="D17" s="217" t="s">
        <v>3443</v>
      </c>
      <c r="E17" s="219" t="str">
        <f>IF(COUNTIF(F17:AS17,"&lt;&gt;")=0,"",SUMPRODUCT(((Recommendations[ImplStatus]="Implemented")+(Recommendations[ImplStatus]="Compensated"))*ISNUMBER(MATCH(Recommendations[Id],F17:AS17,0)))/COUNTIF(F17:AS17,"&lt;&gt;"))</f>
        <v/>
      </c>
      <c r="F17" s="220"/>
      <c r="G17" s="220"/>
      <c r="H17" s="220"/>
      <c r="I17" s="220"/>
      <c r="J17" s="220"/>
      <c r="K17" s="220"/>
      <c r="L17" s="220"/>
      <c r="M17" s="220"/>
      <c r="N17" s="220"/>
      <c r="O17" s="220"/>
      <c r="P17" s="220"/>
      <c r="Q17" s="220"/>
      <c r="R17" s="220"/>
      <c r="S17" s="220"/>
      <c r="T17" s="220"/>
      <c r="U17" s="220"/>
      <c r="V17" s="220"/>
      <c r="W17" s="220"/>
      <c r="X17" s="220"/>
      <c r="Y17" s="220"/>
      <c r="Z17" s="220"/>
      <c r="AA17" s="220"/>
      <c r="AB17" s="220"/>
      <c r="AC17" s="220"/>
      <c r="AD17" s="220"/>
      <c r="AE17" s="220"/>
      <c r="AF17" s="220"/>
      <c r="AG17" s="220"/>
      <c r="AH17" s="220"/>
      <c r="AI17" s="220"/>
      <c r="AJ17" s="220"/>
      <c r="AK17" s="220"/>
      <c r="AL17" s="220"/>
      <c r="AM17" s="220"/>
      <c r="AN17" s="220"/>
      <c r="AO17" s="220"/>
      <c r="AP17" s="220"/>
      <c r="AQ17" s="220"/>
      <c r="AR17" s="220"/>
      <c r="AS17" s="230"/>
    </row>
    <row r="18" spans="1:45" ht="60" customHeight="1" x14ac:dyDescent="0.35">
      <c r="A18" s="227" t="s">
        <v>3397</v>
      </c>
      <c r="B18" s="214" t="s">
        <v>3444</v>
      </c>
      <c r="C18" s="215" t="s">
        <v>3445</v>
      </c>
      <c r="D18" s="217" t="s">
        <v>3446</v>
      </c>
      <c r="E18" s="219" t="str">
        <f>IF(COUNTIF(F18:AS18,"&lt;&gt;")=0,"",SUMPRODUCT(((Recommendations[ImplStatus]="Implemented")+(Recommendations[ImplStatus]="Compensated"))*ISNUMBER(MATCH(Recommendations[Id],F18:AS18,0)))/COUNTIF(F18:AS18,"&lt;&gt;"))</f>
        <v/>
      </c>
      <c r="F18" s="220"/>
      <c r="G18" s="220"/>
      <c r="H18" s="220"/>
      <c r="I18" s="220"/>
      <c r="J18" s="220"/>
      <c r="K18" s="220"/>
      <c r="L18" s="220"/>
      <c r="M18" s="220"/>
      <c r="N18" s="220"/>
      <c r="O18" s="220"/>
      <c r="P18" s="220"/>
      <c r="Q18" s="220"/>
      <c r="R18" s="220"/>
      <c r="S18" s="220"/>
      <c r="T18" s="220"/>
      <c r="U18" s="220"/>
      <c r="V18" s="220"/>
      <c r="W18" s="220"/>
      <c r="X18" s="220"/>
      <c r="Y18" s="220"/>
      <c r="Z18" s="220"/>
      <c r="AA18" s="220"/>
      <c r="AB18" s="220"/>
      <c r="AC18" s="220"/>
      <c r="AD18" s="220"/>
      <c r="AE18" s="220"/>
      <c r="AF18" s="220"/>
      <c r="AG18" s="220"/>
      <c r="AH18" s="220"/>
      <c r="AI18" s="220"/>
      <c r="AJ18" s="220"/>
      <c r="AK18" s="220"/>
      <c r="AL18" s="220"/>
      <c r="AM18" s="220"/>
      <c r="AN18" s="220"/>
      <c r="AO18" s="220"/>
      <c r="AP18" s="220"/>
      <c r="AQ18" s="220"/>
      <c r="AR18" s="220"/>
      <c r="AS18" s="230"/>
    </row>
    <row r="19" spans="1:45" ht="60" customHeight="1" x14ac:dyDescent="0.35">
      <c r="A19" s="227" t="s">
        <v>3397</v>
      </c>
      <c r="B19" s="214" t="s">
        <v>3447</v>
      </c>
      <c r="C19" s="215" t="s">
        <v>3448</v>
      </c>
      <c r="D19" s="217" t="s">
        <v>3449</v>
      </c>
      <c r="E19" s="219" t="str">
        <f>IF(COUNTIF(F19:AS19,"&lt;&gt;")=0,"",SUMPRODUCT(((Recommendations[ImplStatus]="Implemented")+(Recommendations[ImplStatus]="Compensated"))*ISNUMBER(MATCH(Recommendations[Id],F19:AS19,0)))/COUNTIF(F19:AS19,"&lt;&gt;"))</f>
        <v/>
      </c>
      <c r="F19" s="220"/>
      <c r="G19" s="220"/>
      <c r="H19" s="220"/>
      <c r="I19" s="220"/>
      <c r="J19" s="220"/>
      <c r="K19" s="220"/>
      <c r="L19" s="220"/>
      <c r="M19" s="220"/>
      <c r="N19" s="220"/>
      <c r="O19" s="220"/>
      <c r="P19" s="220"/>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30"/>
    </row>
    <row r="20" spans="1:45" ht="60" customHeight="1" x14ac:dyDescent="0.35">
      <c r="A20" s="227" t="s">
        <v>3397</v>
      </c>
      <c r="B20" s="214" t="s">
        <v>3450</v>
      </c>
      <c r="C20" s="215" t="s">
        <v>3451</v>
      </c>
      <c r="D20" s="217" t="s">
        <v>3452</v>
      </c>
      <c r="E20" s="219" t="str">
        <f>IF(COUNTIF(F20:AS20,"&lt;&gt;")=0,"",SUMPRODUCT(((Recommendations[ImplStatus]="Implemented")+(Recommendations[ImplStatus]="Compensated"))*ISNUMBER(MATCH(Recommendations[Id],F20:AS20,0)))/COUNTIF(F20:AS20,"&lt;&gt;"))</f>
        <v/>
      </c>
      <c r="F20" s="220"/>
      <c r="G20" s="220"/>
      <c r="H20" s="220"/>
      <c r="I20" s="220"/>
      <c r="J20" s="220"/>
      <c r="K20" s="220"/>
      <c r="L20" s="220"/>
      <c r="M20" s="220"/>
      <c r="N20" s="220"/>
      <c r="O20" s="220"/>
      <c r="P20" s="220"/>
      <c r="Q20" s="220"/>
      <c r="R20" s="220"/>
      <c r="S20" s="220"/>
      <c r="T20" s="220"/>
      <c r="U20" s="220"/>
      <c r="V20" s="220"/>
      <c r="W20" s="220"/>
      <c r="X20" s="220"/>
      <c r="Y20" s="220"/>
      <c r="Z20" s="220"/>
      <c r="AA20" s="220"/>
      <c r="AB20" s="220"/>
      <c r="AC20" s="220"/>
      <c r="AD20" s="220"/>
      <c r="AE20" s="220"/>
      <c r="AF20" s="220"/>
      <c r="AG20" s="220"/>
      <c r="AH20" s="220"/>
      <c r="AI20" s="220"/>
      <c r="AJ20" s="220"/>
      <c r="AK20" s="220"/>
      <c r="AL20" s="220"/>
      <c r="AM20" s="220"/>
      <c r="AN20" s="220"/>
      <c r="AO20" s="220"/>
      <c r="AP20" s="220"/>
      <c r="AQ20" s="220"/>
      <c r="AR20" s="220"/>
      <c r="AS20" s="230"/>
    </row>
    <row r="21" spans="1:45" ht="60" customHeight="1" x14ac:dyDescent="0.35">
      <c r="A21" s="227" t="s">
        <v>3397</v>
      </c>
      <c r="B21" s="214" t="s">
        <v>3453</v>
      </c>
      <c r="C21" s="215" t="s">
        <v>3454</v>
      </c>
      <c r="D21" s="217" t="s">
        <v>3455</v>
      </c>
      <c r="E21" s="219" t="str">
        <f>IF(COUNTIF(F21:AS21,"&lt;&gt;")=0,"",SUMPRODUCT(((Recommendations[ImplStatus]="Implemented")+(Recommendations[ImplStatus]="Compensated"))*ISNUMBER(MATCH(Recommendations[Id],F21:AS21,0)))/COUNTIF(F21:AS21,"&lt;&gt;"))</f>
        <v/>
      </c>
      <c r="F21" s="220"/>
      <c r="G21" s="220"/>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0"/>
      <c r="AI21" s="220"/>
      <c r="AJ21" s="220"/>
      <c r="AK21" s="220"/>
      <c r="AL21" s="220"/>
      <c r="AM21" s="220"/>
      <c r="AN21" s="220"/>
      <c r="AO21" s="220"/>
      <c r="AP21" s="220"/>
      <c r="AQ21" s="220"/>
      <c r="AR21" s="220"/>
      <c r="AS21" s="230"/>
    </row>
    <row r="22" spans="1:45" ht="60" customHeight="1" x14ac:dyDescent="0.35">
      <c r="A22" s="227" t="s">
        <v>3397</v>
      </c>
      <c r="B22" s="214" t="s">
        <v>3456</v>
      </c>
      <c r="C22" s="215" t="s">
        <v>3457</v>
      </c>
      <c r="D22" s="217" t="s">
        <v>3458</v>
      </c>
      <c r="E22" s="219" t="str">
        <f>IF(COUNTIF(F22:AS22,"&lt;&gt;")=0,"",SUMPRODUCT(((Recommendations[ImplStatus]="Implemented")+(Recommendations[ImplStatus]="Compensated"))*ISNUMBER(MATCH(Recommendations[Id],F22:AS22,0)))/COUNTIF(F22:AS22,"&lt;&gt;"))</f>
        <v/>
      </c>
      <c r="F22" s="220"/>
      <c r="G22" s="220"/>
      <c r="H22" s="220"/>
      <c r="I22" s="220"/>
      <c r="J22" s="220"/>
      <c r="K22" s="220"/>
      <c r="L22" s="220"/>
      <c r="M22" s="220"/>
      <c r="N22" s="220"/>
      <c r="O22" s="220"/>
      <c r="P22" s="220"/>
      <c r="Q22" s="220"/>
      <c r="R22" s="220"/>
      <c r="S22" s="220"/>
      <c r="T22" s="220"/>
      <c r="U22" s="220"/>
      <c r="V22" s="220"/>
      <c r="W22" s="220"/>
      <c r="X22" s="220"/>
      <c r="Y22" s="220"/>
      <c r="Z22" s="220"/>
      <c r="AA22" s="220"/>
      <c r="AB22" s="220"/>
      <c r="AC22" s="220"/>
      <c r="AD22" s="220"/>
      <c r="AE22" s="220"/>
      <c r="AF22" s="220"/>
      <c r="AG22" s="220"/>
      <c r="AH22" s="220"/>
      <c r="AI22" s="220"/>
      <c r="AJ22" s="220"/>
      <c r="AK22" s="220"/>
      <c r="AL22" s="220"/>
      <c r="AM22" s="220"/>
      <c r="AN22" s="220"/>
      <c r="AO22" s="220"/>
      <c r="AP22" s="220"/>
      <c r="AQ22" s="220"/>
      <c r="AR22" s="220"/>
      <c r="AS22" s="230"/>
    </row>
    <row r="23" spans="1:45" ht="60" customHeight="1" x14ac:dyDescent="0.35">
      <c r="A23" s="227" t="s">
        <v>3397</v>
      </c>
      <c r="B23" s="214" t="s">
        <v>3459</v>
      </c>
      <c r="C23" s="215" t="s">
        <v>3460</v>
      </c>
      <c r="D23" s="217" t="s">
        <v>3461</v>
      </c>
      <c r="E23" s="219" t="str">
        <f>IF(COUNTIF(F23:AS23,"&lt;&gt;")=0,"",SUMPRODUCT(((Recommendations[ImplStatus]="Implemented")+(Recommendations[ImplStatus]="Compensated"))*ISNUMBER(MATCH(Recommendations[Id],F23:AS23,0)))/COUNTIF(F23:AS23,"&lt;&gt;"))</f>
        <v/>
      </c>
      <c r="F23" s="220"/>
      <c r="G23" s="220"/>
      <c r="H23" s="220"/>
      <c r="I23" s="220"/>
      <c r="J23" s="220"/>
      <c r="K23" s="220"/>
      <c r="L23" s="220"/>
      <c r="M23" s="220"/>
      <c r="N23" s="220"/>
      <c r="O23" s="220"/>
      <c r="P23" s="220"/>
      <c r="Q23" s="220"/>
      <c r="R23" s="220"/>
      <c r="S23" s="220"/>
      <c r="T23" s="220"/>
      <c r="U23" s="220"/>
      <c r="V23" s="220"/>
      <c r="W23" s="220"/>
      <c r="X23" s="220"/>
      <c r="Y23" s="220"/>
      <c r="Z23" s="220"/>
      <c r="AA23" s="220"/>
      <c r="AB23" s="220"/>
      <c r="AC23" s="220"/>
      <c r="AD23" s="220"/>
      <c r="AE23" s="220"/>
      <c r="AF23" s="220"/>
      <c r="AG23" s="220"/>
      <c r="AH23" s="220"/>
      <c r="AI23" s="220"/>
      <c r="AJ23" s="220"/>
      <c r="AK23" s="220"/>
      <c r="AL23" s="220"/>
      <c r="AM23" s="220"/>
      <c r="AN23" s="220"/>
      <c r="AO23" s="220"/>
      <c r="AP23" s="220"/>
      <c r="AQ23" s="220"/>
      <c r="AR23" s="220"/>
      <c r="AS23" s="230"/>
    </row>
    <row r="24" spans="1:45" ht="60" customHeight="1" x14ac:dyDescent="0.35">
      <c r="A24" s="227" t="s">
        <v>3397</v>
      </c>
      <c r="B24" s="214" t="s">
        <v>3462</v>
      </c>
      <c r="C24" s="215" t="s">
        <v>3463</v>
      </c>
      <c r="D24" s="217" t="s">
        <v>3464</v>
      </c>
      <c r="E24" s="219" t="str">
        <f>IF(COUNTIF(F24:AS24,"&lt;&gt;")=0,"",SUMPRODUCT(((Recommendations[ImplStatus]="Implemented")+(Recommendations[ImplStatus]="Compensated"))*ISNUMBER(MATCH(Recommendations[Id],F24:AS24,0)))/COUNTIF(F24:AS24,"&lt;&gt;"))</f>
        <v/>
      </c>
      <c r="F24" s="220"/>
      <c r="G24" s="220"/>
      <c r="H24" s="220"/>
      <c r="I24" s="220"/>
      <c r="J24" s="220"/>
      <c r="K24" s="220"/>
      <c r="L24" s="220"/>
      <c r="M24" s="220"/>
      <c r="N24" s="220"/>
      <c r="O24" s="220"/>
      <c r="P24" s="220"/>
      <c r="Q24" s="220"/>
      <c r="R24" s="220"/>
      <c r="S24" s="220"/>
      <c r="T24" s="220"/>
      <c r="U24" s="220"/>
      <c r="V24" s="220"/>
      <c r="W24" s="220"/>
      <c r="X24" s="220"/>
      <c r="Y24" s="220"/>
      <c r="Z24" s="220"/>
      <c r="AA24" s="220"/>
      <c r="AB24" s="220"/>
      <c r="AC24" s="220"/>
      <c r="AD24" s="220"/>
      <c r="AE24" s="220"/>
      <c r="AF24" s="220"/>
      <c r="AG24" s="220"/>
      <c r="AH24" s="220"/>
      <c r="AI24" s="220"/>
      <c r="AJ24" s="220"/>
      <c r="AK24" s="220"/>
      <c r="AL24" s="220"/>
      <c r="AM24" s="220"/>
      <c r="AN24" s="220"/>
      <c r="AO24" s="220"/>
      <c r="AP24" s="220"/>
      <c r="AQ24" s="220"/>
      <c r="AR24" s="220"/>
      <c r="AS24" s="230"/>
    </row>
    <row r="25" spans="1:45" ht="60" customHeight="1" x14ac:dyDescent="0.35">
      <c r="A25" s="227" t="s">
        <v>3397</v>
      </c>
      <c r="B25" s="214" t="s">
        <v>3465</v>
      </c>
      <c r="C25" s="215" t="s">
        <v>3466</v>
      </c>
      <c r="D25" s="217" t="s">
        <v>3467</v>
      </c>
      <c r="E25" s="219" t="str">
        <f>IF(COUNTIF(F25:AS25,"&lt;&gt;")=0,"",SUMPRODUCT(((Recommendations[ImplStatus]="Implemented")+(Recommendations[ImplStatus]="Compensated"))*ISNUMBER(MATCH(Recommendations[Id],F25:AS25,0)))/COUNTIF(F25:AS25,"&lt;&gt;"))</f>
        <v/>
      </c>
      <c r="F25" s="220"/>
      <c r="G25" s="220"/>
      <c r="H25" s="220"/>
      <c r="I25" s="220"/>
      <c r="J25" s="220"/>
      <c r="K25" s="220"/>
      <c r="L25" s="220"/>
      <c r="M25" s="220"/>
      <c r="N25" s="220"/>
      <c r="O25" s="220"/>
      <c r="P25" s="220"/>
      <c r="Q25" s="220"/>
      <c r="R25" s="220"/>
      <c r="S25" s="220"/>
      <c r="T25" s="220"/>
      <c r="U25" s="220"/>
      <c r="V25" s="220"/>
      <c r="W25" s="220"/>
      <c r="X25" s="220"/>
      <c r="Y25" s="220"/>
      <c r="Z25" s="220"/>
      <c r="AA25" s="220"/>
      <c r="AB25" s="220"/>
      <c r="AC25" s="220"/>
      <c r="AD25" s="220"/>
      <c r="AE25" s="220"/>
      <c r="AF25" s="220"/>
      <c r="AG25" s="220"/>
      <c r="AH25" s="220"/>
      <c r="AI25" s="220"/>
      <c r="AJ25" s="220"/>
      <c r="AK25" s="220"/>
      <c r="AL25" s="220"/>
      <c r="AM25" s="220"/>
      <c r="AN25" s="220"/>
      <c r="AO25" s="220"/>
      <c r="AP25" s="220"/>
      <c r="AQ25" s="220"/>
      <c r="AR25" s="220"/>
      <c r="AS25" s="230"/>
    </row>
    <row r="26" spans="1:45" ht="60" customHeight="1" x14ac:dyDescent="0.35">
      <c r="A26" s="227" t="s">
        <v>3397</v>
      </c>
      <c r="B26" s="214" t="s">
        <v>3468</v>
      </c>
      <c r="C26" s="215" t="s">
        <v>3469</v>
      </c>
      <c r="D26" s="217" t="s">
        <v>3470</v>
      </c>
      <c r="E26" s="219" t="str">
        <f>IF(COUNTIF(F26:AS26,"&lt;&gt;")=0,"",SUMPRODUCT(((Recommendations[ImplStatus]="Implemented")+(Recommendations[ImplStatus]="Compensated"))*ISNUMBER(MATCH(Recommendations[Id],F26:AS26,0)))/COUNTIF(F26:AS26,"&lt;&gt;"))</f>
        <v/>
      </c>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0"/>
      <c r="AI26" s="220"/>
      <c r="AJ26" s="220"/>
      <c r="AK26" s="220"/>
      <c r="AL26" s="220"/>
      <c r="AM26" s="220"/>
      <c r="AN26" s="220"/>
      <c r="AO26" s="220"/>
      <c r="AP26" s="220"/>
      <c r="AQ26" s="220"/>
      <c r="AR26" s="220"/>
      <c r="AS26" s="230"/>
    </row>
    <row r="27" spans="1:45" ht="60" customHeight="1" x14ac:dyDescent="0.35">
      <c r="A27" s="227" t="s">
        <v>3397</v>
      </c>
      <c r="B27" s="214" t="s">
        <v>3471</v>
      </c>
      <c r="C27" s="215" t="s">
        <v>3472</v>
      </c>
      <c r="D27" s="217" t="s">
        <v>3473</v>
      </c>
      <c r="E27" s="219" t="str">
        <f>IF(COUNTIF(F27:AS27,"&lt;&gt;")=0,"",SUMPRODUCT(((Recommendations[ImplStatus]="Implemented")+(Recommendations[ImplStatus]="Compensated"))*ISNUMBER(MATCH(Recommendations[Id],F27:AS27,0)))/COUNTIF(F27:AS27,"&lt;&gt;"))</f>
        <v/>
      </c>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30"/>
    </row>
    <row r="28" spans="1:45" ht="60" customHeight="1" x14ac:dyDescent="0.35">
      <c r="A28" s="227" t="s">
        <v>3397</v>
      </c>
      <c r="B28" s="214" t="s">
        <v>3474</v>
      </c>
      <c r="C28" s="215" t="s">
        <v>3475</v>
      </c>
      <c r="D28" s="217" t="s">
        <v>3476</v>
      </c>
      <c r="E28" s="219" t="str">
        <f>IF(COUNTIF(F28:AS28,"&lt;&gt;")=0,"",SUMPRODUCT(((Recommendations[ImplStatus]="Implemented")+(Recommendations[ImplStatus]="Compensated"))*ISNUMBER(MATCH(Recommendations[Id],F28:AS28,0)))/COUNTIF(F28:AS28,"&lt;&gt;"))</f>
        <v/>
      </c>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30"/>
    </row>
    <row r="29" spans="1:45" ht="60" customHeight="1" x14ac:dyDescent="0.35">
      <c r="A29" s="227" t="s">
        <v>3397</v>
      </c>
      <c r="B29" s="214" t="s">
        <v>3477</v>
      </c>
      <c r="C29" s="215" t="s">
        <v>3478</v>
      </c>
      <c r="D29" s="217" t="s">
        <v>3479</v>
      </c>
      <c r="E29" s="219" t="str">
        <f>IF(COUNTIF(F29:AS29,"&lt;&gt;")=0,"",SUMPRODUCT(((Recommendations[ImplStatus]="Implemented")+(Recommendations[ImplStatus]="Compensated"))*ISNUMBER(MATCH(Recommendations[Id],F29:AS29,0)))/COUNTIF(F29:AS29,"&lt;&gt;"))</f>
        <v/>
      </c>
      <c r="F29" s="220"/>
      <c r="G29" s="220"/>
      <c r="H29" s="220"/>
      <c r="I29" s="220"/>
      <c r="J29" s="220"/>
      <c r="K29" s="220"/>
      <c r="L29" s="220"/>
      <c r="M29" s="220"/>
      <c r="N29" s="220"/>
      <c r="O29" s="220"/>
      <c r="P29" s="220"/>
      <c r="Q29" s="220"/>
      <c r="R29" s="220"/>
      <c r="S29" s="220"/>
      <c r="T29" s="220"/>
      <c r="U29" s="220"/>
      <c r="V29" s="220"/>
      <c r="W29" s="220"/>
      <c r="X29" s="220"/>
      <c r="Y29" s="220"/>
      <c r="Z29" s="220"/>
      <c r="AA29" s="220"/>
      <c r="AB29" s="220"/>
      <c r="AC29" s="220"/>
      <c r="AD29" s="220"/>
      <c r="AE29" s="220"/>
      <c r="AF29" s="220"/>
      <c r="AG29" s="220"/>
      <c r="AH29" s="220"/>
      <c r="AI29" s="220"/>
      <c r="AJ29" s="220"/>
      <c r="AK29" s="220"/>
      <c r="AL29" s="220"/>
      <c r="AM29" s="220"/>
      <c r="AN29" s="220"/>
      <c r="AO29" s="220"/>
      <c r="AP29" s="220"/>
      <c r="AQ29" s="220"/>
      <c r="AR29" s="220"/>
      <c r="AS29" s="230"/>
    </row>
    <row r="30" spans="1:45" ht="60" customHeight="1" x14ac:dyDescent="0.35">
      <c r="A30" s="227" t="s">
        <v>3397</v>
      </c>
      <c r="B30" s="214" t="s">
        <v>3480</v>
      </c>
      <c r="C30" s="215" t="s">
        <v>3481</v>
      </c>
      <c r="D30" s="217" t="s">
        <v>3482</v>
      </c>
      <c r="E30" s="219" t="str">
        <f>IF(COUNTIF(F30:AS30,"&lt;&gt;")=0,"",SUMPRODUCT(((Recommendations[ImplStatus]="Implemented")+(Recommendations[ImplStatus]="Compensated"))*ISNUMBER(MATCH(Recommendations[Id],F30:AS30,0)))/COUNTIF(F30:AS30,"&lt;&gt;"))</f>
        <v/>
      </c>
      <c r="F30" s="220"/>
      <c r="G30" s="220"/>
      <c r="H30" s="220"/>
      <c r="I30" s="220"/>
      <c r="J30" s="220"/>
      <c r="K30" s="220"/>
      <c r="L30" s="220"/>
      <c r="M30" s="220"/>
      <c r="N30" s="220"/>
      <c r="O30" s="220"/>
      <c r="P30" s="220"/>
      <c r="Q30" s="220"/>
      <c r="R30" s="220"/>
      <c r="S30" s="220"/>
      <c r="T30" s="220"/>
      <c r="U30" s="220"/>
      <c r="V30" s="220"/>
      <c r="W30" s="220"/>
      <c r="X30" s="220"/>
      <c r="Y30" s="220"/>
      <c r="Z30" s="220"/>
      <c r="AA30" s="220"/>
      <c r="AB30" s="220"/>
      <c r="AC30" s="220"/>
      <c r="AD30" s="220"/>
      <c r="AE30" s="220"/>
      <c r="AF30" s="220"/>
      <c r="AG30" s="220"/>
      <c r="AH30" s="220"/>
      <c r="AI30" s="220"/>
      <c r="AJ30" s="220"/>
      <c r="AK30" s="220"/>
      <c r="AL30" s="220"/>
      <c r="AM30" s="220"/>
      <c r="AN30" s="220"/>
      <c r="AO30" s="220"/>
      <c r="AP30" s="220"/>
      <c r="AQ30" s="220"/>
      <c r="AR30" s="220"/>
      <c r="AS30" s="230"/>
    </row>
    <row r="31" spans="1:45" ht="60" customHeight="1" x14ac:dyDescent="0.35">
      <c r="A31" s="227" t="s">
        <v>3397</v>
      </c>
      <c r="B31" s="214" t="s">
        <v>3483</v>
      </c>
      <c r="C31" s="215" t="s">
        <v>3484</v>
      </c>
      <c r="D31" s="217" t="s">
        <v>3485</v>
      </c>
      <c r="E31" s="219" t="str">
        <f>IF(COUNTIF(F31:AS31,"&lt;&gt;")=0,"",SUMPRODUCT(((Recommendations[ImplStatus]="Implemented")+(Recommendations[ImplStatus]="Compensated"))*ISNUMBER(MATCH(Recommendations[Id],F31:AS31,0)))/COUNTIF(F31:AS31,"&lt;&gt;"))</f>
        <v/>
      </c>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c r="AG31" s="220"/>
      <c r="AH31" s="220"/>
      <c r="AI31" s="220"/>
      <c r="AJ31" s="220"/>
      <c r="AK31" s="220"/>
      <c r="AL31" s="220"/>
      <c r="AM31" s="220"/>
      <c r="AN31" s="220"/>
      <c r="AO31" s="220"/>
      <c r="AP31" s="220"/>
      <c r="AQ31" s="220"/>
      <c r="AR31" s="220"/>
      <c r="AS31" s="230"/>
    </row>
    <row r="32" spans="1:45" ht="60" customHeight="1" x14ac:dyDescent="0.35">
      <c r="A32" s="227" t="s">
        <v>3397</v>
      </c>
      <c r="B32" s="214" t="s">
        <v>3486</v>
      </c>
      <c r="C32" s="215" t="s">
        <v>3487</v>
      </c>
      <c r="D32" s="217" t="s">
        <v>3488</v>
      </c>
      <c r="E32" s="219" t="str">
        <f>IF(COUNTIF(F32:AS32,"&lt;&gt;")=0,"",SUMPRODUCT(((Recommendations[ImplStatus]="Implemented")+(Recommendations[ImplStatus]="Compensated"))*ISNUMBER(MATCH(Recommendations[Id],F32:AS32,0)))/COUNTIF(F32:AS32,"&lt;&gt;"))</f>
        <v/>
      </c>
      <c r="F32" s="220"/>
      <c r="G32" s="220"/>
      <c r="H32" s="220"/>
      <c r="I32" s="220"/>
      <c r="J32" s="220"/>
      <c r="K32" s="220"/>
      <c r="L32" s="220"/>
      <c r="M32" s="220"/>
      <c r="N32" s="220"/>
      <c r="O32" s="220"/>
      <c r="P32" s="220"/>
      <c r="Q32" s="220"/>
      <c r="R32" s="220"/>
      <c r="S32" s="220"/>
      <c r="T32" s="220"/>
      <c r="U32" s="220"/>
      <c r="V32" s="220"/>
      <c r="W32" s="220"/>
      <c r="X32" s="220"/>
      <c r="Y32" s="220"/>
      <c r="Z32" s="220"/>
      <c r="AA32" s="220"/>
      <c r="AB32" s="220"/>
      <c r="AC32" s="220"/>
      <c r="AD32" s="220"/>
      <c r="AE32" s="220"/>
      <c r="AF32" s="220"/>
      <c r="AG32" s="220"/>
      <c r="AH32" s="220"/>
      <c r="AI32" s="220"/>
      <c r="AJ32" s="220"/>
      <c r="AK32" s="220"/>
      <c r="AL32" s="220"/>
      <c r="AM32" s="220"/>
      <c r="AN32" s="220"/>
      <c r="AO32" s="220"/>
      <c r="AP32" s="220"/>
      <c r="AQ32" s="220"/>
      <c r="AR32" s="220"/>
      <c r="AS32" s="230"/>
    </row>
    <row r="33" spans="1:45" ht="60" customHeight="1" x14ac:dyDescent="0.35">
      <c r="A33" s="227" t="s">
        <v>3397</v>
      </c>
      <c r="B33" s="214" t="s">
        <v>3489</v>
      </c>
      <c r="C33" s="215" t="s">
        <v>3490</v>
      </c>
      <c r="D33" s="217" t="s">
        <v>3491</v>
      </c>
      <c r="E33" s="219" t="str">
        <f>IF(COUNTIF(F33:AS33,"&lt;&gt;")=0,"",SUMPRODUCT(((Recommendations[ImplStatus]="Implemented")+(Recommendations[ImplStatus]="Compensated"))*ISNUMBER(MATCH(Recommendations[Id],F33:AS33,0)))/COUNTIF(F33:AS33,"&lt;&gt;"))</f>
        <v/>
      </c>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c r="AH33" s="220"/>
      <c r="AI33" s="220"/>
      <c r="AJ33" s="220"/>
      <c r="AK33" s="220"/>
      <c r="AL33" s="220"/>
      <c r="AM33" s="220"/>
      <c r="AN33" s="220"/>
      <c r="AO33" s="220"/>
      <c r="AP33" s="220"/>
      <c r="AQ33" s="220"/>
      <c r="AR33" s="220"/>
      <c r="AS33" s="230"/>
    </row>
    <row r="34" spans="1:45" ht="60" customHeight="1" x14ac:dyDescent="0.35">
      <c r="A34" s="227" t="s">
        <v>3397</v>
      </c>
      <c r="B34" s="214" t="s">
        <v>3492</v>
      </c>
      <c r="C34" s="215" t="s">
        <v>3493</v>
      </c>
      <c r="D34" s="217" t="s">
        <v>3494</v>
      </c>
      <c r="E34" s="219" t="str">
        <f>IF(COUNTIF(F34:AS34,"&lt;&gt;")=0,"",SUMPRODUCT(((Recommendations[ImplStatus]="Implemented")+(Recommendations[ImplStatus]="Compensated"))*ISNUMBER(MATCH(Recommendations[Id],F34:AS34,0)))/COUNTIF(F34:AS34,"&lt;&gt;"))</f>
        <v/>
      </c>
      <c r="F34" s="220"/>
      <c r="G34" s="220"/>
      <c r="H34" s="220"/>
      <c r="I34" s="220"/>
      <c r="J34" s="220"/>
      <c r="K34" s="220"/>
      <c r="L34" s="220"/>
      <c r="M34" s="220"/>
      <c r="N34" s="220"/>
      <c r="O34" s="220"/>
      <c r="P34" s="220"/>
      <c r="Q34" s="220"/>
      <c r="R34" s="220"/>
      <c r="S34" s="220"/>
      <c r="T34" s="220"/>
      <c r="U34" s="220"/>
      <c r="V34" s="220"/>
      <c r="W34" s="220"/>
      <c r="X34" s="220"/>
      <c r="Y34" s="220"/>
      <c r="Z34" s="220"/>
      <c r="AA34" s="220"/>
      <c r="AB34" s="220"/>
      <c r="AC34" s="220"/>
      <c r="AD34" s="220"/>
      <c r="AE34" s="220"/>
      <c r="AF34" s="220"/>
      <c r="AG34" s="220"/>
      <c r="AH34" s="220"/>
      <c r="AI34" s="220"/>
      <c r="AJ34" s="220"/>
      <c r="AK34" s="220"/>
      <c r="AL34" s="220"/>
      <c r="AM34" s="220"/>
      <c r="AN34" s="220"/>
      <c r="AO34" s="220"/>
      <c r="AP34" s="220"/>
      <c r="AQ34" s="220"/>
      <c r="AR34" s="220"/>
      <c r="AS34" s="230"/>
    </row>
    <row r="35" spans="1:45" ht="60" customHeight="1" x14ac:dyDescent="0.35">
      <c r="A35" s="227" t="s">
        <v>3397</v>
      </c>
      <c r="B35" s="214" t="s">
        <v>3495</v>
      </c>
      <c r="C35" s="215" t="s">
        <v>3496</v>
      </c>
      <c r="D35" s="217" t="s">
        <v>3497</v>
      </c>
      <c r="E35" s="219" t="str">
        <f>IF(COUNTIF(F35:AS35,"&lt;&gt;")=0,"",SUMPRODUCT(((Recommendations[ImplStatus]="Implemented")+(Recommendations[ImplStatus]="Compensated"))*ISNUMBER(MATCH(Recommendations[Id],F35:AS35,0)))/COUNTIF(F35:AS35,"&lt;&gt;"))</f>
        <v/>
      </c>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20"/>
      <c r="AH35" s="220"/>
      <c r="AI35" s="220"/>
      <c r="AJ35" s="220"/>
      <c r="AK35" s="220"/>
      <c r="AL35" s="220"/>
      <c r="AM35" s="220"/>
      <c r="AN35" s="220"/>
      <c r="AO35" s="220"/>
      <c r="AP35" s="220"/>
      <c r="AQ35" s="220"/>
      <c r="AR35" s="220"/>
      <c r="AS35" s="230"/>
    </row>
    <row r="36" spans="1:45" ht="60" customHeight="1" x14ac:dyDescent="0.35">
      <c r="A36" s="227" t="s">
        <v>3397</v>
      </c>
      <c r="B36" s="214" t="s">
        <v>3498</v>
      </c>
      <c r="C36" s="215" t="s">
        <v>3499</v>
      </c>
      <c r="D36" s="217" t="s">
        <v>3500</v>
      </c>
      <c r="E36" s="219" t="str">
        <f>IF(COUNTIF(F36:AS36,"&lt;&gt;")=0,"",SUMPRODUCT(((Recommendations[ImplStatus]="Implemented")+(Recommendations[ImplStatus]="Compensated"))*ISNUMBER(MATCH(Recommendations[Id],F36:AS36,0)))/COUNTIF(F36:AS36,"&lt;&gt;"))</f>
        <v/>
      </c>
      <c r="F36" s="220"/>
      <c r="G36" s="220"/>
      <c r="H36" s="220"/>
      <c r="I36" s="220"/>
      <c r="J36" s="220"/>
      <c r="K36" s="220"/>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30"/>
    </row>
    <row r="37" spans="1:45" ht="60" customHeight="1" x14ac:dyDescent="0.35">
      <c r="A37" s="227" t="s">
        <v>3397</v>
      </c>
      <c r="B37" s="214" t="s">
        <v>3501</v>
      </c>
      <c r="C37" s="215" t="s">
        <v>3502</v>
      </c>
      <c r="D37" s="217" t="s">
        <v>3503</v>
      </c>
      <c r="E37" s="219" t="str">
        <f>IF(COUNTIF(F37:AS37,"&lt;&gt;")=0,"",SUMPRODUCT(((Recommendations[ImplStatus]="Implemented")+(Recommendations[ImplStatus]="Compensated"))*ISNUMBER(MATCH(Recommendations[Id],F37:AS37,0)))/COUNTIF(F37:AS37,"&lt;&gt;"))</f>
        <v/>
      </c>
      <c r="F37" s="220"/>
      <c r="G37" s="220"/>
      <c r="H37" s="220"/>
      <c r="I37" s="220"/>
      <c r="J37" s="220"/>
      <c r="K37" s="220"/>
      <c r="L37" s="220"/>
      <c r="M37" s="220"/>
      <c r="N37" s="220"/>
      <c r="O37" s="220"/>
      <c r="P37" s="220"/>
      <c r="Q37" s="220"/>
      <c r="R37" s="220"/>
      <c r="S37" s="220"/>
      <c r="T37" s="220"/>
      <c r="U37" s="220"/>
      <c r="V37" s="220"/>
      <c r="W37" s="220"/>
      <c r="X37" s="220"/>
      <c r="Y37" s="220"/>
      <c r="Z37" s="220"/>
      <c r="AA37" s="220"/>
      <c r="AB37" s="220"/>
      <c r="AC37" s="220"/>
      <c r="AD37" s="220"/>
      <c r="AE37" s="220"/>
      <c r="AF37" s="220"/>
      <c r="AG37" s="220"/>
      <c r="AH37" s="220"/>
      <c r="AI37" s="220"/>
      <c r="AJ37" s="220"/>
      <c r="AK37" s="220"/>
      <c r="AL37" s="220"/>
      <c r="AM37" s="220"/>
      <c r="AN37" s="220"/>
      <c r="AO37" s="220"/>
      <c r="AP37" s="220"/>
      <c r="AQ37" s="220"/>
      <c r="AR37" s="220"/>
      <c r="AS37" s="230"/>
    </row>
    <row r="38" spans="1:45" ht="60" customHeight="1" x14ac:dyDescent="0.35">
      <c r="A38" s="227" t="s">
        <v>3397</v>
      </c>
      <c r="B38" s="214" t="s">
        <v>3504</v>
      </c>
      <c r="C38" s="215" t="s">
        <v>3505</v>
      </c>
      <c r="D38" s="217" t="s">
        <v>3506</v>
      </c>
      <c r="E38" s="219" t="str">
        <f>IF(COUNTIF(F38:AS38,"&lt;&gt;")=0,"",SUMPRODUCT(((Recommendations[ImplStatus]="Implemented")+(Recommendations[ImplStatus]="Compensated"))*ISNUMBER(MATCH(Recommendations[Id],F38:AS38,0)))/COUNTIF(F38:AS38,"&lt;&gt;"))</f>
        <v/>
      </c>
      <c r="F38" s="220"/>
      <c r="G38" s="220"/>
      <c r="H38" s="220"/>
      <c r="I38" s="220"/>
      <c r="J38" s="220"/>
      <c r="K38" s="220"/>
      <c r="L38" s="220"/>
      <c r="M38" s="220"/>
      <c r="N38" s="220"/>
      <c r="O38" s="220"/>
      <c r="P38" s="220"/>
      <c r="Q38" s="220"/>
      <c r="R38" s="220"/>
      <c r="S38" s="220"/>
      <c r="T38" s="220"/>
      <c r="U38" s="220"/>
      <c r="V38" s="220"/>
      <c r="W38" s="220"/>
      <c r="X38" s="220"/>
      <c r="Y38" s="220"/>
      <c r="Z38" s="220"/>
      <c r="AA38" s="220"/>
      <c r="AB38" s="220"/>
      <c r="AC38" s="220"/>
      <c r="AD38" s="220"/>
      <c r="AE38" s="220"/>
      <c r="AF38" s="220"/>
      <c r="AG38" s="220"/>
      <c r="AH38" s="220"/>
      <c r="AI38" s="220"/>
      <c r="AJ38" s="220"/>
      <c r="AK38" s="220"/>
      <c r="AL38" s="220"/>
      <c r="AM38" s="220"/>
      <c r="AN38" s="220"/>
      <c r="AO38" s="220"/>
      <c r="AP38" s="220"/>
      <c r="AQ38" s="220"/>
      <c r="AR38" s="220"/>
      <c r="AS38" s="230"/>
    </row>
    <row r="39" spans="1:45" ht="60" customHeight="1" x14ac:dyDescent="0.35">
      <c r="A39" s="227" t="s">
        <v>3397</v>
      </c>
      <c r="B39" s="214" t="s">
        <v>3507</v>
      </c>
      <c r="C39" s="215" t="s">
        <v>3508</v>
      </c>
      <c r="D39" s="217" t="s">
        <v>3509</v>
      </c>
      <c r="E39" s="219" t="str">
        <f>IF(COUNTIF(F39:AS39,"&lt;&gt;")=0,"",SUMPRODUCT(((Recommendations[ImplStatus]="Implemented")+(Recommendations[ImplStatus]="Compensated"))*ISNUMBER(MATCH(Recommendations[Id],F39:AS39,0)))/COUNTIF(F39:AS39,"&lt;&gt;"))</f>
        <v/>
      </c>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20"/>
      <c r="AI39" s="220"/>
      <c r="AJ39" s="220"/>
      <c r="AK39" s="220"/>
      <c r="AL39" s="220"/>
      <c r="AM39" s="220"/>
      <c r="AN39" s="220"/>
      <c r="AO39" s="220"/>
      <c r="AP39" s="220"/>
      <c r="AQ39" s="220"/>
      <c r="AR39" s="220"/>
      <c r="AS39" s="230"/>
    </row>
    <row r="40" spans="1:45" ht="60" customHeight="1" outlineLevel="1" x14ac:dyDescent="0.35">
      <c r="A40" s="226" t="s">
        <v>3510</v>
      </c>
      <c r="B40" s="213" t="s">
        <v>3511</v>
      </c>
      <c r="C40" s="212"/>
      <c r="D40" s="216"/>
      <c r="E40" s="218" t="str">
        <f>IF(COUNTIF(F40:AS40,"&lt;&gt;")=0,"",SUMPRODUCT(((Recommendations[ImplStatus]="Implemented")+(Recommendations[ImplStatus]="Compensated"))*ISNUMBER(MATCH(Recommendations[Id],F40:AS40,0)))/COUNTIF(F40:AS40,"&lt;&gt;"))</f>
        <v/>
      </c>
      <c r="F40" s="212"/>
      <c r="G40" s="212"/>
      <c r="H40" s="212"/>
      <c r="I40" s="212"/>
      <c r="J40" s="212"/>
      <c r="K40" s="212"/>
      <c r="L40" s="212"/>
      <c r="M40" s="212"/>
      <c r="N40" s="212"/>
      <c r="O40" s="212"/>
      <c r="P40" s="212"/>
      <c r="Q40" s="212"/>
      <c r="R40" s="212"/>
      <c r="S40" s="212"/>
      <c r="T40" s="212"/>
      <c r="U40" s="212"/>
      <c r="V40" s="212"/>
      <c r="W40" s="212"/>
      <c r="X40" s="212"/>
      <c r="Y40" s="212"/>
      <c r="Z40" s="212"/>
      <c r="AA40" s="212"/>
      <c r="AB40" s="212"/>
      <c r="AC40" s="212"/>
      <c r="AD40" s="212"/>
      <c r="AE40" s="212"/>
      <c r="AF40" s="212"/>
      <c r="AG40" s="212"/>
      <c r="AH40" s="212"/>
      <c r="AI40" s="212"/>
      <c r="AJ40" s="212"/>
      <c r="AK40" s="212"/>
      <c r="AL40" s="212"/>
      <c r="AM40" s="212"/>
      <c r="AN40" s="212"/>
      <c r="AO40" s="212"/>
      <c r="AP40" s="212"/>
      <c r="AQ40" s="212"/>
      <c r="AR40" s="212"/>
      <c r="AS40" s="229"/>
    </row>
    <row r="41" spans="1:45" ht="60" customHeight="1" x14ac:dyDescent="0.35">
      <c r="A41" s="227" t="s">
        <v>3510</v>
      </c>
      <c r="B41" s="214" t="s">
        <v>3512</v>
      </c>
      <c r="C41" s="215" t="s">
        <v>3513</v>
      </c>
      <c r="D41" s="217" t="s">
        <v>3514</v>
      </c>
      <c r="E41" s="219" t="str">
        <f>IF(COUNTIF(F41:AS41,"&lt;&gt;")=0,"",SUMPRODUCT(((Recommendations[ImplStatus]="Implemented")+(Recommendations[ImplStatus]="Compensated"))*ISNUMBER(MATCH(Recommendations[Id],F41:AS41,0)))/COUNTIF(F41:AS41,"&lt;&gt;"))</f>
        <v/>
      </c>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c r="AH41" s="220"/>
      <c r="AI41" s="220"/>
      <c r="AJ41" s="220"/>
      <c r="AK41" s="220"/>
      <c r="AL41" s="220"/>
      <c r="AM41" s="220"/>
      <c r="AN41" s="220"/>
      <c r="AO41" s="220"/>
      <c r="AP41" s="220"/>
      <c r="AQ41" s="220"/>
      <c r="AR41" s="220"/>
      <c r="AS41" s="230"/>
    </row>
    <row r="42" spans="1:45" ht="60" customHeight="1" x14ac:dyDescent="0.35">
      <c r="A42" s="227" t="s">
        <v>3510</v>
      </c>
      <c r="B42" s="214" t="s">
        <v>3515</v>
      </c>
      <c r="C42" s="215" t="s">
        <v>3516</v>
      </c>
      <c r="D42" s="217" t="s">
        <v>3517</v>
      </c>
      <c r="E42" s="219" t="str">
        <f>IF(COUNTIF(F42:AS42,"&lt;&gt;")=0,"",SUMPRODUCT(((Recommendations[ImplStatus]="Implemented")+(Recommendations[ImplStatus]="Compensated"))*ISNUMBER(MATCH(Recommendations[Id],F42:AS42,0)))/COUNTIF(F42:AS42,"&lt;&gt;"))</f>
        <v/>
      </c>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220"/>
      <c r="AE42" s="220"/>
      <c r="AF42" s="220"/>
      <c r="AG42" s="220"/>
      <c r="AH42" s="220"/>
      <c r="AI42" s="220"/>
      <c r="AJ42" s="220"/>
      <c r="AK42" s="220"/>
      <c r="AL42" s="220"/>
      <c r="AM42" s="220"/>
      <c r="AN42" s="220"/>
      <c r="AO42" s="220"/>
      <c r="AP42" s="220"/>
      <c r="AQ42" s="220"/>
      <c r="AR42" s="220"/>
      <c r="AS42" s="230"/>
    </row>
    <row r="43" spans="1:45" ht="60" customHeight="1" x14ac:dyDescent="0.35">
      <c r="A43" s="227" t="s">
        <v>3510</v>
      </c>
      <c r="B43" s="214" t="s">
        <v>3518</v>
      </c>
      <c r="C43" s="215" t="s">
        <v>3519</v>
      </c>
      <c r="D43" s="217" t="s">
        <v>3520</v>
      </c>
      <c r="E43" s="219" t="str">
        <f>IF(COUNTIF(F43:AS43,"&lt;&gt;")=0,"",SUMPRODUCT(((Recommendations[ImplStatus]="Implemented")+(Recommendations[ImplStatus]="Compensated"))*ISNUMBER(MATCH(Recommendations[Id],F43:AS43,0)))/COUNTIF(F43:AS43,"&lt;&gt;"))</f>
        <v/>
      </c>
      <c r="F43" s="220"/>
      <c r="G43" s="220"/>
      <c r="H43" s="220"/>
      <c r="I43" s="220"/>
      <c r="J43" s="220"/>
      <c r="K43" s="220"/>
      <c r="L43" s="220"/>
      <c r="M43" s="220"/>
      <c r="N43" s="220"/>
      <c r="O43" s="220"/>
      <c r="P43" s="220"/>
      <c r="Q43" s="220"/>
      <c r="R43" s="220"/>
      <c r="S43" s="220"/>
      <c r="T43" s="220"/>
      <c r="U43" s="220"/>
      <c r="V43" s="220"/>
      <c r="W43" s="220"/>
      <c r="X43" s="220"/>
      <c r="Y43" s="220"/>
      <c r="Z43" s="220"/>
      <c r="AA43" s="220"/>
      <c r="AB43" s="220"/>
      <c r="AC43" s="220"/>
      <c r="AD43" s="220"/>
      <c r="AE43" s="220"/>
      <c r="AF43" s="220"/>
      <c r="AG43" s="220"/>
      <c r="AH43" s="220"/>
      <c r="AI43" s="220"/>
      <c r="AJ43" s="220"/>
      <c r="AK43" s="220"/>
      <c r="AL43" s="220"/>
      <c r="AM43" s="220"/>
      <c r="AN43" s="220"/>
      <c r="AO43" s="220"/>
      <c r="AP43" s="220"/>
      <c r="AQ43" s="220"/>
      <c r="AR43" s="220"/>
      <c r="AS43" s="230"/>
    </row>
    <row r="44" spans="1:45" ht="60" customHeight="1" x14ac:dyDescent="0.35">
      <c r="A44" s="227" t="s">
        <v>3510</v>
      </c>
      <c r="B44" s="214" t="s">
        <v>3521</v>
      </c>
      <c r="C44" s="215" t="s">
        <v>3522</v>
      </c>
      <c r="D44" s="217" t="s">
        <v>3523</v>
      </c>
      <c r="E44" s="219" t="str">
        <f>IF(COUNTIF(F44:AS44,"&lt;&gt;")=0,"",SUMPRODUCT(((Recommendations[ImplStatus]="Implemented")+(Recommendations[ImplStatus]="Compensated"))*ISNUMBER(MATCH(Recommendations[Id],F44:AS44,0)))/COUNTIF(F44:AS44,"&lt;&gt;"))</f>
        <v/>
      </c>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30"/>
    </row>
    <row r="45" spans="1:45" ht="60" customHeight="1" x14ac:dyDescent="0.35">
      <c r="A45" s="227" t="s">
        <v>3510</v>
      </c>
      <c r="B45" s="214" t="s">
        <v>3524</v>
      </c>
      <c r="C45" s="215" t="s">
        <v>3525</v>
      </c>
      <c r="D45" s="217" t="s">
        <v>3526</v>
      </c>
      <c r="E45" s="219" t="str">
        <f>IF(COUNTIF(F45:AS45,"&lt;&gt;")=0,"",SUMPRODUCT(((Recommendations[ImplStatus]="Implemented")+(Recommendations[ImplStatus]="Compensated"))*ISNUMBER(MATCH(Recommendations[Id],F45:AS45,0)))/COUNTIF(F45:AS45,"&lt;&gt;"))</f>
        <v/>
      </c>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AP45" s="220"/>
      <c r="AQ45" s="220"/>
      <c r="AR45" s="220"/>
      <c r="AS45" s="230"/>
    </row>
    <row r="46" spans="1:45" ht="60" customHeight="1" x14ac:dyDescent="0.35">
      <c r="A46" s="227" t="s">
        <v>3510</v>
      </c>
      <c r="B46" s="214" t="s">
        <v>3527</v>
      </c>
      <c r="C46" s="215" t="s">
        <v>3528</v>
      </c>
      <c r="D46" s="217" t="s">
        <v>3529</v>
      </c>
      <c r="E46" s="219" t="str">
        <f>IF(COUNTIF(F46:AS46,"&lt;&gt;")=0,"",SUMPRODUCT(((Recommendations[ImplStatus]="Implemented")+(Recommendations[ImplStatus]="Compensated"))*ISNUMBER(MATCH(Recommendations[Id],F46:AS46,0)))/COUNTIF(F46:AS46,"&lt;&gt;"))</f>
        <v/>
      </c>
      <c r="F46" s="220"/>
      <c r="G46" s="220"/>
      <c r="H46" s="220"/>
      <c r="I46" s="220"/>
      <c r="J46" s="220"/>
      <c r="K46" s="220"/>
      <c r="L46" s="220"/>
      <c r="M46" s="220"/>
      <c r="N46" s="220"/>
      <c r="O46" s="220"/>
      <c r="P46" s="220"/>
      <c r="Q46" s="220"/>
      <c r="R46" s="220"/>
      <c r="S46" s="220"/>
      <c r="T46" s="220"/>
      <c r="U46" s="220"/>
      <c r="V46" s="220"/>
      <c r="W46" s="220"/>
      <c r="X46" s="220"/>
      <c r="Y46" s="220"/>
      <c r="Z46" s="220"/>
      <c r="AA46" s="220"/>
      <c r="AB46" s="220"/>
      <c r="AC46" s="220"/>
      <c r="AD46" s="220"/>
      <c r="AE46" s="220"/>
      <c r="AF46" s="220"/>
      <c r="AG46" s="220"/>
      <c r="AH46" s="220"/>
      <c r="AI46" s="220"/>
      <c r="AJ46" s="220"/>
      <c r="AK46" s="220"/>
      <c r="AL46" s="220"/>
      <c r="AM46" s="220"/>
      <c r="AN46" s="220"/>
      <c r="AO46" s="220"/>
      <c r="AP46" s="220"/>
      <c r="AQ46" s="220"/>
      <c r="AR46" s="220"/>
      <c r="AS46" s="230"/>
    </row>
    <row r="47" spans="1:45" ht="60" customHeight="1" x14ac:dyDescent="0.35">
      <c r="A47" s="227" t="s">
        <v>3510</v>
      </c>
      <c r="B47" s="214" t="s">
        <v>3530</v>
      </c>
      <c r="C47" s="215" t="s">
        <v>3531</v>
      </c>
      <c r="D47" s="217" t="s">
        <v>3532</v>
      </c>
      <c r="E47" s="219" t="str">
        <f>IF(COUNTIF(F47:AS47,"&lt;&gt;")=0,"",SUMPRODUCT(((Recommendations[ImplStatus]="Implemented")+(Recommendations[ImplStatus]="Compensated"))*ISNUMBER(MATCH(Recommendations[Id],F47:AS47,0)))/COUNTIF(F47:AS47,"&lt;&gt;"))</f>
        <v/>
      </c>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20"/>
      <c r="AE47" s="220"/>
      <c r="AF47" s="220"/>
      <c r="AG47" s="220"/>
      <c r="AH47" s="220"/>
      <c r="AI47" s="220"/>
      <c r="AJ47" s="220"/>
      <c r="AK47" s="220"/>
      <c r="AL47" s="220"/>
      <c r="AM47" s="220"/>
      <c r="AN47" s="220"/>
      <c r="AO47" s="220"/>
      <c r="AP47" s="220"/>
      <c r="AQ47" s="220"/>
      <c r="AR47" s="220"/>
      <c r="AS47" s="230"/>
    </row>
    <row r="48" spans="1:45" ht="60" customHeight="1" x14ac:dyDescent="0.35">
      <c r="A48" s="227" t="s">
        <v>3510</v>
      </c>
      <c r="B48" s="214" t="s">
        <v>3533</v>
      </c>
      <c r="C48" s="215" t="s">
        <v>3534</v>
      </c>
      <c r="D48" s="217" t="s">
        <v>3535</v>
      </c>
      <c r="E48" s="219" t="str">
        <f>IF(COUNTIF(F48:AS48,"&lt;&gt;")=0,"",SUMPRODUCT(((Recommendations[ImplStatus]="Implemented")+(Recommendations[ImplStatus]="Compensated"))*ISNUMBER(MATCH(Recommendations[Id],F48:AS48,0)))/COUNTIF(F48:AS48,"&lt;&gt;"))</f>
        <v/>
      </c>
      <c r="F48" s="220"/>
      <c r="G48" s="220"/>
      <c r="H48" s="220"/>
      <c r="I48" s="220"/>
      <c r="J48" s="220"/>
      <c r="K48" s="220"/>
      <c r="L48" s="220"/>
      <c r="M48" s="220"/>
      <c r="N48" s="220"/>
      <c r="O48" s="220"/>
      <c r="P48" s="220"/>
      <c r="Q48" s="220"/>
      <c r="R48" s="220"/>
      <c r="S48" s="220"/>
      <c r="T48" s="220"/>
      <c r="U48" s="220"/>
      <c r="V48" s="220"/>
      <c r="W48" s="220"/>
      <c r="X48" s="220"/>
      <c r="Y48" s="220"/>
      <c r="Z48" s="220"/>
      <c r="AA48" s="220"/>
      <c r="AB48" s="220"/>
      <c r="AC48" s="220"/>
      <c r="AD48" s="220"/>
      <c r="AE48" s="220"/>
      <c r="AF48" s="220"/>
      <c r="AG48" s="220"/>
      <c r="AH48" s="220"/>
      <c r="AI48" s="220"/>
      <c r="AJ48" s="220"/>
      <c r="AK48" s="220"/>
      <c r="AL48" s="220"/>
      <c r="AM48" s="220"/>
      <c r="AN48" s="220"/>
      <c r="AO48" s="220"/>
      <c r="AP48" s="220"/>
      <c r="AQ48" s="220"/>
      <c r="AR48" s="220"/>
      <c r="AS48" s="230"/>
    </row>
    <row r="49" spans="1:45" ht="60" customHeight="1" outlineLevel="1" x14ac:dyDescent="0.35">
      <c r="A49" s="226" t="s">
        <v>3536</v>
      </c>
      <c r="B49" s="213" t="s">
        <v>3537</v>
      </c>
      <c r="C49" s="212"/>
      <c r="D49" s="216"/>
      <c r="E49" s="218" t="str">
        <f>IF(COUNTIF(F49:AS49,"&lt;&gt;")=0,"",SUMPRODUCT(((Recommendations[ImplStatus]="Implemented")+(Recommendations[ImplStatus]="Compensated"))*ISNUMBER(MATCH(Recommendations[Id],F49:AS49,0)))/COUNTIF(F49:AS49,"&lt;&gt;"))</f>
        <v/>
      </c>
      <c r="F49" s="212"/>
      <c r="G49" s="212"/>
      <c r="H49" s="212"/>
      <c r="I49" s="212"/>
      <c r="J49" s="212"/>
      <c r="K49" s="212"/>
      <c r="L49" s="212"/>
      <c r="M49" s="212"/>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29"/>
    </row>
    <row r="50" spans="1:45" ht="60" customHeight="1" x14ac:dyDescent="0.35">
      <c r="A50" s="227" t="s">
        <v>3536</v>
      </c>
      <c r="B50" s="214" t="s">
        <v>3538</v>
      </c>
      <c r="C50" s="215" t="s">
        <v>3539</v>
      </c>
      <c r="D50" s="217" t="s">
        <v>3540</v>
      </c>
      <c r="E50" s="219" t="str">
        <f>IF(COUNTIF(F50:AS50,"&lt;&gt;")=0,"",SUMPRODUCT(((Recommendations[ImplStatus]="Implemented")+(Recommendations[ImplStatus]="Compensated"))*ISNUMBER(MATCH(Recommendations[Id],F50:AS50,0)))/COUNTIF(F50:AS50,"&lt;&gt;"))</f>
        <v/>
      </c>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c r="AP50" s="220"/>
      <c r="AQ50" s="220"/>
      <c r="AR50" s="220"/>
      <c r="AS50" s="230"/>
    </row>
    <row r="51" spans="1:45" ht="60" customHeight="1" x14ac:dyDescent="0.35">
      <c r="A51" s="227" t="s">
        <v>3536</v>
      </c>
      <c r="B51" s="214" t="s">
        <v>3541</v>
      </c>
      <c r="C51" s="215" t="s">
        <v>3542</v>
      </c>
      <c r="D51" s="217" t="s">
        <v>3543</v>
      </c>
      <c r="E51" s="219" t="str">
        <f>IF(COUNTIF(F51:AS51,"&lt;&gt;")=0,"",SUMPRODUCT(((Recommendations[ImplStatus]="Implemented")+(Recommendations[ImplStatus]="Compensated"))*ISNUMBER(MATCH(Recommendations[Id],F51:AS51,0)))/COUNTIF(F51:AS51,"&lt;&gt;"))</f>
        <v/>
      </c>
      <c r="F51" s="220"/>
      <c r="G51" s="220"/>
      <c r="H51" s="220"/>
      <c r="I51" s="220"/>
      <c r="J51" s="22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220"/>
      <c r="AM51" s="220"/>
      <c r="AN51" s="220"/>
      <c r="AO51" s="220"/>
      <c r="AP51" s="220"/>
      <c r="AQ51" s="220"/>
      <c r="AR51" s="220"/>
      <c r="AS51" s="230"/>
    </row>
    <row r="52" spans="1:45" ht="60" customHeight="1" x14ac:dyDescent="0.35">
      <c r="A52" s="227" t="s">
        <v>3536</v>
      </c>
      <c r="B52" s="214" t="s">
        <v>3544</v>
      </c>
      <c r="C52" s="215" t="s">
        <v>3545</v>
      </c>
      <c r="D52" s="217" t="s">
        <v>3546</v>
      </c>
      <c r="E52" s="219" t="str">
        <f>IF(COUNTIF(F52:AS52,"&lt;&gt;")=0,"",SUMPRODUCT(((Recommendations[ImplStatus]="Implemented")+(Recommendations[ImplStatus]="Compensated"))*ISNUMBER(MATCH(Recommendations[Id],F52:AS52,0)))/COUNTIF(F52:AS52,"&lt;&gt;"))</f>
        <v/>
      </c>
      <c r="F52" s="220"/>
      <c r="G52" s="220"/>
      <c r="H52" s="220"/>
      <c r="I52" s="220"/>
      <c r="J52" s="220"/>
      <c r="K52" s="220"/>
      <c r="L52" s="220"/>
      <c r="M52" s="220"/>
      <c r="N52" s="220"/>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c r="AL52" s="220"/>
      <c r="AM52" s="220"/>
      <c r="AN52" s="220"/>
      <c r="AO52" s="220"/>
      <c r="AP52" s="220"/>
      <c r="AQ52" s="220"/>
      <c r="AR52" s="220"/>
      <c r="AS52" s="230"/>
    </row>
    <row r="53" spans="1:45" ht="60" customHeight="1" x14ac:dyDescent="0.35">
      <c r="A53" s="227" t="s">
        <v>3536</v>
      </c>
      <c r="B53" s="214" t="s">
        <v>3547</v>
      </c>
      <c r="C53" s="215" t="s">
        <v>3548</v>
      </c>
      <c r="D53" s="217" t="s">
        <v>3549</v>
      </c>
      <c r="E53" s="219" t="str">
        <f>IF(COUNTIF(F53:AS53,"&lt;&gt;")=0,"",SUMPRODUCT(((Recommendations[ImplStatus]="Implemented")+(Recommendations[ImplStatus]="Compensated"))*ISNUMBER(MATCH(Recommendations[Id],F53:AS53,0)))/COUNTIF(F53:AS53,"&lt;&gt;"))</f>
        <v/>
      </c>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30"/>
    </row>
    <row r="54" spans="1:45" ht="60" customHeight="1" x14ac:dyDescent="0.35">
      <c r="A54" s="227" t="s">
        <v>3536</v>
      </c>
      <c r="B54" s="214" t="s">
        <v>3550</v>
      </c>
      <c r="C54" s="215" t="s">
        <v>3551</v>
      </c>
      <c r="D54" s="217" t="s">
        <v>3552</v>
      </c>
      <c r="E54" s="219" t="str">
        <f>IF(COUNTIF(F54:AS54,"&lt;&gt;")=0,"",SUMPRODUCT(((Recommendations[ImplStatus]="Implemented")+(Recommendations[ImplStatus]="Compensated"))*ISNUMBER(MATCH(Recommendations[Id],F54:AS54,0)))/COUNTIF(F54:AS54,"&lt;&gt;"))</f>
        <v/>
      </c>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30"/>
    </row>
    <row r="55" spans="1:45" ht="60" customHeight="1" x14ac:dyDescent="0.35">
      <c r="A55" s="227" t="s">
        <v>3536</v>
      </c>
      <c r="B55" s="214" t="s">
        <v>3553</v>
      </c>
      <c r="C55" s="215" t="s">
        <v>3554</v>
      </c>
      <c r="D55" s="217" t="s">
        <v>3555</v>
      </c>
      <c r="E55" s="219" t="str">
        <f>IF(COUNTIF(F55:AS55,"&lt;&gt;")=0,"",SUMPRODUCT(((Recommendations[ImplStatus]="Implemented")+(Recommendations[ImplStatus]="Compensated"))*ISNUMBER(MATCH(Recommendations[Id],F55:AS55,0)))/COUNTIF(F55:AS55,"&lt;&gt;"))</f>
        <v/>
      </c>
      <c r="F55" s="220"/>
      <c r="G55" s="220"/>
      <c r="H55" s="220"/>
      <c r="I55" s="220"/>
      <c r="J55" s="220"/>
      <c r="K55" s="220"/>
      <c r="L55" s="220"/>
      <c r="M55" s="220"/>
      <c r="N55" s="220"/>
      <c r="O55" s="220"/>
      <c r="P55" s="220"/>
      <c r="Q55" s="220"/>
      <c r="R55" s="220"/>
      <c r="S55" s="220"/>
      <c r="T55" s="220"/>
      <c r="U55" s="220"/>
      <c r="V55" s="220"/>
      <c r="W55" s="220"/>
      <c r="X55" s="220"/>
      <c r="Y55" s="220"/>
      <c r="Z55" s="220"/>
      <c r="AA55" s="220"/>
      <c r="AB55" s="220"/>
      <c r="AC55" s="220"/>
      <c r="AD55" s="220"/>
      <c r="AE55" s="220"/>
      <c r="AF55" s="220"/>
      <c r="AG55" s="220"/>
      <c r="AH55" s="220"/>
      <c r="AI55" s="220"/>
      <c r="AJ55" s="220"/>
      <c r="AK55" s="220"/>
      <c r="AL55" s="220"/>
      <c r="AM55" s="220"/>
      <c r="AN55" s="220"/>
      <c r="AO55" s="220"/>
      <c r="AP55" s="220"/>
      <c r="AQ55" s="220"/>
      <c r="AR55" s="220"/>
      <c r="AS55" s="230"/>
    </row>
    <row r="56" spans="1:45" ht="60" customHeight="1" x14ac:dyDescent="0.35">
      <c r="A56" s="227" t="s">
        <v>3536</v>
      </c>
      <c r="B56" s="214" t="s">
        <v>3556</v>
      </c>
      <c r="C56" s="215" t="s">
        <v>3557</v>
      </c>
      <c r="D56" s="217" t="s">
        <v>3558</v>
      </c>
      <c r="E56" s="219" t="str">
        <f>IF(COUNTIF(F56:AS56,"&lt;&gt;")=0,"",SUMPRODUCT(((Recommendations[ImplStatus]="Implemented")+(Recommendations[ImplStatus]="Compensated"))*ISNUMBER(MATCH(Recommendations[Id],F56:AS56,0)))/COUNTIF(F56:AS56,"&lt;&gt;"))</f>
        <v/>
      </c>
      <c r="F56" s="220"/>
      <c r="G56" s="220"/>
      <c r="H56" s="220"/>
      <c r="I56" s="220"/>
      <c r="J56" s="220"/>
      <c r="K56" s="220"/>
      <c r="L56" s="220"/>
      <c r="M56" s="220"/>
      <c r="N56" s="220"/>
      <c r="O56" s="220"/>
      <c r="P56" s="220"/>
      <c r="Q56" s="220"/>
      <c r="R56" s="220"/>
      <c r="S56" s="220"/>
      <c r="T56" s="220"/>
      <c r="U56" s="220"/>
      <c r="V56" s="220"/>
      <c r="W56" s="220"/>
      <c r="X56" s="220"/>
      <c r="Y56" s="220"/>
      <c r="Z56" s="220"/>
      <c r="AA56" s="220"/>
      <c r="AB56" s="220"/>
      <c r="AC56" s="220"/>
      <c r="AD56" s="220"/>
      <c r="AE56" s="220"/>
      <c r="AF56" s="220"/>
      <c r="AG56" s="220"/>
      <c r="AH56" s="220"/>
      <c r="AI56" s="220"/>
      <c r="AJ56" s="220"/>
      <c r="AK56" s="220"/>
      <c r="AL56" s="220"/>
      <c r="AM56" s="220"/>
      <c r="AN56" s="220"/>
      <c r="AO56" s="220"/>
      <c r="AP56" s="220"/>
      <c r="AQ56" s="220"/>
      <c r="AR56" s="220"/>
      <c r="AS56" s="230"/>
    </row>
    <row r="57" spans="1:45" ht="60" customHeight="1" x14ac:dyDescent="0.35">
      <c r="A57" s="227" t="s">
        <v>3536</v>
      </c>
      <c r="B57" s="214" t="s">
        <v>3559</v>
      </c>
      <c r="C57" s="215" t="s">
        <v>3560</v>
      </c>
      <c r="D57" s="217" t="s">
        <v>3561</v>
      </c>
      <c r="E57" s="219" t="str">
        <f>IF(COUNTIF(F57:AS57,"&lt;&gt;")=0,"",SUMPRODUCT(((Recommendations[ImplStatus]="Implemented")+(Recommendations[ImplStatus]="Compensated"))*ISNUMBER(MATCH(Recommendations[Id],F57:AS57,0)))/COUNTIF(F57:AS57,"&lt;&gt;"))</f>
        <v/>
      </c>
      <c r="F57" s="220"/>
      <c r="G57" s="220"/>
      <c r="H57" s="220"/>
      <c r="I57" s="220"/>
      <c r="J57" s="220"/>
      <c r="K57" s="220"/>
      <c r="L57" s="220"/>
      <c r="M57" s="220"/>
      <c r="N57" s="220"/>
      <c r="O57" s="220"/>
      <c r="P57" s="220"/>
      <c r="Q57" s="220"/>
      <c r="R57" s="220"/>
      <c r="S57" s="220"/>
      <c r="T57" s="220"/>
      <c r="U57" s="220"/>
      <c r="V57" s="220"/>
      <c r="W57" s="220"/>
      <c r="X57" s="220"/>
      <c r="Y57" s="220"/>
      <c r="Z57" s="220"/>
      <c r="AA57" s="220"/>
      <c r="AB57" s="220"/>
      <c r="AC57" s="220"/>
      <c r="AD57" s="220"/>
      <c r="AE57" s="220"/>
      <c r="AF57" s="220"/>
      <c r="AG57" s="220"/>
      <c r="AH57" s="220"/>
      <c r="AI57" s="220"/>
      <c r="AJ57" s="220"/>
      <c r="AK57" s="220"/>
      <c r="AL57" s="220"/>
      <c r="AM57" s="220"/>
      <c r="AN57" s="220"/>
      <c r="AO57" s="220"/>
      <c r="AP57" s="220"/>
      <c r="AQ57" s="220"/>
      <c r="AR57" s="220"/>
      <c r="AS57" s="230"/>
    </row>
    <row r="58" spans="1:45" ht="60" customHeight="1" x14ac:dyDescent="0.35">
      <c r="A58" s="227" t="s">
        <v>3536</v>
      </c>
      <c r="B58" s="214" t="s">
        <v>3562</v>
      </c>
      <c r="C58" s="215" t="s">
        <v>3563</v>
      </c>
      <c r="D58" s="217" t="s">
        <v>3564</v>
      </c>
      <c r="E58" s="219" t="str">
        <f>IF(COUNTIF(F58:AS58,"&lt;&gt;")=0,"",SUMPRODUCT(((Recommendations[ImplStatus]="Implemented")+(Recommendations[ImplStatus]="Compensated"))*ISNUMBER(MATCH(Recommendations[Id],F58:AS58,0)))/COUNTIF(F58:AS58,"&lt;&gt;"))</f>
        <v/>
      </c>
      <c r="F58" s="220"/>
      <c r="G58" s="220"/>
      <c r="H58" s="220"/>
      <c r="I58" s="220"/>
      <c r="J58" s="220"/>
      <c r="K58" s="220"/>
      <c r="L58" s="220"/>
      <c r="M58" s="220"/>
      <c r="N58" s="220"/>
      <c r="O58" s="220"/>
      <c r="P58" s="220"/>
      <c r="Q58" s="220"/>
      <c r="R58" s="220"/>
      <c r="S58" s="220"/>
      <c r="T58" s="220"/>
      <c r="U58" s="220"/>
      <c r="V58" s="220"/>
      <c r="W58" s="220"/>
      <c r="X58" s="220"/>
      <c r="Y58" s="220"/>
      <c r="Z58" s="220"/>
      <c r="AA58" s="220"/>
      <c r="AB58" s="220"/>
      <c r="AC58" s="220"/>
      <c r="AD58" s="220"/>
      <c r="AE58" s="220"/>
      <c r="AF58" s="220"/>
      <c r="AG58" s="220"/>
      <c r="AH58" s="220"/>
      <c r="AI58" s="220"/>
      <c r="AJ58" s="220"/>
      <c r="AK58" s="220"/>
      <c r="AL58" s="220"/>
      <c r="AM58" s="220"/>
      <c r="AN58" s="220"/>
      <c r="AO58" s="220"/>
      <c r="AP58" s="220"/>
      <c r="AQ58" s="220"/>
      <c r="AR58" s="220"/>
      <c r="AS58" s="230"/>
    </row>
    <row r="59" spans="1:45" ht="60" customHeight="1" x14ac:dyDescent="0.35">
      <c r="A59" s="227" t="s">
        <v>3536</v>
      </c>
      <c r="B59" s="214" t="s">
        <v>3565</v>
      </c>
      <c r="C59" s="215" t="s">
        <v>3566</v>
      </c>
      <c r="D59" s="217" t="s">
        <v>3567</v>
      </c>
      <c r="E59" s="219" t="str">
        <f>IF(COUNTIF(F59:AS59,"&lt;&gt;")=0,"",SUMPRODUCT(((Recommendations[ImplStatus]="Implemented")+(Recommendations[ImplStatus]="Compensated"))*ISNUMBER(MATCH(Recommendations[Id],F59:AS59,0)))/COUNTIF(F59:AS59,"&lt;&gt;"))</f>
        <v/>
      </c>
      <c r="F59" s="220"/>
      <c r="G59" s="220"/>
      <c r="H59" s="220"/>
      <c r="I59" s="220"/>
      <c r="J59" s="220"/>
      <c r="K59" s="220"/>
      <c r="L59" s="220"/>
      <c r="M59" s="220"/>
      <c r="N59" s="220"/>
      <c r="O59" s="220"/>
      <c r="P59" s="220"/>
      <c r="Q59" s="220"/>
      <c r="R59" s="220"/>
      <c r="S59" s="220"/>
      <c r="T59" s="220"/>
      <c r="U59" s="220"/>
      <c r="V59" s="220"/>
      <c r="W59" s="220"/>
      <c r="X59" s="220"/>
      <c r="Y59" s="220"/>
      <c r="Z59" s="220"/>
      <c r="AA59" s="220"/>
      <c r="AB59" s="220"/>
      <c r="AC59" s="220"/>
      <c r="AD59" s="220"/>
      <c r="AE59" s="220"/>
      <c r="AF59" s="220"/>
      <c r="AG59" s="220"/>
      <c r="AH59" s="220"/>
      <c r="AI59" s="220"/>
      <c r="AJ59" s="220"/>
      <c r="AK59" s="220"/>
      <c r="AL59" s="220"/>
      <c r="AM59" s="220"/>
      <c r="AN59" s="220"/>
      <c r="AO59" s="220"/>
      <c r="AP59" s="220"/>
      <c r="AQ59" s="220"/>
      <c r="AR59" s="220"/>
      <c r="AS59" s="230"/>
    </row>
    <row r="60" spans="1:45" ht="60" customHeight="1" x14ac:dyDescent="0.35">
      <c r="A60" s="227" t="s">
        <v>3536</v>
      </c>
      <c r="B60" s="214" t="s">
        <v>3568</v>
      </c>
      <c r="C60" s="215" t="s">
        <v>3569</v>
      </c>
      <c r="D60" s="217" t="s">
        <v>3570</v>
      </c>
      <c r="E60" s="219" t="str">
        <f>IF(COUNTIF(F60:AS60,"&lt;&gt;")=0,"",SUMPRODUCT(((Recommendations[ImplStatus]="Implemented")+(Recommendations[ImplStatus]="Compensated"))*ISNUMBER(MATCH(Recommendations[Id],F60:AS60,0)))/COUNTIF(F60:AS60,"&lt;&gt;"))</f>
        <v/>
      </c>
      <c r="F60" s="220"/>
      <c r="G60" s="220"/>
      <c r="H60" s="220"/>
      <c r="I60" s="220"/>
      <c r="J60" s="220"/>
      <c r="K60" s="220"/>
      <c r="L60" s="220"/>
      <c r="M60" s="220"/>
      <c r="N60" s="220"/>
      <c r="O60" s="220"/>
      <c r="P60" s="220"/>
      <c r="Q60" s="220"/>
      <c r="R60" s="220"/>
      <c r="S60" s="220"/>
      <c r="T60" s="220"/>
      <c r="U60" s="220"/>
      <c r="V60" s="220"/>
      <c r="W60" s="220"/>
      <c r="X60" s="220"/>
      <c r="Y60" s="220"/>
      <c r="Z60" s="220"/>
      <c r="AA60" s="220"/>
      <c r="AB60" s="220"/>
      <c r="AC60" s="220"/>
      <c r="AD60" s="220"/>
      <c r="AE60" s="220"/>
      <c r="AF60" s="220"/>
      <c r="AG60" s="220"/>
      <c r="AH60" s="220"/>
      <c r="AI60" s="220"/>
      <c r="AJ60" s="220"/>
      <c r="AK60" s="220"/>
      <c r="AL60" s="220"/>
      <c r="AM60" s="220"/>
      <c r="AN60" s="220"/>
      <c r="AO60" s="220"/>
      <c r="AP60" s="220"/>
      <c r="AQ60" s="220"/>
      <c r="AR60" s="220"/>
      <c r="AS60" s="230"/>
    </row>
    <row r="61" spans="1:45" ht="60" customHeight="1" x14ac:dyDescent="0.35">
      <c r="A61" s="227" t="s">
        <v>3536</v>
      </c>
      <c r="B61" s="214" t="s">
        <v>3571</v>
      </c>
      <c r="C61" s="215" t="s">
        <v>3572</v>
      </c>
      <c r="D61" s="217" t="s">
        <v>3573</v>
      </c>
      <c r="E61" s="219" t="str">
        <f>IF(COUNTIF(F61:AS61,"&lt;&gt;")=0,"",SUMPRODUCT(((Recommendations[ImplStatus]="Implemented")+(Recommendations[ImplStatus]="Compensated"))*ISNUMBER(MATCH(Recommendations[Id],F61:AS61,0)))/COUNTIF(F61:AS61,"&lt;&gt;"))</f>
        <v/>
      </c>
      <c r="F61" s="220"/>
      <c r="G61" s="220"/>
      <c r="H61" s="220"/>
      <c r="I61" s="220"/>
      <c r="J61" s="220"/>
      <c r="K61" s="220"/>
      <c r="L61" s="220"/>
      <c r="M61" s="220"/>
      <c r="N61" s="220"/>
      <c r="O61" s="220"/>
      <c r="P61" s="220"/>
      <c r="Q61" s="220"/>
      <c r="R61" s="220"/>
      <c r="S61" s="220"/>
      <c r="T61" s="220"/>
      <c r="U61" s="220"/>
      <c r="V61" s="220"/>
      <c r="W61" s="220"/>
      <c r="X61" s="220"/>
      <c r="Y61" s="220"/>
      <c r="Z61" s="220"/>
      <c r="AA61" s="220"/>
      <c r="AB61" s="220"/>
      <c r="AC61" s="220"/>
      <c r="AD61" s="220"/>
      <c r="AE61" s="220"/>
      <c r="AF61" s="220"/>
      <c r="AG61" s="220"/>
      <c r="AH61" s="220"/>
      <c r="AI61" s="220"/>
      <c r="AJ61" s="220"/>
      <c r="AK61" s="220"/>
      <c r="AL61" s="220"/>
      <c r="AM61" s="220"/>
      <c r="AN61" s="220"/>
      <c r="AO61" s="220"/>
      <c r="AP61" s="220"/>
      <c r="AQ61" s="220"/>
      <c r="AR61" s="220"/>
      <c r="AS61" s="230"/>
    </row>
    <row r="62" spans="1:45" ht="60" customHeight="1" x14ac:dyDescent="0.35">
      <c r="A62" s="227" t="s">
        <v>3536</v>
      </c>
      <c r="B62" s="214" t="s">
        <v>3574</v>
      </c>
      <c r="C62" s="215" t="s">
        <v>3575</v>
      </c>
      <c r="D62" s="217" t="s">
        <v>3576</v>
      </c>
      <c r="E62" s="219" t="str">
        <f>IF(COUNTIF(F62:AS62,"&lt;&gt;")=0,"",SUMPRODUCT(((Recommendations[ImplStatus]="Implemented")+(Recommendations[ImplStatus]="Compensated"))*ISNUMBER(MATCH(Recommendations[Id],F62:AS62,0)))/COUNTIF(F62:AS62,"&lt;&gt;"))</f>
        <v/>
      </c>
      <c r="F62" s="220"/>
      <c r="G62" s="220"/>
      <c r="H62" s="220"/>
      <c r="I62" s="220"/>
      <c r="J62" s="220"/>
      <c r="K62" s="220"/>
      <c r="L62" s="220"/>
      <c r="M62" s="220"/>
      <c r="N62" s="220"/>
      <c r="O62" s="220"/>
      <c r="P62" s="220"/>
      <c r="Q62" s="220"/>
      <c r="R62" s="220"/>
      <c r="S62" s="220"/>
      <c r="T62" s="220"/>
      <c r="U62" s="220"/>
      <c r="V62" s="220"/>
      <c r="W62" s="220"/>
      <c r="X62" s="220"/>
      <c r="Y62" s="220"/>
      <c r="Z62" s="220"/>
      <c r="AA62" s="220"/>
      <c r="AB62" s="220"/>
      <c r="AC62" s="220"/>
      <c r="AD62" s="220"/>
      <c r="AE62" s="220"/>
      <c r="AF62" s="220"/>
      <c r="AG62" s="220"/>
      <c r="AH62" s="220"/>
      <c r="AI62" s="220"/>
      <c r="AJ62" s="220"/>
      <c r="AK62" s="220"/>
      <c r="AL62" s="220"/>
      <c r="AM62" s="220"/>
      <c r="AN62" s="220"/>
      <c r="AO62" s="220"/>
      <c r="AP62" s="220"/>
      <c r="AQ62" s="220"/>
      <c r="AR62" s="220"/>
      <c r="AS62" s="230"/>
    </row>
    <row r="63" spans="1:45" ht="60" customHeight="1" x14ac:dyDescent="0.35">
      <c r="A63" s="227" t="s">
        <v>3536</v>
      </c>
      <c r="B63" s="214" t="s">
        <v>3577</v>
      </c>
      <c r="C63" s="215" t="s">
        <v>3578</v>
      </c>
      <c r="D63" s="217" t="s">
        <v>3579</v>
      </c>
      <c r="E63" s="219" t="str">
        <f>IF(COUNTIF(F63:AS63,"&lt;&gt;")=0,"",SUMPRODUCT(((Recommendations[ImplStatus]="Implemented")+(Recommendations[ImplStatus]="Compensated"))*ISNUMBER(MATCH(Recommendations[Id],F63:AS63,0)))/COUNTIF(F63:AS63,"&lt;&gt;"))</f>
        <v/>
      </c>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30"/>
    </row>
    <row r="64" spans="1:45" ht="60" customHeight="1" outlineLevel="1" x14ac:dyDescent="0.35">
      <c r="A64" s="226" t="s">
        <v>3580</v>
      </c>
      <c r="B64" s="213" t="s">
        <v>3581</v>
      </c>
      <c r="C64" s="212"/>
      <c r="D64" s="216"/>
      <c r="E64" s="218" t="str">
        <f>IF(COUNTIF(F64:AS64,"&lt;&gt;")=0,"",SUMPRODUCT(((Recommendations[ImplStatus]="Implemented")+(Recommendations[ImplStatus]="Compensated"))*ISNUMBER(MATCH(Recommendations[Id],F64:AS64,0)))/COUNTIF(F64:AS64,"&lt;&gt;"))</f>
        <v/>
      </c>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29"/>
    </row>
    <row r="65" spans="1:45" ht="60" customHeight="1" x14ac:dyDescent="0.35">
      <c r="A65" s="227" t="s">
        <v>3580</v>
      </c>
      <c r="B65" s="214" t="s">
        <v>3582</v>
      </c>
      <c r="C65" s="215" t="s">
        <v>3583</v>
      </c>
      <c r="D65" s="217" t="s">
        <v>3584</v>
      </c>
      <c r="E65" s="219" t="str">
        <f>IF(COUNTIF(F65:AS65,"&lt;&gt;")=0,"",SUMPRODUCT(((Recommendations[ImplStatus]="Implemented")+(Recommendations[ImplStatus]="Compensated"))*ISNUMBER(MATCH(Recommendations[Id],F65:AS65,0)))/COUNTIF(F65:AS65,"&lt;&gt;"))</f>
        <v/>
      </c>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30"/>
    </row>
    <row r="66" spans="1:45" ht="60" customHeight="1" x14ac:dyDescent="0.35">
      <c r="A66" s="227" t="s">
        <v>3580</v>
      </c>
      <c r="B66" s="214" t="s">
        <v>3585</v>
      </c>
      <c r="C66" s="215" t="s">
        <v>3586</v>
      </c>
      <c r="D66" s="217" t="s">
        <v>3587</v>
      </c>
      <c r="E66" s="219" t="str">
        <f>IF(COUNTIF(F66:AS66,"&lt;&gt;")=0,"",SUMPRODUCT(((Recommendations[ImplStatus]="Implemented")+(Recommendations[ImplStatus]="Compensated"))*ISNUMBER(MATCH(Recommendations[Id],F66:AS66,0)))/COUNTIF(F66:AS66,"&lt;&gt;"))</f>
        <v/>
      </c>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30"/>
    </row>
    <row r="67" spans="1:45" ht="60" customHeight="1" x14ac:dyDescent="0.35">
      <c r="A67" s="227" t="s">
        <v>3580</v>
      </c>
      <c r="B67" s="214" t="s">
        <v>3588</v>
      </c>
      <c r="C67" s="215" t="s">
        <v>3589</v>
      </c>
      <c r="D67" s="217" t="s">
        <v>3590</v>
      </c>
      <c r="E67" s="219" t="str">
        <f>IF(COUNTIF(F67:AS67,"&lt;&gt;")=0,"",SUMPRODUCT(((Recommendations[ImplStatus]="Implemented")+(Recommendations[ImplStatus]="Compensated"))*ISNUMBER(MATCH(Recommendations[Id],F67:AS67,0)))/COUNTIF(F67:AS67,"&lt;&gt;"))</f>
        <v/>
      </c>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30"/>
    </row>
    <row r="68" spans="1:45" ht="60" customHeight="1" x14ac:dyDescent="0.35">
      <c r="A68" s="227" t="s">
        <v>3580</v>
      </c>
      <c r="B68" s="214" t="s">
        <v>3591</v>
      </c>
      <c r="C68" s="215" t="s">
        <v>3592</v>
      </c>
      <c r="D68" s="217" t="s">
        <v>3593</v>
      </c>
      <c r="E68" s="219" t="str">
        <f>IF(COUNTIF(F68:AS68,"&lt;&gt;")=0,"",SUMPRODUCT(((Recommendations[ImplStatus]="Implemented")+(Recommendations[ImplStatus]="Compensated"))*ISNUMBER(MATCH(Recommendations[Id],F68:AS68,0)))/COUNTIF(F68:AS68,"&lt;&gt;"))</f>
        <v/>
      </c>
      <c r="F68" s="220"/>
      <c r="G68" s="220"/>
      <c r="H68" s="220"/>
      <c r="I68" s="220"/>
      <c r="J68" s="220"/>
      <c r="K68" s="220"/>
      <c r="L68" s="220"/>
      <c r="M68" s="220"/>
      <c r="N68" s="220"/>
      <c r="O68" s="220"/>
      <c r="P68" s="220"/>
      <c r="Q68" s="220"/>
      <c r="R68" s="220"/>
      <c r="S68" s="220"/>
      <c r="T68" s="220"/>
      <c r="U68" s="220"/>
      <c r="V68" s="220"/>
      <c r="W68" s="220"/>
      <c r="X68" s="220"/>
      <c r="Y68" s="220"/>
      <c r="Z68" s="220"/>
      <c r="AA68" s="220"/>
      <c r="AB68" s="220"/>
      <c r="AC68" s="220"/>
      <c r="AD68" s="220"/>
      <c r="AE68" s="220"/>
      <c r="AF68" s="220"/>
      <c r="AG68" s="220"/>
      <c r="AH68" s="220"/>
      <c r="AI68" s="220"/>
      <c r="AJ68" s="220"/>
      <c r="AK68" s="220"/>
      <c r="AL68" s="220"/>
      <c r="AM68" s="220"/>
      <c r="AN68" s="220"/>
      <c r="AO68" s="220"/>
      <c r="AP68" s="220"/>
      <c r="AQ68" s="220"/>
      <c r="AR68" s="220"/>
      <c r="AS68" s="230"/>
    </row>
    <row r="69" spans="1:45" ht="60" customHeight="1" x14ac:dyDescent="0.35">
      <c r="A69" s="227" t="s">
        <v>3580</v>
      </c>
      <c r="B69" s="214" t="s">
        <v>3594</v>
      </c>
      <c r="C69" s="215" t="s">
        <v>3595</v>
      </c>
      <c r="D69" s="217" t="s">
        <v>3596</v>
      </c>
      <c r="E69" s="219" t="str">
        <f>IF(COUNTIF(F69:AS69,"&lt;&gt;")=0,"",SUMPRODUCT(((Recommendations[ImplStatus]="Implemented")+(Recommendations[ImplStatus]="Compensated"))*ISNUMBER(MATCH(Recommendations[Id],F69:AS69,0)))/COUNTIF(F69:AS69,"&lt;&gt;"))</f>
        <v/>
      </c>
      <c r="F69" s="220"/>
      <c r="G69" s="220"/>
      <c r="H69" s="220"/>
      <c r="I69" s="220"/>
      <c r="J69" s="220"/>
      <c r="K69" s="220"/>
      <c r="L69" s="220"/>
      <c r="M69" s="220"/>
      <c r="N69" s="220"/>
      <c r="O69" s="220"/>
      <c r="P69" s="220"/>
      <c r="Q69" s="220"/>
      <c r="R69" s="220"/>
      <c r="S69" s="220"/>
      <c r="T69" s="220"/>
      <c r="U69" s="220"/>
      <c r="V69" s="220"/>
      <c r="W69" s="220"/>
      <c r="X69" s="220"/>
      <c r="Y69" s="220"/>
      <c r="Z69" s="220"/>
      <c r="AA69" s="220"/>
      <c r="AB69" s="220"/>
      <c r="AC69" s="220"/>
      <c r="AD69" s="220"/>
      <c r="AE69" s="220"/>
      <c r="AF69" s="220"/>
      <c r="AG69" s="220"/>
      <c r="AH69" s="220"/>
      <c r="AI69" s="220"/>
      <c r="AJ69" s="220"/>
      <c r="AK69" s="220"/>
      <c r="AL69" s="220"/>
      <c r="AM69" s="220"/>
      <c r="AN69" s="220"/>
      <c r="AO69" s="220"/>
      <c r="AP69" s="220"/>
      <c r="AQ69" s="220"/>
      <c r="AR69" s="220"/>
      <c r="AS69" s="230"/>
    </row>
    <row r="70" spans="1:45" ht="60" customHeight="1" x14ac:dyDescent="0.35">
      <c r="A70" s="227" t="s">
        <v>3580</v>
      </c>
      <c r="B70" s="214" t="s">
        <v>3597</v>
      </c>
      <c r="C70" s="215" t="s">
        <v>3598</v>
      </c>
      <c r="D70" s="217" t="s">
        <v>3599</v>
      </c>
      <c r="E70" s="219" t="str">
        <f>IF(COUNTIF(F70:AS70,"&lt;&gt;")=0,"",SUMPRODUCT(((Recommendations[ImplStatus]="Implemented")+(Recommendations[ImplStatus]="Compensated"))*ISNUMBER(MATCH(Recommendations[Id],F70:AS70,0)))/COUNTIF(F70:AS70,"&lt;&gt;"))</f>
        <v/>
      </c>
      <c r="F70" s="220"/>
      <c r="G70" s="220"/>
      <c r="H70" s="220"/>
      <c r="I70" s="220"/>
      <c r="J70" s="220"/>
      <c r="K70" s="220"/>
      <c r="L70" s="220"/>
      <c r="M70" s="220"/>
      <c r="N70" s="220"/>
      <c r="O70" s="220"/>
      <c r="P70" s="220"/>
      <c r="Q70" s="220"/>
      <c r="R70" s="220"/>
      <c r="S70" s="220"/>
      <c r="T70" s="220"/>
      <c r="U70" s="220"/>
      <c r="V70" s="220"/>
      <c r="W70" s="220"/>
      <c r="X70" s="220"/>
      <c r="Y70" s="220"/>
      <c r="Z70" s="220"/>
      <c r="AA70" s="220"/>
      <c r="AB70" s="220"/>
      <c r="AC70" s="220"/>
      <c r="AD70" s="220"/>
      <c r="AE70" s="220"/>
      <c r="AF70" s="220"/>
      <c r="AG70" s="220"/>
      <c r="AH70" s="220"/>
      <c r="AI70" s="220"/>
      <c r="AJ70" s="220"/>
      <c r="AK70" s="220"/>
      <c r="AL70" s="220"/>
      <c r="AM70" s="220"/>
      <c r="AN70" s="220"/>
      <c r="AO70" s="220"/>
      <c r="AP70" s="220"/>
      <c r="AQ70" s="220"/>
      <c r="AR70" s="220"/>
      <c r="AS70" s="230"/>
    </row>
    <row r="71" spans="1:45" ht="60" customHeight="1" x14ac:dyDescent="0.35">
      <c r="A71" s="227" t="s">
        <v>3580</v>
      </c>
      <c r="B71" s="214" t="s">
        <v>3600</v>
      </c>
      <c r="C71" s="215" t="s">
        <v>3601</v>
      </c>
      <c r="D71" s="217" t="s">
        <v>3602</v>
      </c>
      <c r="E71" s="219" t="str">
        <f>IF(COUNTIF(F71:AS71,"&lt;&gt;")=0,"",SUMPRODUCT(((Recommendations[ImplStatus]="Implemented")+(Recommendations[ImplStatus]="Compensated"))*ISNUMBER(MATCH(Recommendations[Id],F71:AS71,0)))/COUNTIF(F71:AS71,"&lt;&gt;"))</f>
        <v/>
      </c>
      <c r="F71" s="220"/>
      <c r="G71" s="220"/>
      <c r="H71" s="220"/>
      <c r="I71" s="220"/>
      <c r="J71" s="220"/>
      <c r="K71" s="220"/>
      <c r="L71" s="220"/>
      <c r="M71" s="220"/>
      <c r="N71" s="220"/>
      <c r="O71" s="220"/>
      <c r="P71" s="220"/>
      <c r="Q71" s="220"/>
      <c r="R71" s="220"/>
      <c r="S71" s="220"/>
      <c r="T71" s="220"/>
      <c r="U71" s="220"/>
      <c r="V71" s="220"/>
      <c r="W71" s="220"/>
      <c r="X71" s="220"/>
      <c r="Y71" s="220"/>
      <c r="Z71" s="220"/>
      <c r="AA71" s="220"/>
      <c r="AB71" s="220"/>
      <c r="AC71" s="220"/>
      <c r="AD71" s="220"/>
      <c r="AE71" s="220"/>
      <c r="AF71" s="220"/>
      <c r="AG71" s="220"/>
      <c r="AH71" s="220"/>
      <c r="AI71" s="220"/>
      <c r="AJ71" s="220"/>
      <c r="AK71" s="220"/>
      <c r="AL71" s="220"/>
      <c r="AM71" s="220"/>
      <c r="AN71" s="220"/>
      <c r="AO71" s="220"/>
      <c r="AP71" s="220"/>
      <c r="AQ71" s="220"/>
      <c r="AR71" s="220"/>
      <c r="AS71" s="230"/>
    </row>
    <row r="72" spans="1:45" ht="60" customHeight="1" x14ac:dyDescent="0.35">
      <c r="A72" s="227" t="s">
        <v>3580</v>
      </c>
      <c r="B72" s="214" t="s">
        <v>3603</v>
      </c>
      <c r="C72" s="215" t="s">
        <v>3604</v>
      </c>
      <c r="D72" s="217" t="s">
        <v>3605</v>
      </c>
      <c r="E72" s="219" t="str">
        <f>IF(COUNTIF(F72:AS72,"&lt;&gt;")=0,"",SUMPRODUCT(((Recommendations[ImplStatus]="Implemented")+(Recommendations[ImplStatus]="Compensated"))*ISNUMBER(MATCH(Recommendations[Id],F72:AS72,0)))/COUNTIF(F72:AS72,"&lt;&gt;"))</f>
        <v/>
      </c>
      <c r="F72" s="220"/>
      <c r="G72" s="220"/>
      <c r="H72" s="220"/>
      <c r="I72" s="220"/>
      <c r="J72" s="220"/>
      <c r="K72" s="220"/>
      <c r="L72" s="220"/>
      <c r="M72" s="220"/>
      <c r="N72" s="220"/>
      <c r="O72" s="220"/>
      <c r="P72" s="220"/>
      <c r="Q72" s="220"/>
      <c r="R72" s="220"/>
      <c r="S72" s="220"/>
      <c r="T72" s="220"/>
      <c r="U72" s="220"/>
      <c r="V72" s="220"/>
      <c r="W72" s="220"/>
      <c r="X72" s="220"/>
      <c r="Y72" s="220"/>
      <c r="Z72" s="220"/>
      <c r="AA72" s="220"/>
      <c r="AB72" s="220"/>
      <c r="AC72" s="220"/>
      <c r="AD72" s="220"/>
      <c r="AE72" s="220"/>
      <c r="AF72" s="220"/>
      <c r="AG72" s="220"/>
      <c r="AH72" s="220"/>
      <c r="AI72" s="220"/>
      <c r="AJ72" s="220"/>
      <c r="AK72" s="220"/>
      <c r="AL72" s="220"/>
      <c r="AM72" s="220"/>
      <c r="AN72" s="220"/>
      <c r="AO72" s="220"/>
      <c r="AP72" s="220"/>
      <c r="AQ72" s="220"/>
      <c r="AR72" s="220"/>
      <c r="AS72" s="230"/>
    </row>
    <row r="73" spans="1:45" ht="60" customHeight="1" x14ac:dyDescent="0.35">
      <c r="A73" s="227" t="s">
        <v>3580</v>
      </c>
      <c r="B73" s="214" t="s">
        <v>3606</v>
      </c>
      <c r="C73" s="215" t="s">
        <v>3607</v>
      </c>
      <c r="D73" s="217" t="s">
        <v>3608</v>
      </c>
      <c r="E73" s="219" t="str">
        <f>IF(COUNTIF(F73:AS73,"&lt;&gt;")=0,"",SUMPRODUCT(((Recommendations[ImplStatus]="Implemented")+(Recommendations[ImplStatus]="Compensated"))*ISNUMBER(MATCH(Recommendations[Id],F73:AS73,0)))/COUNTIF(F73:AS73,"&lt;&gt;"))</f>
        <v/>
      </c>
      <c r="F73" s="220"/>
      <c r="G73" s="220"/>
      <c r="H73" s="220"/>
      <c r="I73" s="220"/>
      <c r="J73" s="220"/>
      <c r="K73" s="220"/>
      <c r="L73" s="220"/>
      <c r="M73" s="220"/>
      <c r="N73" s="220"/>
      <c r="O73" s="220"/>
      <c r="P73" s="220"/>
      <c r="Q73" s="220"/>
      <c r="R73" s="220"/>
      <c r="S73" s="220"/>
      <c r="T73" s="220"/>
      <c r="U73" s="220"/>
      <c r="V73" s="220"/>
      <c r="W73" s="220"/>
      <c r="X73" s="220"/>
      <c r="Y73" s="220"/>
      <c r="Z73" s="220"/>
      <c r="AA73" s="220"/>
      <c r="AB73" s="220"/>
      <c r="AC73" s="220"/>
      <c r="AD73" s="220"/>
      <c r="AE73" s="220"/>
      <c r="AF73" s="220"/>
      <c r="AG73" s="220"/>
      <c r="AH73" s="220"/>
      <c r="AI73" s="220"/>
      <c r="AJ73" s="220"/>
      <c r="AK73" s="220"/>
      <c r="AL73" s="220"/>
      <c r="AM73" s="220"/>
      <c r="AN73" s="220"/>
      <c r="AO73" s="220"/>
      <c r="AP73" s="220"/>
      <c r="AQ73" s="220"/>
      <c r="AR73" s="220"/>
      <c r="AS73" s="230"/>
    </row>
    <row r="74" spans="1:45" ht="60" customHeight="1" x14ac:dyDescent="0.35">
      <c r="A74" s="227" t="s">
        <v>3580</v>
      </c>
      <c r="B74" s="214" t="s">
        <v>3609</v>
      </c>
      <c r="C74" s="215" t="s">
        <v>3610</v>
      </c>
      <c r="D74" s="217" t="s">
        <v>3611</v>
      </c>
      <c r="E74" s="219" t="str">
        <f>IF(COUNTIF(F74:AS74,"&lt;&gt;")=0,"",SUMPRODUCT(((Recommendations[ImplStatus]="Implemented")+(Recommendations[ImplStatus]="Compensated"))*ISNUMBER(MATCH(Recommendations[Id],F74:AS74,0)))/COUNTIF(F74:AS74,"&lt;&gt;"))</f>
        <v/>
      </c>
      <c r="F74" s="220"/>
      <c r="G74" s="220"/>
      <c r="H74" s="220"/>
      <c r="I74" s="220"/>
      <c r="J74" s="220"/>
      <c r="K74" s="220"/>
      <c r="L74" s="220"/>
      <c r="M74" s="220"/>
      <c r="N74" s="220"/>
      <c r="O74" s="220"/>
      <c r="P74" s="220"/>
      <c r="Q74" s="220"/>
      <c r="R74" s="220"/>
      <c r="S74" s="220"/>
      <c r="T74" s="220"/>
      <c r="U74" s="220"/>
      <c r="V74" s="220"/>
      <c r="W74" s="220"/>
      <c r="X74" s="220"/>
      <c r="Y74" s="220"/>
      <c r="Z74" s="220"/>
      <c r="AA74" s="220"/>
      <c r="AB74" s="220"/>
      <c r="AC74" s="220"/>
      <c r="AD74" s="220"/>
      <c r="AE74" s="220"/>
      <c r="AF74" s="220"/>
      <c r="AG74" s="220"/>
      <c r="AH74" s="220"/>
      <c r="AI74" s="220"/>
      <c r="AJ74" s="220"/>
      <c r="AK74" s="220"/>
      <c r="AL74" s="220"/>
      <c r="AM74" s="220"/>
      <c r="AN74" s="220"/>
      <c r="AO74" s="220"/>
      <c r="AP74" s="220"/>
      <c r="AQ74" s="220"/>
      <c r="AR74" s="220"/>
      <c r="AS74" s="230"/>
    </row>
    <row r="75" spans="1:45" ht="60" customHeight="1" x14ac:dyDescent="0.35">
      <c r="A75" s="227" t="s">
        <v>3580</v>
      </c>
      <c r="B75" s="214" t="s">
        <v>3612</v>
      </c>
      <c r="C75" s="215" t="s">
        <v>3613</v>
      </c>
      <c r="D75" s="217" t="s">
        <v>3614</v>
      </c>
      <c r="E75" s="219" t="str">
        <f>IF(COUNTIF(F75:AS75,"&lt;&gt;")=0,"",SUMPRODUCT(((Recommendations[ImplStatus]="Implemented")+(Recommendations[ImplStatus]="Compensated"))*ISNUMBER(MATCH(Recommendations[Id],F75:AS75,0)))/COUNTIF(F75:AS75,"&lt;&gt;"))</f>
        <v/>
      </c>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30"/>
    </row>
    <row r="76" spans="1:45" ht="60" customHeight="1" x14ac:dyDescent="0.35">
      <c r="A76" s="227" t="s">
        <v>3580</v>
      </c>
      <c r="B76" s="214" t="s">
        <v>3615</v>
      </c>
      <c r="C76" s="215" t="s">
        <v>3616</v>
      </c>
      <c r="D76" s="217" t="s">
        <v>3617</v>
      </c>
      <c r="E76" s="219" t="str">
        <f>IF(COUNTIF(F76:AS76,"&lt;&gt;")=0,"",SUMPRODUCT(((Recommendations[ImplStatus]="Implemented")+(Recommendations[ImplStatus]="Compensated"))*ISNUMBER(MATCH(Recommendations[Id],F76:AS76,0)))/COUNTIF(F76:AS76,"&lt;&gt;"))</f>
        <v/>
      </c>
      <c r="F76" s="220"/>
      <c r="G76" s="220"/>
      <c r="H76" s="220"/>
      <c r="I76" s="220"/>
      <c r="J76" s="220"/>
      <c r="K76" s="220"/>
      <c r="L76" s="220"/>
      <c r="M76" s="220"/>
      <c r="N76" s="220"/>
      <c r="O76" s="220"/>
      <c r="P76" s="220"/>
      <c r="Q76" s="220"/>
      <c r="R76" s="220"/>
      <c r="S76" s="220"/>
      <c r="T76" s="220"/>
      <c r="U76" s="220"/>
      <c r="V76" s="220"/>
      <c r="W76" s="220"/>
      <c r="X76" s="220"/>
      <c r="Y76" s="220"/>
      <c r="Z76" s="220"/>
      <c r="AA76" s="220"/>
      <c r="AB76" s="220"/>
      <c r="AC76" s="220"/>
      <c r="AD76" s="220"/>
      <c r="AE76" s="220"/>
      <c r="AF76" s="220"/>
      <c r="AG76" s="220"/>
      <c r="AH76" s="220"/>
      <c r="AI76" s="220"/>
      <c r="AJ76" s="220"/>
      <c r="AK76" s="220"/>
      <c r="AL76" s="220"/>
      <c r="AM76" s="220"/>
      <c r="AN76" s="220"/>
      <c r="AO76" s="220"/>
      <c r="AP76" s="220"/>
      <c r="AQ76" s="220"/>
      <c r="AR76" s="220"/>
      <c r="AS76" s="230"/>
    </row>
    <row r="77" spans="1:45" ht="60" customHeight="1" x14ac:dyDescent="0.35">
      <c r="A77" s="227" t="s">
        <v>3580</v>
      </c>
      <c r="B77" s="214" t="s">
        <v>3618</v>
      </c>
      <c r="C77" s="215" t="s">
        <v>3619</v>
      </c>
      <c r="D77" s="217" t="s">
        <v>3620</v>
      </c>
      <c r="E77" s="219" t="str">
        <f>IF(COUNTIF(F77:AS77,"&lt;&gt;")=0,"",SUMPRODUCT(((Recommendations[ImplStatus]="Implemented")+(Recommendations[ImplStatus]="Compensated"))*ISNUMBER(MATCH(Recommendations[Id],F77:AS77,0)))/COUNTIF(F77:AS77,"&lt;&gt;"))</f>
        <v/>
      </c>
      <c r="F77" s="220"/>
      <c r="G77" s="220"/>
      <c r="H77" s="220"/>
      <c r="I77" s="220"/>
      <c r="J77" s="220"/>
      <c r="K77" s="220"/>
      <c r="L77" s="220"/>
      <c r="M77" s="220"/>
      <c r="N77" s="220"/>
      <c r="O77" s="220"/>
      <c r="P77" s="220"/>
      <c r="Q77" s="220"/>
      <c r="R77" s="220"/>
      <c r="S77" s="220"/>
      <c r="T77" s="220"/>
      <c r="U77" s="220"/>
      <c r="V77" s="220"/>
      <c r="W77" s="220"/>
      <c r="X77" s="220"/>
      <c r="Y77" s="220"/>
      <c r="Z77" s="220"/>
      <c r="AA77" s="220"/>
      <c r="AB77" s="220"/>
      <c r="AC77" s="220"/>
      <c r="AD77" s="220"/>
      <c r="AE77" s="220"/>
      <c r="AF77" s="220"/>
      <c r="AG77" s="220"/>
      <c r="AH77" s="220"/>
      <c r="AI77" s="220"/>
      <c r="AJ77" s="220"/>
      <c r="AK77" s="220"/>
      <c r="AL77" s="220"/>
      <c r="AM77" s="220"/>
      <c r="AN77" s="220"/>
      <c r="AO77" s="220"/>
      <c r="AP77" s="220"/>
      <c r="AQ77" s="220"/>
      <c r="AR77" s="220"/>
      <c r="AS77" s="230"/>
    </row>
    <row r="78" spans="1:45" ht="60" customHeight="1" x14ac:dyDescent="0.35">
      <c r="A78" s="227" t="s">
        <v>3580</v>
      </c>
      <c r="B78" s="214" t="s">
        <v>3621</v>
      </c>
      <c r="C78" s="215" t="s">
        <v>3622</v>
      </c>
      <c r="D78" s="217" t="s">
        <v>3623</v>
      </c>
      <c r="E78" s="219" t="str">
        <f>IF(COUNTIF(F78:AS78,"&lt;&gt;")=0,"",SUMPRODUCT(((Recommendations[ImplStatus]="Implemented")+(Recommendations[ImplStatus]="Compensated"))*ISNUMBER(MATCH(Recommendations[Id],F78:AS78,0)))/COUNTIF(F78:AS78,"&lt;&gt;"))</f>
        <v/>
      </c>
      <c r="F78" s="220"/>
      <c r="G78" s="220"/>
      <c r="H78" s="220"/>
      <c r="I78" s="220"/>
      <c r="J78" s="220"/>
      <c r="K78" s="220"/>
      <c r="L78" s="220"/>
      <c r="M78" s="220"/>
      <c r="N78" s="220"/>
      <c r="O78" s="220"/>
      <c r="P78" s="220"/>
      <c r="Q78" s="220"/>
      <c r="R78" s="220"/>
      <c r="S78" s="220"/>
      <c r="T78" s="220"/>
      <c r="U78" s="220"/>
      <c r="V78" s="220"/>
      <c r="W78" s="220"/>
      <c r="X78" s="220"/>
      <c r="Y78" s="220"/>
      <c r="Z78" s="220"/>
      <c r="AA78" s="220"/>
      <c r="AB78" s="220"/>
      <c r="AC78" s="220"/>
      <c r="AD78" s="220"/>
      <c r="AE78" s="220"/>
      <c r="AF78" s="220"/>
      <c r="AG78" s="220"/>
      <c r="AH78" s="220"/>
      <c r="AI78" s="220"/>
      <c r="AJ78" s="220"/>
      <c r="AK78" s="220"/>
      <c r="AL78" s="220"/>
      <c r="AM78" s="220"/>
      <c r="AN78" s="220"/>
      <c r="AO78" s="220"/>
      <c r="AP78" s="220"/>
      <c r="AQ78" s="220"/>
      <c r="AR78" s="220"/>
      <c r="AS78" s="230"/>
    </row>
    <row r="79" spans="1:45" ht="60" customHeight="1" x14ac:dyDescent="0.35">
      <c r="A79" s="227" t="s">
        <v>3580</v>
      </c>
      <c r="B79" s="214" t="s">
        <v>3624</v>
      </c>
      <c r="C79" s="215" t="s">
        <v>3625</v>
      </c>
      <c r="D79" s="217" t="s">
        <v>3626</v>
      </c>
      <c r="E79" s="219" t="str">
        <f>IF(COUNTIF(F79:AS79,"&lt;&gt;")=0,"",SUMPRODUCT(((Recommendations[ImplStatus]="Implemented")+(Recommendations[ImplStatus]="Compensated"))*ISNUMBER(MATCH(Recommendations[Id],F79:AS79,0)))/COUNTIF(F79:AS79,"&lt;&gt;"))</f>
        <v/>
      </c>
      <c r="F79" s="220"/>
      <c r="G79" s="220"/>
      <c r="H79" s="220"/>
      <c r="I79" s="220"/>
      <c r="J79" s="220"/>
      <c r="K79" s="220"/>
      <c r="L79" s="220"/>
      <c r="M79" s="220"/>
      <c r="N79" s="220"/>
      <c r="O79" s="220"/>
      <c r="P79" s="220"/>
      <c r="Q79" s="220"/>
      <c r="R79" s="220"/>
      <c r="S79" s="220"/>
      <c r="T79" s="220"/>
      <c r="U79" s="220"/>
      <c r="V79" s="220"/>
      <c r="W79" s="220"/>
      <c r="X79" s="220"/>
      <c r="Y79" s="220"/>
      <c r="Z79" s="220"/>
      <c r="AA79" s="220"/>
      <c r="AB79" s="220"/>
      <c r="AC79" s="220"/>
      <c r="AD79" s="220"/>
      <c r="AE79" s="220"/>
      <c r="AF79" s="220"/>
      <c r="AG79" s="220"/>
      <c r="AH79" s="220"/>
      <c r="AI79" s="220"/>
      <c r="AJ79" s="220"/>
      <c r="AK79" s="220"/>
      <c r="AL79" s="220"/>
      <c r="AM79" s="220"/>
      <c r="AN79" s="220"/>
      <c r="AO79" s="220"/>
      <c r="AP79" s="220"/>
      <c r="AQ79" s="220"/>
      <c r="AR79" s="220"/>
      <c r="AS79" s="230"/>
    </row>
    <row r="80" spans="1:45" ht="60" customHeight="1" x14ac:dyDescent="0.35">
      <c r="A80" s="227" t="s">
        <v>3580</v>
      </c>
      <c r="B80" s="214" t="s">
        <v>3627</v>
      </c>
      <c r="C80" s="215" t="s">
        <v>3628</v>
      </c>
      <c r="D80" s="217" t="s">
        <v>3629</v>
      </c>
      <c r="E80" s="219" t="str">
        <f>IF(COUNTIF(F80:AS80,"&lt;&gt;")=0,"",SUMPRODUCT(((Recommendations[ImplStatus]="Implemented")+(Recommendations[ImplStatus]="Compensated"))*ISNUMBER(MATCH(Recommendations[Id],F80:AS80,0)))/COUNTIF(F80:AS80,"&lt;&gt;"))</f>
        <v/>
      </c>
      <c r="F80" s="220"/>
      <c r="G80" s="220"/>
      <c r="H80" s="220"/>
      <c r="I80" s="220"/>
      <c r="J80" s="220"/>
      <c r="K80" s="220"/>
      <c r="L80" s="220"/>
      <c r="M80" s="220"/>
      <c r="N80" s="220"/>
      <c r="O80" s="220"/>
      <c r="P80" s="220"/>
      <c r="Q80" s="220"/>
      <c r="R80" s="220"/>
      <c r="S80" s="220"/>
      <c r="T80" s="220"/>
      <c r="U80" s="220"/>
      <c r="V80" s="220"/>
      <c r="W80" s="220"/>
      <c r="X80" s="220"/>
      <c r="Y80" s="220"/>
      <c r="Z80" s="220"/>
      <c r="AA80" s="220"/>
      <c r="AB80" s="220"/>
      <c r="AC80" s="220"/>
      <c r="AD80" s="220"/>
      <c r="AE80" s="220"/>
      <c r="AF80" s="220"/>
      <c r="AG80" s="220"/>
      <c r="AH80" s="220"/>
      <c r="AI80" s="220"/>
      <c r="AJ80" s="220"/>
      <c r="AK80" s="220"/>
      <c r="AL80" s="220"/>
      <c r="AM80" s="220"/>
      <c r="AN80" s="220"/>
      <c r="AO80" s="220"/>
      <c r="AP80" s="220"/>
      <c r="AQ80" s="220"/>
      <c r="AR80" s="220"/>
      <c r="AS80" s="230"/>
    </row>
    <row r="81" spans="1:45" ht="60" customHeight="1" x14ac:dyDescent="0.35">
      <c r="A81" s="227" t="s">
        <v>3580</v>
      </c>
      <c r="B81" s="214" t="s">
        <v>3630</v>
      </c>
      <c r="C81" s="215" t="s">
        <v>3631</v>
      </c>
      <c r="D81" s="217" t="s">
        <v>3632</v>
      </c>
      <c r="E81" s="219" t="str">
        <f>IF(COUNTIF(F81:AS81,"&lt;&gt;")=0,"",SUMPRODUCT(((Recommendations[ImplStatus]="Implemented")+(Recommendations[ImplStatus]="Compensated"))*ISNUMBER(MATCH(Recommendations[Id],F81:AS81,0)))/COUNTIF(F81:AS81,"&lt;&gt;"))</f>
        <v/>
      </c>
      <c r="F81" s="220"/>
      <c r="G81" s="220"/>
      <c r="H81" s="220"/>
      <c r="I81" s="220"/>
      <c r="J81" s="220"/>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30"/>
    </row>
    <row r="82" spans="1:45" ht="60" customHeight="1" x14ac:dyDescent="0.35">
      <c r="A82" s="227" t="s">
        <v>3580</v>
      </c>
      <c r="B82" s="214" t="s">
        <v>3633</v>
      </c>
      <c r="C82" s="215" t="s">
        <v>3634</v>
      </c>
      <c r="D82" s="217" t="s">
        <v>3635</v>
      </c>
      <c r="E82" s="219" t="str">
        <f>IF(COUNTIF(F82:AS82,"&lt;&gt;")=0,"",SUMPRODUCT(((Recommendations[ImplStatus]="Implemented")+(Recommendations[ImplStatus]="Compensated"))*ISNUMBER(MATCH(Recommendations[Id],F82:AS82,0)))/COUNTIF(F82:AS82,"&lt;&gt;"))</f>
        <v/>
      </c>
      <c r="F82" s="220"/>
      <c r="G82" s="220"/>
      <c r="H82" s="220"/>
      <c r="I82" s="220"/>
      <c r="J82" s="220"/>
      <c r="K82" s="220"/>
      <c r="L82" s="220"/>
      <c r="M82" s="220"/>
      <c r="N82" s="220"/>
      <c r="O82" s="220"/>
      <c r="P82" s="220"/>
      <c r="Q82" s="220"/>
      <c r="R82" s="220"/>
      <c r="S82" s="220"/>
      <c r="T82" s="220"/>
      <c r="U82" s="220"/>
      <c r="V82" s="220"/>
      <c r="W82" s="220"/>
      <c r="X82" s="220"/>
      <c r="Y82" s="220"/>
      <c r="Z82" s="220"/>
      <c r="AA82" s="220"/>
      <c r="AB82" s="220"/>
      <c r="AC82" s="220"/>
      <c r="AD82" s="220"/>
      <c r="AE82" s="220"/>
      <c r="AF82" s="220"/>
      <c r="AG82" s="220"/>
      <c r="AH82" s="220"/>
      <c r="AI82" s="220"/>
      <c r="AJ82" s="220"/>
      <c r="AK82" s="220"/>
      <c r="AL82" s="220"/>
      <c r="AM82" s="220"/>
      <c r="AN82" s="220"/>
      <c r="AO82" s="220"/>
      <c r="AP82" s="220"/>
      <c r="AQ82" s="220"/>
      <c r="AR82" s="220"/>
      <c r="AS82" s="230"/>
    </row>
    <row r="83" spans="1:45" ht="60" customHeight="1" x14ac:dyDescent="0.35">
      <c r="A83" s="227" t="s">
        <v>3580</v>
      </c>
      <c r="B83" s="214" t="s">
        <v>3636</v>
      </c>
      <c r="C83" s="215" t="s">
        <v>3637</v>
      </c>
      <c r="D83" s="217" t="s">
        <v>3638</v>
      </c>
      <c r="E83" s="219" t="str">
        <f>IF(COUNTIF(F83:AS83,"&lt;&gt;")=0,"",SUMPRODUCT(((Recommendations[ImplStatus]="Implemented")+(Recommendations[ImplStatus]="Compensated"))*ISNUMBER(MATCH(Recommendations[Id],F83:AS83,0)))/COUNTIF(F83:AS83,"&lt;&gt;"))</f>
        <v/>
      </c>
      <c r="F83" s="220"/>
      <c r="G83" s="220"/>
      <c r="H83" s="220"/>
      <c r="I83" s="220"/>
      <c r="J83" s="220"/>
      <c r="K83" s="220"/>
      <c r="L83" s="220"/>
      <c r="M83" s="220"/>
      <c r="N83" s="220"/>
      <c r="O83" s="220"/>
      <c r="P83" s="220"/>
      <c r="Q83" s="220"/>
      <c r="R83" s="220"/>
      <c r="S83" s="220"/>
      <c r="T83" s="220"/>
      <c r="U83" s="220"/>
      <c r="V83" s="220"/>
      <c r="W83" s="220"/>
      <c r="X83" s="220"/>
      <c r="Y83" s="220"/>
      <c r="Z83" s="220"/>
      <c r="AA83" s="220"/>
      <c r="AB83" s="220"/>
      <c r="AC83" s="220"/>
      <c r="AD83" s="220"/>
      <c r="AE83" s="220"/>
      <c r="AF83" s="220"/>
      <c r="AG83" s="220"/>
      <c r="AH83" s="220"/>
      <c r="AI83" s="220"/>
      <c r="AJ83" s="220"/>
      <c r="AK83" s="220"/>
      <c r="AL83" s="220"/>
      <c r="AM83" s="220"/>
      <c r="AN83" s="220"/>
      <c r="AO83" s="220"/>
      <c r="AP83" s="220"/>
      <c r="AQ83" s="220"/>
      <c r="AR83" s="220"/>
      <c r="AS83" s="230"/>
    </row>
    <row r="84" spans="1:45" ht="60" customHeight="1" x14ac:dyDescent="0.35">
      <c r="A84" s="227" t="s">
        <v>3580</v>
      </c>
      <c r="B84" s="214" t="s">
        <v>3639</v>
      </c>
      <c r="C84" s="215" t="s">
        <v>3640</v>
      </c>
      <c r="D84" s="217" t="s">
        <v>3641</v>
      </c>
      <c r="E84" s="219" t="str">
        <f>IF(COUNTIF(F84:AS84,"&lt;&gt;")=0,"",SUMPRODUCT(((Recommendations[ImplStatus]="Implemented")+(Recommendations[ImplStatus]="Compensated"))*ISNUMBER(MATCH(Recommendations[Id],F84:AS84,0)))/COUNTIF(F84:AS84,"&lt;&gt;"))</f>
        <v/>
      </c>
      <c r="F84" s="220"/>
      <c r="G84" s="220"/>
      <c r="H84" s="220"/>
      <c r="I84" s="220"/>
      <c r="J84" s="220"/>
      <c r="K84" s="220"/>
      <c r="L84" s="220"/>
      <c r="M84" s="220"/>
      <c r="N84" s="220"/>
      <c r="O84" s="220"/>
      <c r="P84" s="220"/>
      <c r="Q84" s="220"/>
      <c r="R84" s="220"/>
      <c r="S84" s="220"/>
      <c r="T84" s="220"/>
      <c r="U84" s="220"/>
      <c r="V84" s="220"/>
      <c r="W84" s="220"/>
      <c r="X84" s="220"/>
      <c r="Y84" s="220"/>
      <c r="Z84" s="220"/>
      <c r="AA84" s="220"/>
      <c r="AB84" s="220"/>
      <c r="AC84" s="220"/>
      <c r="AD84" s="220"/>
      <c r="AE84" s="220"/>
      <c r="AF84" s="220"/>
      <c r="AG84" s="220"/>
      <c r="AH84" s="220"/>
      <c r="AI84" s="220"/>
      <c r="AJ84" s="220"/>
      <c r="AK84" s="220"/>
      <c r="AL84" s="220"/>
      <c r="AM84" s="220"/>
      <c r="AN84" s="220"/>
      <c r="AO84" s="220"/>
      <c r="AP84" s="220"/>
      <c r="AQ84" s="220"/>
      <c r="AR84" s="220"/>
      <c r="AS84" s="230"/>
    </row>
    <row r="85" spans="1:45" ht="60" customHeight="1" x14ac:dyDescent="0.35">
      <c r="A85" s="227" t="s">
        <v>3580</v>
      </c>
      <c r="B85" s="214" t="s">
        <v>3642</v>
      </c>
      <c r="C85" s="215" t="s">
        <v>3643</v>
      </c>
      <c r="D85" s="217" t="s">
        <v>3644</v>
      </c>
      <c r="E85" s="219" t="str">
        <f>IF(COUNTIF(F85:AS85,"&lt;&gt;")=0,"",SUMPRODUCT(((Recommendations[ImplStatus]="Implemented")+(Recommendations[ImplStatus]="Compensated"))*ISNUMBER(MATCH(Recommendations[Id],F85:AS85,0)))/COUNTIF(F85:AS85,"&lt;&gt;"))</f>
        <v/>
      </c>
      <c r="F85" s="220"/>
      <c r="G85" s="220"/>
      <c r="H85" s="220"/>
      <c r="I85" s="220"/>
      <c r="J85" s="220"/>
      <c r="K85" s="220"/>
      <c r="L85" s="220"/>
      <c r="M85" s="220"/>
      <c r="N85" s="220"/>
      <c r="O85" s="220"/>
      <c r="P85" s="220"/>
      <c r="Q85" s="220"/>
      <c r="R85" s="220"/>
      <c r="S85" s="220"/>
      <c r="T85" s="220"/>
      <c r="U85" s="220"/>
      <c r="V85" s="220"/>
      <c r="W85" s="220"/>
      <c r="X85" s="220"/>
      <c r="Y85" s="220"/>
      <c r="Z85" s="220"/>
      <c r="AA85" s="220"/>
      <c r="AB85" s="220"/>
      <c r="AC85" s="220"/>
      <c r="AD85" s="220"/>
      <c r="AE85" s="220"/>
      <c r="AF85" s="220"/>
      <c r="AG85" s="220"/>
      <c r="AH85" s="220"/>
      <c r="AI85" s="220"/>
      <c r="AJ85" s="220"/>
      <c r="AK85" s="220"/>
      <c r="AL85" s="220"/>
      <c r="AM85" s="220"/>
      <c r="AN85" s="220"/>
      <c r="AO85" s="220"/>
      <c r="AP85" s="220"/>
      <c r="AQ85" s="220"/>
      <c r="AR85" s="220"/>
      <c r="AS85" s="230"/>
    </row>
    <row r="86" spans="1:45" ht="60" customHeight="1" x14ac:dyDescent="0.35">
      <c r="A86" s="227" t="s">
        <v>3580</v>
      </c>
      <c r="B86" s="214" t="s">
        <v>3645</v>
      </c>
      <c r="C86" s="215" t="s">
        <v>3646</v>
      </c>
      <c r="D86" s="217" t="s">
        <v>3647</v>
      </c>
      <c r="E86" s="219" t="str">
        <f>IF(COUNTIF(F86:AS86,"&lt;&gt;")=0,"",SUMPRODUCT(((Recommendations[ImplStatus]="Implemented")+(Recommendations[ImplStatus]="Compensated"))*ISNUMBER(MATCH(Recommendations[Id],F86:AS86,0)))/COUNTIF(F86:AS86,"&lt;&gt;"))</f>
        <v/>
      </c>
      <c r="F86" s="220"/>
      <c r="G86" s="220"/>
      <c r="H86" s="220"/>
      <c r="I86" s="220"/>
      <c r="J86" s="220"/>
      <c r="K86" s="220"/>
      <c r="L86" s="220"/>
      <c r="M86" s="220"/>
      <c r="N86" s="220"/>
      <c r="O86" s="220"/>
      <c r="P86" s="220"/>
      <c r="Q86" s="220"/>
      <c r="R86" s="220"/>
      <c r="S86" s="220"/>
      <c r="T86" s="220"/>
      <c r="U86" s="220"/>
      <c r="V86" s="220"/>
      <c r="W86" s="220"/>
      <c r="X86" s="220"/>
      <c r="Y86" s="220"/>
      <c r="Z86" s="220"/>
      <c r="AA86" s="220"/>
      <c r="AB86" s="220"/>
      <c r="AC86" s="220"/>
      <c r="AD86" s="220"/>
      <c r="AE86" s="220"/>
      <c r="AF86" s="220"/>
      <c r="AG86" s="220"/>
      <c r="AH86" s="220"/>
      <c r="AI86" s="220"/>
      <c r="AJ86" s="220"/>
      <c r="AK86" s="220"/>
      <c r="AL86" s="220"/>
      <c r="AM86" s="220"/>
      <c r="AN86" s="220"/>
      <c r="AO86" s="220"/>
      <c r="AP86" s="220"/>
      <c r="AQ86" s="220"/>
      <c r="AR86" s="220"/>
      <c r="AS86" s="230"/>
    </row>
    <row r="87" spans="1:45" ht="60" customHeight="1" x14ac:dyDescent="0.35">
      <c r="A87" s="227" t="s">
        <v>3580</v>
      </c>
      <c r="B87" s="214" t="s">
        <v>3648</v>
      </c>
      <c r="C87" s="215" t="s">
        <v>3649</v>
      </c>
      <c r="D87" s="217" t="s">
        <v>3650</v>
      </c>
      <c r="E87" s="219" t="str">
        <f>IF(COUNTIF(F87:AS87,"&lt;&gt;")=0,"",SUMPRODUCT(((Recommendations[ImplStatus]="Implemented")+(Recommendations[ImplStatus]="Compensated"))*ISNUMBER(MATCH(Recommendations[Id],F87:AS87,0)))/COUNTIF(F87:AS87,"&lt;&gt;"))</f>
        <v/>
      </c>
      <c r="F87" s="220"/>
      <c r="G87" s="220"/>
      <c r="H87" s="220"/>
      <c r="I87" s="220"/>
      <c r="J87" s="220"/>
      <c r="K87" s="220"/>
      <c r="L87" s="220"/>
      <c r="M87" s="220"/>
      <c r="N87" s="220"/>
      <c r="O87" s="220"/>
      <c r="P87" s="220"/>
      <c r="Q87" s="220"/>
      <c r="R87" s="220"/>
      <c r="S87" s="220"/>
      <c r="T87" s="220"/>
      <c r="U87" s="220"/>
      <c r="V87" s="220"/>
      <c r="W87" s="220"/>
      <c r="X87" s="220"/>
      <c r="Y87" s="220"/>
      <c r="Z87" s="220"/>
      <c r="AA87" s="220"/>
      <c r="AB87" s="220"/>
      <c r="AC87" s="220"/>
      <c r="AD87" s="220"/>
      <c r="AE87" s="220"/>
      <c r="AF87" s="220"/>
      <c r="AG87" s="220"/>
      <c r="AH87" s="220"/>
      <c r="AI87" s="220"/>
      <c r="AJ87" s="220"/>
      <c r="AK87" s="220"/>
      <c r="AL87" s="220"/>
      <c r="AM87" s="220"/>
      <c r="AN87" s="220"/>
      <c r="AO87" s="220"/>
      <c r="AP87" s="220"/>
      <c r="AQ87" s="220"/>
      <c r="AR87" s="220"/>
      <c r="AS87" s="230"/>
    </row>
    <row r="88" spans="1:45" ht="60" customHeight="1" x14ac:dyDescent="0.35">
      <c r="A88" s="227" t="s">
        <v>3580</v>
      </c>
      <c r="B88" s="214" t="s">
        <v>3651</v>
      </c>
      <c r="C88" s="215" t="s">
        <v>3652</v>
      </c>
      <c r="D88" s="217" t="s">
        <v>3653</v>
      </c>
      <c r="E88" s="219" t="str">
        <f>IF(COUNTIF(F88:AS88,"&lt;&gt;")=0,"",SUMPRODUCT(((Recommendations[ImplStatus]="Implemented")+(Recommendations[ImplStatus]="Compensated"))*ISNUMBER(MATCH(Recommendations[Id],F88:AS88,0)))/COUNTIF(F88:AS88,"&lt;&gt;"))</f>
        <v/>
      </c>
      <c r="F88" s="220"/>
      <c r="G88" s="220"/>
      <c r="H88" s="220"/>
      <c r="I88" s="220"/>
      <c r="J88" s="220"/>
      <c r="K88" s="220"/>
      <c r="L88" s="220"/>
      <c r="M88" s="220"/>
      <c r="N88" s="220"/>
      <c r="O88" s="220"/>
      <c r="P88" s="220"/>
      <c r="Q88" s="220"/>
      <c r="R88" s="220"/>
      <c r="S88" s="220"/>
      <c r="T88" s="220"/>
      <c r="U88" s="220"/>
      <c r="V88" s="220"/>
      <c r="W88" s="220"/>
      <c r="X88" s="220"/>
      <c r="Y88" s="220"/>
      <c r="Z88" s="220"/>
      <c r="AA88" s="220"/>
      <c r="AB88" s="220"/>
      <c r="AC88" s="220"/>
      <c r="AD88" s="220"/>
      <c r="AE88" s="220"/>
      <c r="AF88" s="220"/>
      <c r="AG88" s="220"/>
      <c r="AH88" s="220"/>
      <c r="AI88" s="220"/>
      <c r="AJ88" s="220"/>
      <c r="AK88" s="220"/>
      <c r="AL88" s="220"/>
      <c r="AM88" s="220"/>
      <c r="AN88" s="220"/>
      <c r="AO88" s="220"/>
      <c r="AP88" s="220"/>
      <c r="AQ88" s="220"/>
      <c r="AR88" s="220"/>
      <c r="AS88" s="230"/>
    </row>
    <row r="89" spans="1:45" ht="60" customHeight="1" x14ac:dyDescent="0.35">
      <c r="A89" s="227" t="s">
        <v>3580</v>
      </c>
      <c r="B89" s="214" t="s">
        <v>3654</v>
      </c>
      <c r="C89" s="215" t="s">
        <v>3655</v>
      </c>
      <c r="D89" s="217" t="s">
        <v>3656</v>
      </c>
      <c r="E89" s="219" t="str">
        <f>IF(COUNTIF(F89:AS89,"&lt;&gt;")=0,"",SUMPRODUCT(((Recommendations[ImplStatus]="Implemented")+(Recommendations[ImplStatus]="Compensated"))*ISNUMBER(MATCH(Recommendations[Id],F89:AS89,0)))/COUNTIF(F89:AS89,"&lt;&gt;"))</f>
        <v/>
      </c>
      <c r="F89" s="220"/>
      <c r="G89" s="220"/>
      <c r="H89" s="220"/>
      <c r="I89" s="220"/>
      <c r="J89" s="220"/>
      <c r="K89" s="220"/>
      <c r="L89" s="220"/>
      <c r="M89" s="220"/>
      <c r="N89" s="220"/>
      <c r="O89" s="220"/>
      <c r="P89" s="220"/>
      <c r="Q89" s="220"/>
      <c r="R89" s="220"/>
      <c r="S89" s="220"/>
      <c r="T89" s="220"/>
      <c r="U89" s="220"/>
      <c r="V89" s="220"/>
      <c r="W89" s="220"/>
      <c r="X89" s="220"/>
      <c r="Y89" s="220"/>
      <c r="Z89" s="220"/>
      <c r="AA89" s="220"/>
      <c r="AB89" s="220"/>
      <c r="AC89" s="220"/>
      <c r="AD89" s="220"/>
      <c r="AE89" s="220"/>
      <c r="AF89" s="220"/>
      <c r="AG89" s="220"/>
      <c r="AH89" s="220"/>
      <c r="AI89" s="220"/>
      <c r="AJ89" s="220"/>
      <c r="AK89" s="220"/>
      <c r="AL89" s="220"/>
      <c r="AM89" s="220"/>
      <c r="AN89" s="220"/>
      <c r="AO89" s="220"/>
      <c r="AP89" s="220"/>
      <c r="AQ89" s="220"/>
      <c r="AR89" s="220"/>
      <c r="AS89" s="230"/>
    </row>
    <row r="90" spans="1:45" ht="60" customHeight="1" x14ac:dyDescent="0.35">
      <c r="A90" s="227" t="s">
        <v>3580</v>
      </c>
      <c r="B90" s="214" t="s">
        <v>3657</v>
      </c>
      <c r="C90" s="215" t="s">
        <v>3658</v>
      </c>
      <c r="D90" s="217" t="s">
        <v>3659</v>
      </c>
      <c r="E90" s="219" t="str">
        <f>IF(COUNTIF(F90:AS90,"&lt;&gt;")=0,"",SUMPRODUCT(((Recommendations[ImplStatus]="Implemented")+(Recommendations[ImplStatus]="Compensated"))*ISNUMBER(MATCH(Recommendations[Id],F90:AS90,0)))/COUNTIF(F90:AS90,"&lt;&gt;"))</f>
        <v/>
      </c>
      <c r="F90" s="220"/>
      <c r="G90" s="220"/>
      <c r="H90" s="220"/>
      <c r="I90" s="220"/>
      <c r="J90" s="220"/>
      <c r="K90" s="220"/>
      <c r="L90" s="220"/>
      <c r="M90" s="220"/>
      <c r="N90" s="220"/>
      <c r="O90" s="220"/>
      <c r="P90" s="220"/>
      <c r="Q90" s="220"/>
      <c r="R90" s="220"/>
      <c r="S90" s="220"/>
      <c r="T90" s="220"/>
      <c r="U90" s="220"/>
      <c r="V90" s="220"/>
      <c r="W90" s="220"/>
      <c r="X90" s="220"/>
      <c r="Y90" s="220"/>
      <c r="Z90" s="220"/>
      <c r="AA90" s="220"/>
      <c r="AB90" s="220"/>
      <c r="AC90" s="220"/>
      <c r="AD90" s="220"/>
      <c r="AE90" s="220"/>
      <c r="AF90" s="220"/>
      <c r="AG90" s="220"/>
      <c r="AH90" s="220"/>
      <c r="AI90" s="220"/>
      <c r="AJ90" s="220"/>
      <c r="AK90" s="220"/>
      <c r="AL90" s="220"/>
      <c r="AM90" s="220"/>
      <c r="AN90" s="220"/>
      <c r="AO90" s="220"/>
      <c r="AP90" s="220"/>
      <c r="AQ90" s="220"/>
      <c r="AR90" s="220"/>
      <c r="AS90" s="230"/>
    </row>
    <row r="91" spans="1:45" ht="60" customHeight="1" x14ac:dyDescent="0.35">
      <c r="A91" s="227" t="s">
        <v>3580</v>
      </c>
      <c r="B91" s="214" t="s">
        <v>3660</v>
      </c>
      <c r="C91" s="215" t="s">
        <v>3661</v>
      </c>
      <c r="D91" s="217" t="s">
        <v>3662</v>
      </c>
      <c r="E91" s="219" t="str">
        <f>IF(COUNTIF(F91:AS91,"&lt;&gt;")=0,"",SUMPRODUCT(((Recommendations[ImplStatus]="Implemented")+(Recommendations[ImplStatus]="Compensated"))*ISNUMBER(MATCH(Recommendations[Id],F91:AS91,0)))/COUNTIF(F91:AS91,"&lt;&gt;"))</f>
        <v/>
      </c>
      <c r="F91" s="220"/>
      <c r="G91" s="220"/>
      <c r="H91" s="220"/>
      <c r="I91" s="220"/>
      <c r="J91" s="220"/>
      <c r="K91" s="220"/>
      <c r="L91" s="220"/>
      <c r="M91" s="220"/>
      <c r="N91" s="220"/>
      <c r="O91" s="220"/>
      <c r="P91" s="220"/>
      <c r="Q91" s="220"/>
      <c r="R91" s="220"/>
      <c r="S91" s="220"/>
      <c r="T91" s="220"/>
      <c r="U91" s="220"/>
      <c r="V91" s="220"/>
      <c r="W91" s="220"/>
      <c r="X91" s="220"/>
      <c r="Y91" s="220"/>
      <c r="Z91" s="220"/>
      <c r="AA91" s="220"/>
      <c r="AB91" s="220"/>
      <c r="AC91" s="220"/>
      <c r="AD91" s="220"/>
      <c r="AE91" s="220"/>
      <c r="AF91" s="220"/>
      <c r="AG91" s="220"/>
      <c r="AH91" s="220"/>
      <c r="AI91" s="220"/>
      <c r="AJ91" s="220"/>
      <c r="AK91" s="220"/>
      <c r="AL91" s="220"/>
      <c r="AM91" s="220"/>
      <c r="AN91" s="220"/>
      <c r="AO91" s="220"/>
      <c r="AP91" s="220"/>
      <c r="AQ91" s="220"/>
      <c r="AR91" s="220"/>
      <c r="AS91" s="230"/>
    </row>
    <row r="92" spans="1:45" ht="60" customHeight="1" x14ac:dyDescent="0.35">
      <c r="A92" s="227" t="s">
        <v>3580</v>
      </c>
      <c r="B92" s="214" t="s">
        <v>3663</v>
      </c>
      <c r="C92" s="215" t="s">
        <v>3664</v>
      </c>
      <c r="D92" s="217" t="s">
        <v>3665</v>
      </c>
      <c r="E92" s="219" t="str">
        <f>IF(COUNTIF(F92:AS92,"&lt;&gt;")=0,"",SUMPRODUCT(((Recommendations[ImplStatus]="Implemented")+(Recommendations[ImplStatus]="Compensated"))*ISNUMBER(MATCH(Recommendations[Id],F92:AS92,0)))/COUNTIF(F92:AS92,"&lt;&gt;"))</f>
        <v/>
      </c>
      <c r="F92" s="220"/>
      <c r="G92" s="220"/>
      <c r="H92" s="220"/>
      <c r="I92" s="220"/>
      <c r="J92" s="220"/>
      <c r="K92" s="220"/>
      <c r="L92" s="220"/>
      <c r="M92" s="220"/>
      <c r="N92" s="220"/>
      <c r="O92" s="220"/>
      <c r="P92" s="220"/>
      <c r="Q92" s="220"/>
      <c r="R92" s="220"/>
      <c r="S92" s="220"/>
      <c r="T92" s="220"/>
      <c r="U92" s="220"/>
      <c r="V92" s="220"/>
      <c r="W92" s="220"/>
      <c r="X92" s="220"/>
      <c r="Y92" s="220"/>
      <c r="Z92" s="220"/>
      <c r="AA92" s="220"/>
      <c r="AB92" s="220"/>
      <c r="AC92" s="220"/>
      <c r="AD92" s="220"/>
      <c r="AE92" s="220"/>
      <c r="AF92" s="220"/>
      <c r="AG92" s="220"/>
      <c r="AH92" s="220"/>
      <c r="AI92" s="220"/>
      <c r="AJ92" s="220"/>
      <c r="AK92" s="220"/>
      <c r="AL92" s="220"/>
      <c r="AM92" s="220"/>
      <c r="AN92" s="220"/>
      <c r="AO92" s="220"/>
      <c r="AP92" s="220"/>
      <c r="AQ92" s="220"/>
      <c r="AR92" s="220"/>
      <c r="AS92" s="230"/>
    </row>
    <row r="93" spans="1:45" ht="60" customHeight="1" x14ac:dyDescent="0.35">
      <c r="A93" s="227" t="s">
        <v>3580</v>
      </c>
      <c r="B93" s="214" t="s">
        <v>3666</v>
      </c>
      <c r="C93" s="215" t="s">
        <v>3667</v>
      </c>
      <c r="D93" s="217" t="s">
        <v>3668</v>
      </c>
      <c r="E93" s="219" t="str">
        <f>IF(COUNTIF(F93:AS93,"&lt;&gt;")=0,"",SUMPRODUCT(((Recommendations[ImplStatus]="Implemented")+(Recommendations[ImplStatus]="Compensated"))*ISNUMBER(MATCH(Recommendations[Id],F93:AS93,0)))/COUNTIF(F93:AS93,"&lt;&gt;"))</f>
        <v/>
      </c>
      <c r="F93" s="220"/>
      <c r="G93" s="220"/>
      <c r="H93" s="220"/>
      <c r="I93" s="220"/>
      <c r="J93" s="220"/>
      <c r="K93" s="220"/>
      <c r="L93" s="220"/>
      <c r="M93" s="220"/>
      <c r="N93" s="220"/>
      <c r="O93" s="220"/>
      <c r="P93" s="220"/>
      <c r="Q93" s="220"/>
      <c r="R93" s="220"/>
      <c r="S93" s="220"/>
      <c r="T93" s="220"/>
      <c r="U93" s="220"/>
      <c r="V93" s="220"/>
      <c r="W93" s="220"/>
      <c r="X93" s="220"/>
      <c r="Y93" s="220"/>
      <c r="Z93" s="220"/>
      <c r="AA93" s="220"/>
      <c r="AB93" s="220"/>
      <c r="AC93" s="220"/>
      <c r="AD93" s="220"/>
      <c r="AE93" s="220"/>
      <c r="AF93" s="220"/>
      <c r="AG93" s="220"/>
      <c r="AH93" s="220"/>
      <c r="AI93" s="220"/>
      <c r="AJ93" s="220"/>
      <c r="AK93" s="220"/>
      <c r="AL93" s="220"/>
      <c r="AM93" s="220"/>
      <c r="AN93" s="220"/>
      <c r="AO93" s="220"/>
      <c r="AP93" s="220"/>
      <c r="AQ93" s="220"/>
      <c r="AR93" s="220"/>
      <c r="AS93" s="230"/>
    </row>
    <row r="94" spans="1:45" ht="60" customHeight="1" x14ac:dyDescent="0.35">
      <c r="A94" s="227" t="s">
        <v>3580</v>
      </c>
      <c r="B94" s="214" t="s">
        <v>3669</v>
      </c>
      <c r="C94" s="215" t="s">
        <v>3670</v>
      </c>
      <c r="D94" s="217" t="s">
        <v>3671</v>
      </c>
      <c r="E94" s="219" t="str">
        <f>IF(COUNTIF(F94:AS94,"&lt;&gt;")=0,"",SUMPRODUCT(((Recommendations[ImplStatus]="Implemented")+(Recommendations[ImplStatus]="Compensated"))*ISNUMBER(MATCH(Recommendations[Id],F94:AS94,0)))/COUNTIF(F94:AS94,"&lt;&gt;"))</f>
        <v/>
      </c>
      <c r="F94" s="220"/>
      <c r="G94" s="220"/>
      <c r="H94" s="220"/>
      <c r="I94" s="220"/>
      <c r="J94" s="220"/>
      <c r="K94" s="220"/>
      <c r="L94" s="220"/>
      <c r="M94" s="220"/>
      <c r="N94" s="220"/>
      <c r="O94" s="220"/>
      <c r="P94" s="220"/>
      <c r="Q94" s="220"/>
      <c r="R94" s="220"/>
      <c r="S94" s="220"/>
      <c r="T94" s="220"/>
      <c r="U94" s="220"/>
      <c r="V94" s="220"/>
      <c r="W94" s="220"/>
      <c r="X94" s="220"/>
      <c r="Y94" s="220"/>
      <c r="Z94" s="220"/>
      <c r="AA94" s="220"/>
      <c r="AB94" s="220"/>
      <c r="AC94" s="220"/>
      <c r="AD94" s="220"/>
      <c r="AE94" s="220"/>
      <c r="AF94" s="220"/>
      <c r="AG94" s="220"/>
      <c r="AH94" s="220"/>
      <c r="AI94" s="220"/>
      <c r="AJ94" s="220"/>
      <c r="AK94" s="220"/>
      <c r="AL94" s="220"/>
      <c r="AM94" s="220"/>
      <c r="AN94" s="220"/>
      <c r="AO94" s="220"/>
      <c r="AP94" s="220"/>
      <c r="AQ94" s="220"/>
      <c r="AR94" s="220"/>
      <c r="AS94" s="230"/>
    </row>
    <row r="95" spans="1:45" ht="60" customHeight="1" x14ac:dyDescent="0.35">
      <c r="A95" s="227" t="s">
        <v>3580</v>
      </c>
      <c r="B95" s="214" t="s">
        <v>3672</v>
      </c>
      <c r="C95" s="215" t="s">
        <v>3673</v>
      </c>
      <c r="D95" s="217" t="s">
        <v>3674</v>
      </c>
      <c r="E95" s="219" t="str">
        <f>IF(COUNTIF(F95:AS95,"&lt;&gt;")=0,"",SUMPRODUCT(((Recommendations[ImplStatus]="Implemented")+(Recommendations[ImplStatus]="Compensated"))*ISNUMBER(MATCH(Recommendations[Id],F95:AS95,0)))/COUNTIF(F95:AS95,"&lt;&gt;"))</f>
        <v/>
      </c>
      <c r="F95" s="220"/>
      <c r="G95" s="220"/>
      <c r="H95" s="220"/>
      <c r="I95" s="220"/>
      <c r="J95" s="220"/>
      <c r="K95" s="220"/>
      <c r="L95" s="220"/>
      <c r="M95" s="220"/>
      <c r="N95" s="220"/>
      <c r="O95" s="220"/>
      <c r="P95" s="220"/>
      <c r="Q95" s="220"/>
      <c r="R95" s="220"/>
      <c r="S95" s="220"/>
      <c r="T95" s="220"/>
      <c r="U95" s="220"/>
      <c r="V95" s="220"/>
      <c r="W95" s="220"/>
      <c r="X95" s="220"/>
      <c r="Y95" s="220"/>
      <c r="Z95" s="220"/>
      <c r="AA95" s="220"/>
      <c r="AB95" s="220"/>
      <c r="AC95" s="220"/>
      <c r="AD95" s="220"/>
      <c r="AE95" s="220"/>
      <c r="AF95" s="220"/>
      <c r="AG95" s="220"/>
      <c r="AH95" s="220"/>
      <c r="AI95" s="220"/>
      <c r="AJ95" s="220"/>
      <c r="AK95" s="220"/>
      <c r="AL95" s="220"/>
      <c r="AM95" s="220"/>
      <c r="AN95" s="220"/>
      <c r="AO95" s="220"/>
      <c r="AP95" s="220"/>
      <c r="AQ95" s="220"/>
      <c r="AR95" s="220"/>
      <c r="AS95" s="230"/>
    </row>
    <row r="96" spans="1:45" ht="60" customHeight="1" x14ac:dyDescent="0.35">
      <c r="A96" s="227" t="s">
        <v>3580</v>
      </c>
      <c r="B96" s="214" t="s">
        <v>3675</v>
      </c>
      <c r="C96" s="215" t="s">
        <v>3676</v>
      </c>
      <c r="D96" s="217" t="s">
        <v>3677</v>
      </c>
      <c r="E96" s="219" t="str">
        <f>IF(COUNTIF(F96:AS96,"&lt;&gt;")=0,"",SUMPRODUCT(((Recommendations[ImplStatus]="Implemented")+(Recommendations[ImplStatus]="Compensated"))*ISNUMBER(MATCH(Recommendations[Id],F96:AS96,0)))/COUNTIF(F96:AS96,"&lt;&gt;"))</f>
        <v/>
      </c>
      <c r="F96" s="220"/>
      <c r="G96" s="220"/>
      <c r="H96" s="220"/>
      <c r="I96" s="220"/>
      <c r="J96" s="220"/>
      <c r="K96" s="220"/>
      <c r="L96" s="220"/>
      <c r="M96" s="220"/>
      <c r="N96" s="220"/>
      <c r="O96" s="220"/>
      <c r="P96" s="220"/>
      <c r="Q96" s="220"/>
      <c r="R96" s="220"/>
      <c r="S96" s="220"/>
      <c r="T96" s="220"/>
      <c r="U96" s="220"/>
      <c r="V96" s="220"/>
      <c r="W96" s="220"/>
      <c r="X96" s="220"/>
      <c r="Y96" s="220"/>
      <c r="Z96" s="220"/>
      <c r="AA96" s="220"/>
      <c r="AB96" s="220"/>
      <c r="AC96" s="220"/>
      <c r="AD96" s="220"/>
      <c r="AE96" s="220"/>
      <c r="AF96" s="220"/>
      <c r="AG96" s="220"/>
      <c r="AH96" s="220"/>
      <c r="AI96" s="220"/>
      <c r="AJ96" s="220"/>
      <c r="AK96" s="220"/>
      <c r="AL96" s="220"/>
      <c r="AM96" s="220"/>
      <c r="AN96" s="220"/>
      <c r="AO96" s="220"/>
      <c r="AP96" s="220"/>
      <c r="AQ96" s="220"/>
      <c r="AR96" s="220"/>
      <c r="AS96" s="230"/>
    </row>
    <row r="97" spans="1:45" ht="60" customHeight="1" x14ac:dyDescent="0.35">
      <c r="A97" s="227" t="s">
        <v>3580</v>
      </c>
      <c r="B97" s="214" t="s">
        <v>3678</v>
      </c>
      <c r="C97" s="215" t="s">
        <v>3679</v>
      </c>
      <c r="D97" s="217" t="s">
        <v>3680</v>
      </c>
      <c r="E97" s="219" t="str">
        <f>IF(COUNTIF(F97:AS97,"&lt;&gt;")=0,"",SUMPRODUCT(((Recommendations[ImplStatus]="Implemented")+(Recommendations[ImplStatus]="Compensated"))*ISNUMBER(MATCH(Recommendations[Id],F97:AS97,0)))/COUNTIF(F97:AS97,"&lt;&gt;"))</f>
        <v/>
      </c>
      <c r="F97" s="220"/>
      <c r="G97" s="220"/>
      <c r="H97" s="220"/>
      <c r="I97" s="220"/>
      <c r="J97" s="220"/>
      <c r="K97" s="220"/>
      <c r="L97" s="220"/>
      <c r="M97" s="220"/>
      <c r="N97" s="220"/>
      <c r="O97" s="220"/>
      <c r="P97" s="220"/>
      <c r="Q97" s="220"/>
      <c r="R97" s="220"/>
      <c r="S97" s="220"/>
      <c r="T97" s="220"/>
      <c r="U97" s="220"/>
      <c r="V97" s="220"/>
      <c r="W97" s="220"/>
      <c r="X97" s="220"/>
      <c r="Y97" s="220"/>
      <c r="Z97" s="220"/>
      <c r="AA97" s="220"/>
      <c r="AB97" s="220"/>
      <c r="AC97" s="220"/>
      <c r="AD97" s="220"/>
      <c r="AE97" s="220"/>
      <c r="AF97" s="220"/>
      <c r="AG97" s="220"/>
      <c r="AH97" s="220"/>
      <c r="AI97" s="220"/>
      <c r="AJ97" s="220"/>
      <c r="AK97" s="220"/>
      <c r="AL97" s="220"/>
      <c r="AM97" s="220"/>
      <c r="AN97" s="220"/>
      <c r="AO97" s="220"/>
      <c r="AP97" s="220"/>
      <c r="AQ97" s="220"/>
      <c r="AR97" s="220"/>
      <c r="AS97" s="230"/>
    </row>
    <row r="98" spans="1:45" ht="60" customHeight="1" x14ac:dyDescent="0.35">
      <c r="A98" s="228" t="s">
        <v>3580</v>
      </c>
      <c r="B98" s="221" t="s">
        <v>3681</v>
      </c>
      <c r="C98" s="222" t="s">
        <v>3682</v>
      </c>
      <c r="D98" s="223" t="s">
        <v>3683</v>
      </c>
      <c r="E98" s="224" t="str">
        <f>IF(COUNTIF(F98:AS98,"&lt;&gt;")=0,"",SUMPRODUCT(((Recommendations[ImplStatus]="Implemented")+(Recommendations[ImplStatus]="Compensated"))*ISNUMBER(MATCH(Recommendations[Id],F98:AS98,0)))/COUNTIF(F98:AS98,"&lt;&gt;"))</f>
        <v/>
      </c>
      <c r="F98" s="225"/>
      <c r="G98" s="225"/>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31"/>
    </row>
    <row r="102" spans="1:45" ht="32" customHeight="1" x14ac:dyDescent="0.35">
      <c r="A102" s="291" t="s">
        <v>630</v>
      </c>
      <c r="B102" s="291"/>
      <c r="C102" s="291"/>
      <c r="D102" s="291"/>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IFERROR(INDEX('Recommendations'!$H$2:$H$124, MATCH(F2,'Recommendations'!$A$2:$A$124,0))="Implemented", FALSE))</xm:f>
            <x14:dxf>
              <font>
                <color rgb="FF000000"/>
              </font>
              <fill>
                <patternFill>
                  <bgColor rgb="FF3C7D22"/>
                </patternFill>
              </fill>
            </x14:dxf>
          </x14:cfRule>
          <x14:cfRule type="expression" priority="2" id="{00000000-000E-0000-0900-000002000000}">
            <xm:f>AND(F2&lt;&gt;"", IFERROR(INDEX('Recommendations'!$H$2:$H$124, MATCH(F2,'Recommendations'!$A$2:$A$124,0))="Compensated", FALSE))</xm:f>
            <x14:dxf>
              <font>
                <color rgb="FF000000"/>
              </font>
              <fill>
                <patternFill>
                  <bgColor rgb="FFC6E0B4"/>
                </patternFill>
              </fill>
            </x14:dxf>
          </x14:cfRule>
          <x14:cfRule type="expression" priority="3" id="{00000000-000E-0000-0900-000003000000}">
            <xm:f>AND(F2&lt;&gt;"", IFERROR(INDEX('Recommendations'!$H$2:$H$124, MATCH(F2,'Recommendations'!$A$2:$A$124,0))="Testing", FALSE))</xm:f>
            <x14:dxf>
              <font>
                <color rgb="FF000000"/>
              </font>
              <fill>
                <patternFill>
                  <bgColor rgb="FFFFC000"/>
                </patternFill>
              </fill>
            </x14:dxf>
          </x14:cfRule>
          <x14:cfRule type="expression" priority="4" id="{00000000-000E-0000-0900-000004000000}">
            <xm:f>AND(F2&lt;&gt;"", IFERROR(INDEX('Recommendations'!$H$2:$H$124, MATCH(F2,'Recommendations'!$A$2:$A$124,0))="Failed", FALSE))</xm:f>
            <x14:dxf>
              <font>
                <color rgb="FF000000"/>
              </font>
              <fill>
                <patternFill>
                  <bgColor rgb="FFD82891"/>
                </patternFill>
              </fill>
            </x14:dxf>
          </x14:cfRule>
          <x14:cfRule type="expression" priority="5" id="{00000000-000E-0000-0900-000005000000}">
            <xm:f>AND(F2&lt;&gt;"", IFERROR(INDEX('Recommendations'!$H$2:$H$124, MATCH(F2,'Recommendations'!$A$2:$A$124,0))="Risk Accepted", FALSE))</xm:f>
            <x14:dxf>
              <font>
                <color rgb="FF000000"/>
              </font>
              <fill>
                <patternFill>
                  <bgColor rgb="FFD9D9D9"/>
                </patternFill>
              </fill>
            </x14:dxf>
          </x14:cfRule>
          <x14:cfRule type="expression" priority="6" id="{00000000-000E-0000-0900-000006000000}">
            <xm:f>AND(F2&lt;&gt;"", IFERROR(INDEX('Recommendations'!$H$2:$H$124, MATCH(F2,'Recommendations'!$A$2:$A$124,0))="N/A",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5" t="s">
        <v>0</v>
      </c>
      <c r="B1" s="256" t="s">
        <v>3684</v>
      </c>
      <c r="C1" s="256" t="s">
        <v>3685</v>
      </c>
      <c r="D1" s="256" t="s">
        <v>3686</v>
      </c>
      <c r="E1" s="256" t="s">
        <v>3687</v>
      </c>
      <c r="F1" s="256" t="s">
        <v>2513</v>
      </c>
      <c r="G1" s="256" t="s">
        <v>3688</v>
      </c>
      <c r="H1" s="256" t="s">
        <v>3689</v>
      </c>
      <c r="I1" s="256" t="s">
        <v>3690</v>
      </c>
      <c r="J1" s="256" t="s">
        <v>11</v>
      </c>
      <c r="K1" s="256" t="s">
        <v>879</v>
      </c>
      <c r="L1" s="256" t="s">
        <v>880</v>
      </c>
      <c r="M1" s="256" t="s">
        <v>881</v>
      </c>
      <c r="N1" s="256" t="s">
        <v>882</v>
      </c>
      <c r="O1" s="256" t="s">
        <v>883</v>
      </c>
      <c r="P1" s="256" t="s">
        <v>884</v>
      </c>
      <c r="Q1" s="256" t="s">
        <v>885</v>
      </c>
      <c r="R1" s="256" t="s">
        <v>886</v>
      </c>
      <c r="S1" s="256" t="s">
        <v>887</v>
      </c>
      <c r="T1" s="256" t="s">
        <v>888</v>
      </c>
      <c r="U1" s="256" t="s">
        <v>889</v>
      </c>
      <c r="V1" s="256" t="s">
        <v>890</v>
      </c>
      <c r="W1" s="256" t="s">
        <v>891</v>
      </c>
      <c r="X1" s="256" t="s">
        <v>892</v>
      </c>
      <c r="Y1" s="256" t="s">
        <v>893</v>
      </c>
      <c r="Z1" s="256" t="s">
        <v>894</v>
      </c>
      <c r="AA1" s="256" t="s">
        <v>895</v>
      </c>
      <c r="AB1" s="256" t="s">
        <v>896</v>
      </c>
      <c r="AC1" s="256" t="s">
        <v>897</v>
      </c>
      <c r="AD1" s="256" t="s">
        <v>898</v>
      </c>
      <c r="AE1" s="256" t="s">
        <v>899</v>
      </c>
      <c r="AF1" s="256" t="s">
        <v>900</v>
      </c>
      <c r="AG1" s="256" t="s">
        <v>901</v>
      </c>
      <c r="AH1" s="256" t="s">
        <v>902</v>
      </c>
      <c r="AI1" s="256" t="s">
        <v>903</v>
      </c>
      <c r="AJ1" s="256" t="s">
        <v>904</v>
      </c>
      <c r="AK1" s="256" t="s">
        <v>905</v>
      </c>
      <c r="AL1" s="256" t="s">
        <v>906</v>
      </c>
      <c r="AM1" s="256" t="s">
        <v>907</v>
      </c>
      <c r="AN1" s="256" t="s">
        <v>908</v>
      </c>
      <c r="AO1" s="256" t="s">
        <v>909</v>
      </c>
      <c r="AP1" s="256" t="s">
        <v>910</v>
      </c>
      <c r="AQ1" s="256" t="s">
        <v>911</v>
      </c>
      <c r="AR1" s="256" t="s">
        <v>912</v>
      </c>
      <c r="AS1" s="256" t="s">
        <v>913</v>
      </c>
      <c r="AT1" s="256" t="s">
        <v>914</v>
      </c>
      <c r="AU1" s="256" t="s">
        <v>915</v>
      </c>
      <c r="AV1" s="256" t="s">
        <v>916</v>
      </c>
      <c r="AW1" s="256" t="s">
        <v>917</v>
      </c>
      <c r="AX1" s="256" t="s">
        <v>918</v>
      </c>
      <c r="AY1" s="257" t="s">
        <v>919</v>
      </c>
    </row>
    <row r="2" spans="1:51" ht="60" customHeight="1" outlineLevel="1" x14ac:dyDescent="0.35">
      <c r="A2" s="247" t="s">
        <v>3691</v>
      </c>
      <c r="B2" s="235" t="s">
        <v>3692</v>
      </c>
      <c r="C2" s="235"/>
      <c r="D2" s="235"/>
      <c r="E2" s="235"/>
      <c r="F2" s="235"/>
      <c r="G2" s="235"/>
      <c r="H2" s="235"/>
      <c r="I2" s="235"/>
      <c r="J2" s="235"/>
      <c r="K2" s="238" t="str">
        <f>IF(COUNTIF(L2:AY2,"&lt;&gt;")=0,"",SUMPRODUCT(((Recommendations[ImplStatus]="Implemented")+(Recommendations[ImplStatus]="Compensated"))*ISNUMBER(MATCH(Recommendations[Id],L2:AY2,0)))/COUNTIF(L2:AY2,"&lt;&gt;"))</f>
        <v/>
      </c>
      <c r="L2" s="241"/>
      <c r="M2" s="241"/>
      <c r="N2" s="241"/>
      <c r="O2" s="241"/>
      <c r="P2" s="241"/>
      <c r="Q2" s="241"/>
      <c r="R2" s="241"/>
      <c r="S2" s="241"/>
      <c r="T2" s="241"/>
      <c r="U2" s="241"/>
      <c r="V2" s="241"/>
      <c r="W2" s="241"/>
      <c r="X2" s="241"/>
      <c r="Y2" s="241"/>
      <c r="Z2" s="241"/>
      <c r="AA2" s="241"/>
      <c r="AB2" s="241"/>
      <c r="AC2" s="241"/>
      <c r="AD2" s="241"/>
      <c r="AE2" s="241"/>
      <c r="AF2" s="241"/>
      <c r="AG2" s="241"/>
      <c r="AH2" s="241"/>
      <c r="AI2" s="241"/>
      <c r="AJ2" s="241"/>
      <c r="AK2" s="241"/>
      <c r="AL2" s="241"/>
      <c r="AM2" s="241"/>
      <c r="AN2" s="241"/>
      <c r="AO2" s="241"/>
      <c r="AP2" s="241"/>
      <c r="AQ2" s="241"/>
      <c r="AR2" s="241"/>
      <c r="AS2" s="241"/>
      <c r="AT2" s="241"/>
      <c r="AU2" s="241"/>
      <c r="AV2" s="241"/>
      <c r="AW2" s="241"/>
      <c r="AX2" s="241"/>
      <c r="AY2" s="251"/>
    </row>
    <row r="3" spans="1:51" ht="60" customHeight="1" outlineLevel="1" x14ac:dyDescent="0.35">
      <c r="A3" s="248" t="s">
        <v>922</v>
      </c>
      <c r="B3" s="236" t="s">
        <v>3693</v>
      </c>
      <c r="C3" s="236"/>
      <c r="D3" s="236"/>
      <c r="E3" s="236"/>
      <c r="F3" s="236"/>
      <c r="G3" s="236"/>
      <c r="H3" s="236"/>
      <c r="I3" s="236"/>
      <c r="J3" s="236"/>
      <c r="K3" s="239" t="str">
        <f>IF(COUNTIF(L3:AY3,"&lt;&gt;")=0,"",SUMPRODUCT(((Recommendations[ImplStatus]="Implemented")+(Recommendations[ImplStatus]="Compensated"))*ISNUMBER(MATCH(Recommendations[Id],L3:AY3,0)))/COUNTIF(L3:AY3,"&lt;&gt;"))</f>
        <v/>
      </c>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52"/>
    </row>
    <row r="4" spans="1:51" ht="60" customHeight="1" x14ac:dyDescent="0.35">
      <c r="A4" s="249" t="s">
        <v>3694</v>
      </c>
      <c r="B4" s="237" t="s">
        <v>3695</v>
      </c>
      <c r="C4" s="237" t="s">
        <v>3696</v>
      </c>
      <c r="D4" s="237" t="s">
        <v>3697</v>
      </c>
      <c r="E4" s="237" t="s">
        <v>3698</v>
      </c>
      <c r="F4" s="237" t="s">
        <v>21</v>
      </c>
      <c r="G4" s="237" t="s">
        <v>21</v>
      </c>
      <c r="H4" s="237" t="s">
        <v>3699</v>
      </c>
      <c r="I4" s="237" t="s">
        <v>21</v>
      </c>
      <c r="J4" s="237" t="s">
        <v>3700</v>
      </c>
      <c r="K4" s="240" t="str">
        <f>IF(COUNTIF(L4:AY4,"&lt;&gt;")=0,"",SUMPRODUCT(((Recommendations[ImplStatus]="Implemented")+(Recommendations[ImplStatus]="Compensated"))*ISNUMBER(MATCH(Recommendations[Id],L4:AY4,0)))/COUNTIF(L4:AY4,"&lt;&gt;"))</f>
        <v/>
      </c>
      <c r="L4" s="243"/>
      <c r="M4" s="243"/>
      <c r="N4" s="243"/>
      <c r="O4" s="243"/>
      <c r="P4" s="243"/>
      <c r="Q4" s="243"/>
      <c r="R4" s="243"/>
      <c r="S4" s="243"/>
      <c r="T4" s="243"/>
      <c r="U4" s="243"/>
      <c r="V4" s="243"/>
      <c r="W4" s="243"/>
      <c r="X4" s="243"/>
      <c r="Y4" s="243"/>
      <c r="Z4" s="243"/>
      <c r="AA4" s="243"/>
      <c r="AB4" s="243"/>
      <c r="AC4" s="243"/>
      <c r="AD4" s="243"/>
      <c r="AE4" s="243"/>
      <c r="AF4" s="243"/>
      <c r="AG4" s="243"/>
      <c r="AH4" s="243"/>
      <c r="AI4" s="243"/>
      <c r="AJ4" s="243"/>
      <c r="AK4" s="243"/>
      <c r="AL4" s="243"/>
      <c r="AM4" s="243"/>
      <c r="AN4" s="243"/>
      <c r="AO4" s="243"/>
      <c r="AP4" s="243"/>
      <c r="AQ4" s="243"/>
      <c r="AR4" s="243"/>
      <c r="AS4" s="243"/>
      <c r="AT4" s="243"/>
      <c r="AU4" s="243"/>
      <c r="AV4" s="243"/>
      <c r="AW4" s="243"/>
      <c r="AX4" s="243"/>
      <c r="AY4" s="253"/>
    </row>
    <row r="5" spans="1:51" ht="60" customHeight="1" x14ac:dyDescent="0.35">
      <c r="A5" s="249" t="s">
        <v>3701</v>
      </c>
      <c r="B5" s="237" t="s">
        <v>3702</v>
      </c>
      <c r="C5" s="237" t="s">
        <v>3703</v>
      </c>
      <c r="D5" s="237" t="s">
        <v>3704</v>
      </c>
      <c r="E5" s="237" t="s">
        <v>3705</v>
      </c>
      <c r="F5" s="237" t="s">
        <v>3706</v>
      </c>
      <c r="G5" s="237" t="s">
        <v>21</v>
      </c>
      <c r="H5" s="237" t="s">
        <v>3707</v>
      </c>
      <c r="I5" s="237" t="s">
        <v>21</v>
      </c>
      <c r="J5" s="237" t="s">
        <v>3708</v>
      </c>
      <c r="K5" s="240" t="str">
        <f>IF(COUNTIF(L5:AY5,"&lt;&gt;")=0,"",SUMPRODUCT(((Recommendations[ImplStatus]="Implemented")+(Recommendations[ImplStatus]="Compensated"))*ISNUMBER(MATCH(Recommendations[Id],L5:AY5,0)))/COUNTIF(L5:AY5,"&lt;&gt;"))</f>
        <v/>
      </c>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3"/>
      <c r="AN5" s="243"/>
      <c r="AO5" s="243"/>
      <c r="AP5" s="243"/>
      <c r="AQ5" s="243"/>
      <c r="AR5" s="243"/>
      <c r="AS5" s="243"/>
      <c r="AT5" s="243"/>
      <c r="AU5" s="243"/>
      <c r="AV5" s="243"/>
      <c r="AW5" s="243"/>
      <c r="AX5" s="243"/>
      <c r="AY5" s="253"/>
    </row>
    <row r="6" spans="1:51" ht="60" customHeight="1" outlineLevel="1" x14ac:dyDescent="0.35">
      <c r="A6" s="248" t="s">
        <v>928</v>
      </c>
      <c r="B6" s="236" t="s">
        <v>3709</v>
      </c>
      <c r="C6" s="236"/>
      <c r="D6" s="236"/>
      <c r="E6" s="236"/>
      <c r="F6" s="236"/>
      <c r="G6" s="236"/>
      <c r="H6" s="236"/>
      <c r="I6" s="236"/>
      <c r="J6" s="236"/>
      <c r="K6" s="239" t="str">
        <f>IF(COUNTIF(L6:AY6,"&lt;&gt;")=0,"",SUMPRODUCT(((Recommendations[ImplStatus]="Implemented")+(Recommendations[ImplStatus]="Compensated"))*ISNUMBER(MATCH(Recommendations[Id],L6:AY6,0)))/COUNTIF(L6:AY6,"&lt;&gt;"))</f>
        <v/>
      </c>
      <c r="L6" s="242"/>
      <c r="M6" s="242"/>
      <c r="N6" s="242"/>
      <c r="O6" s="242"/>
      <c r="P6" s="242"/>
      <c r="Q6" s="242"/>
      <c r="R6" s="242"/>
      <c r="S6" s="242"/>
      <c r="T6" s="242"/>
      <c r="U6" s="242"/>
      <c r="V6" s="242"/>
      <c r="W6" s="242"/>
      <c r="X6" s="242"/>
      <c r="Y6" s="242"/>
      <c r="Z6" s="242"/>
      <c r="AA6" s="242"/>
      <c r="AB6" s="242"/>
      <c r="AC6" s="242"/>
      <c r="AD6" s="242"/>
      <c r="AE6" s="242"/>
      <c r="AF6" s="242"/>
      <c r="AG6" s="242"/>
      <c r="AH6" s="242"/>
      <c r="AI6" s="242"/>
      <c r="AJ6" s="242"/>
      <c r="AK6" s="242"/>
      <c r="AL6" s="242"/>
      <c r="AM6" s="242"/>
      <c r="AN6" s="242"/>
      <c r="AO6" s="242"/>
      <c r="AP6" s="242"/>
      <c r="AQ6" s="242"/>
      <c r="AR6" s="242"/>
      <c r="AS6" s="242"/>
      <c r="AT6" s="242"/>
      <c r="AU6" s="242"/>
      <c r="AV6" s="242"/>
      <c r="AW6" s="242"/>
      <c r="AX6" s="242"/>
      <c r="AY6" s="252"/>
    </row>
    <row r="7" spans="1:51" ht="60" customHeight="1" x14ac:dyDescent="0.35">
      <c r="A7" s="249" t="s">
        <v>3710</v>
      </c>
      <c r="B7" s="237" t="s">
        <v>3711</v>
      </c>
      <c r="C7" s="237" t="s">
        <v>3712</v>
      </c>
      <c r="D7" s="237" t="s">
        <v>3713</v>
      </c>
      <c r="E7" s="237" t="s">
        <v>3705</v>
      </c>
      <c r="F7" s="237" t="s">
        <v>3714</v>
      </c>
      <c r="G7" s="237" t="s">
        <v>21</v>
      </c>
      <c r="H7" s="237" t="s">
        <v>3715</v>
      </c>
      <c r="I7" s="237" t="s">
        <v>21</v>
      </c>
      <c r="J7" s="237" t="s">
        <v>3716</v>
      </c>
      <c r="K7" s="240" t="str">
        <f>IF(COUNTIF(L7:AY7,"&lt;&gt;")=0,"",SUMPRODUCT(((Recommendations[ImplStatus]="Implemented")+(Recommendations[ImplStatus]="Compensated"))*ISNUMBER(MATCH(Recommendations[Id],L7:AY7,0)))/COUNTIF(L7:AY7,"&lt;&gt;"))</f>
        <v/>
      </c>
      <c r="L7" s="243"/>
      <c r="M7" s="243"/>
      <c r="N7" s="243"/>
      <c r="O7" s="243"/>
      <c r="P7" s="243"/>
      <c r="Q7" s="243"/>
      <c r="R7" s="243"/>
      <c r="S7" s="243"/>
      <c r="T7" s="243"/>
      <c r="U7" s="243"/>
      <c r="V7" s="243"/>
      <c r="W7" s="243"/>
      <c r="X7" s="243"/>
      <c r="Y7" s="243"/>
      <c r="Z7" s="243"/>
      <c r="AA7" s="243"/>
      <c r="AB7" s="243"/>
      <c r="AC7" s="243"/>
      <c r="AD7" s="243"/>
      <c r="AE7" s="243"/>
      <c r="AF7" s="243"/>
      <c r="AG7" s="243"/>
      <c r="AH7" s="243"/>
      <c r="AI7" s="243"/>
      <c r="AJ7" s="243"/>
      <c r="AK7" s="243"/>
      <c r="AL7" s="243"/>
      <c r="AM7" s="243"/>
      <c r="AN7" s="243"/>
      <c r="AO7" s="243"/>
      <c r="AP7" s="243"/>
      <c r="AQ7" s="243"/>
      <c r="AR7" s="243"/>
      <c r="AS7" s="243"/>
      <c r="AT7" s="243"/>
      <c r="AU7" s="243"/>
      <c r="AV7" s="243"/>
      <c r="AW7" s="243"/>
      <c r="AX7" s="243"/>
      <c r="AY7" s="253"/>
    </row>
    <row r="8" spans="1:51" ht="60" customHeight="1" x14ac:dyDescent="0.35">
      <c r="A8" s="249" t="s">
        <v>3717</v>
      </c>
      <c r="B8" s="237" t="s">
        <v>3718</v>
      </c>
      <c r="C8" s="237" t="s">
        <v>3719</v>
      </c>
      <c r="D8" s="237" t="s">
        <v>3720</v>
      </c>
      <c r="E8" s="237" t="s">
        <v>21</v>
      </c>
      <c r="F8" s="237" t="s">
        <v>21</v>
      </c>
      <c r="G8" s="237" t="s">
        <v>21</v>
      </c>
      <c r="H8" s="237" t="s">
        <v>3721</v>
      </c>
      <c r="I8" s="237" t="s">
        <v>3722</v>
      </c>
      <c r="J8" s="237" t="s">
        <v>3723</v>
      </c>
      <c r="K8" s="240" t="str">
        <f>IF(COUNTIF(L8:AY8,"&lt;&gt;")=0,"",SUMPRODUCT(((Recommendations[ImplStatus]="Implemented")+(Recommendations[ImplStatus]="Compensated"))*ISNUMBER(MATCH(Recommendations[Id],L8:AY8,0)))/COUNTIF(L8:AY8,"&lt;&gt;"))</f>
        <v/>
      </c>
      <c r="L8" s="243"/>
      <c r="M8" s="243"/>
      <c r="N8" s="243"/>
      <c r="O8" s="243"/>
      <c r="P8" s="243"/>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243"/>
      <c r="AV8" s="243"/>
      <c r="AW8" s="243"/>
      <c r="AX8" s="243"/>
      <c r="AY8" s="253"/>
    </row>
    <row r="9" spans="1:51" ht="60" customHeight="1" x14ac:dyDescent="0.35">
      <c r="A9" s="249" t="s">
        <v>3724</v>
      </c>
      <c r="B9" s="237" t="s">
        <v>3725</v>
      </c>
      <c r="C9" s="237" t="s">
        <v>3726</v>
      </c>
      <c r="D9" s="237" t="s">
        <v>3727</v>
      </c>
      <c r="E9" s="237" t="s">
        <v>21</v>
      </c>
      <c r="F9" s="237" t="s">
        <v>21</v>
      </c>
      <c r="G9" s="237" t="s">
        <v>21</v>
      </c>
      <c r="H9" s="237" t="s">
        <v>3728</v>
      </c>
      <c r="I9" s="237" t="s">
        <v>3729</v>
      </c>
      <c r="J9" s="237" t="s">
        <v>3730</v>
      </c>
      <c r="K9" s="240" t="str">
        <f>IF(COUNTIF(L9:AY9,"&lt;&gt;")=0,"",SUMPRODUCT(((Recommendations[ImplStatus]="Implemented")+(Recommendations[ImplStatus]="Compensated"))*ISNUMBER(MATCH(Recommendations[Id],L9:AY9,0)))/COUNTIF(L9:AY9,"&lt;&gt;"))</f>
        <v/>
      </c>
      <c r="L9" s="243"/>
      <c r="M9" s="243"/>
      <c r="N9" s="243"/>
      <c r="O9" s="243"/>
      <c r="P9" s="243"/>
      <c r="Q9" s="243"/>
      <c r="R9" s="243"/>
      <c r="S9" s="243"/>
      <c r="T9" s="243"/>
      <c r="U9" s="243"/>
      <c r="V9" s="243"/>
      <c r="W9" s="243"/>
      <c r="X9" s="243"/>
      <c r="Y9" s="243"/>
      <c r="Z9" s="243"/>
      <c r="AA9" s="243"/>
      <c r="AB9" s="243"/>
      <c r="AC9" s="243"/>
      <c r="AD9" s="243"/>
      <c r="AE9" s="243"/>
      <c r="AF9" s="243"/>
      <c r="AG9" s="243"/>
      <c r="AH9" s="243"/>
      <c r="AI9" s="243"/>
      <c r="AJ9" s="243"/>
      <c r="AK9" s="243"/>
      <c r="AL9" s="243"/>
      <c r="AM9" s="243"/>
      <c r="AN9" s="243"/>
      <c r="AO9" s="243"/>
      <c r="AP9" s="243"/>
      <c r="AQ9" s="243"/>
      <c r="AR9" s="243"/>
      <c r="AS9" s="243"/>
      <c r="AT9" s="243"/>
      <c r="AU9" s="243"/>
      <c r="AV9" s="243"/>
      <c r="AW9" s="243"/>
      <c r="AX9" s="243"/>
      <c r="AY9" s="253"/>
    </row>
    <row r="10" spans="1:51" ht="60" customHeight="1" x14ac:dyDescent="0.35">
      <c r="A10" s="249" t="s">
        <v>3731</v>
      </c>
      <c r="B10" s="237" t="s">
        <v>3732</v>
      </c>
      <c r="C10" s="237" t="s">
        <v>3733</v>
      </c>
      <c r="D10" s="237" t="s">
        <v>3734</v>
      </c>
      <c r="E10" s="237" t="s">
        <v>21</v>
      </c>
      <c r="F10" s="237" t="s">
        <v>21</v>
      </c>
      <c r="G10" s="237" t="s">
        <v>21</v>
      </c>
      <c r="H10" s="237" t="s">
        <v>3735</v>
      </c>
      <c r="I10" s="237" t="s">
        <v>3736</v>
      </c>
      <c r="J10" s="237" t="s">
        <v>3737</v>
      </c>
      <c r="K10" s="240" t="str">
        <f>IF(COUNTIF(L10:AY10,"&lt;&gt;")=0,"",SUMPRODUCT(((Recommendations[ImplStatus]="Implemented")+(Recommendations[ImplStatus]="Compensated"))*ISNUMBER(MATCH(Recommendations[Id],L10:AY10,0)))/COUNTIF(L10:AY10,"&lt;&gt;"))</f>
        <v/>
      </c>
      <c r="L10" s="243"/>
      <c r="M10" s="243"/>
      <c r="N10" s="243"/>
      <c r="O10" s="243"/>
      <c r="P10" s="243"/>
      <c r="Q10" s="243"/>
      <c r="R10" s="243"/>
      <c r="S10" s="243"/>
      <c r="T10" s="243"/>
      <c r="U10" s="243"/>
      <c r="V10" s="243"/>
      <c r="W10" s="243"/>
      <c r="X10" s="243"/>
      <c r="Y10" s="243"/>
      <c r="Z10" s="243"/>
      <c r="AA10" s="243"/>
      <c r="AB10" s="243"/>
      <c r="AC10" s="243"/>
      <c r="AD10" s="243"/>
      <c r="AE10" s="243"/>
      <c r="AF10" s="243"/>
      <c r="AG10" s="243"/>
      <c r="AH10" s="243"/>
      <c r="AI10" s="243"/>
      <c r="AJ10" s="243"/>
      <c r="AK10" s="243"/>
      <c r="AL10" s="243"/>
      <c r="AM10" s="243"/>
      <c r="AN10" s="243"/>
      <c r="AO10" s="243"/>
      <c r="AP10" s="243"/>
      <c r="AQ10" s="243"/>
      <c r="AR10" s="243"/>
      <c r="AS10" s="243"/>
      <c r="AT10" s="243"/>
      <c r="AU10" s="243"/>
      <c r="AV10" s="243"/>
      <c r="AW10" s="243"/>
      <c r="AX10" s="243"/>
      <c r="AY10" s="253"/>
    </row>
    <row r="11" spans="1:51" ht="60" customHeight="1" x14ac:dyDescent="0.35">
      <c r="A11" s="249" t="s">
        <v>3738</v>
      </c>
      <c r="B11" s="237" t="s">
        <v>3739</v>
      </c>
      <c r="C11" s="237" t="s">
        <v>3740</v>
      </c>
      <c r="D11" s="237" t="s">
        <v>3741</v>
      </c>
      <c r="E11" s="237" t="s">
        <v>21</v>
      </c>
      <c r="F11" s="237" t="s">
        <v>21</v>
      </c>
      <c r="G11" s="237" t="s">
        <v>21</v>
      </c>
      <c r="H11" s="237" t="s">
        <v>3742</v>
      </c>
      <c r="I11" s="237" t="s">
        <v>21</v>
      </c>
      <c r="J11" s="237" t="s">
        <v>3743</v>
      </c>
      <c r="K11" s="240" t="str">
        <f>IF(COUNTIF(L11:AY11,"&lt;&gt;")=0,"",SUMPRODUCT(((Recommendations[ImplStatus]="Implemented")+(Recommendations[ImplStatus]="Compensated"))*ISNUMBER(MATCH(Recommendations[Id],L11:AY11,0)))/COUNTIF(L11:AY11,"&lt;&gt;"))</f>
        <v/>
      </c>
      <c r="L11" s="243"/>
      <c r="M11" s="243"/>
      <c r="N11" s="243"/>
      <c r="O11" s="243"/>
      <c r="P11" s="243"/>
      <c r="Q11" s="243"/>
      <c r="R11" s="243"/>
      <c r="S11" s="243"/>
      <c r="T11" s="243"/>
      <c r="U11" s="243"/>
      <c r="V11" s="243"/>
      <c r="W11" s="243"/>
      <c r="X11" s="243"/>
      <c r="Y11" s="243"/>
      <c r="Z11" s="243"/>
      <c r="AA11" s="243"/>
      <c r="AB11" s="243"/>
      <c r="AC11" s="243"/>
      <c r="AD11" s="243"/>
      <c r="AE11" s="243"/>
      <c r="AF11" s="243"/>
      <c r="AG11" s="243"/>
      <c r="AH11" s="243"/>
      <c r="AI11" s="243"/>
      <c r="AJ11" s="243"/>
      <c r="AK11" s="243"/>
      <c r="AL11" s="243"/>
      <c r="AM11" s="243"/>
      <c r="AN11" s="243"/>
      <c r="AO11" s="243"/>
      <c r="AP11" s="243"/>
      <c r="AQ11" s="243"/>
      <c r="AR11" s="243"/>
      <c r="AS11" s="243"/>
      <c r="AT11" s="243"/>
      <c r="AU11" s="243"/>
      <c r="AV11" s="243"/>
      <c r="AW11" s="243"/>
      <c r="AX11" s="243"/>
      <c r="AY11" s="253"/>
    </row>
    <row r="12" spans="1:51" ht="60" customHeight="1" x14ac:dyDescent="0.35">
      <c r="A12" s="249" t="s">
        <v>3744</v>
      </c>
      <c r="B12" s="237" t="s">
        <v>3745</v>
      </c>
      <c r="C12" s="237" t="s">
        <v>3746</v>
      </c>
      <c r="D12" s="237" t="s">
        <v>3747</v>
      </c>
      <c r="E12" s="237" t="s">
        <v>21</v>
      </c>
      <c r="F12" s="237" t="s">
        <v>21</v>
      </c>
      <c r="G12" s="237" t="s">
        <v>3748</v>
      </c>
      <c r="H12" s="237" t="s">
        <v>3749</v>
      </c>
      <c r="I12" s="237" t="s">
        <v>21</v>
      </c>
      <c r="J12" s="237" t="s">
        <v>3750</v>
      </c>
      <c r="K12" s="240" t="str">
        <f>IF(COUNTIF(L12:AY12,"&lt;&gt;")=0,"",SUMPRODUCT(((Recommendations[ImplStatus]="Implemented")+(Recommendations[ImplStatus]="Compensated"))*ISNUMBER(MATCH(Recommendations[Id],L12:AY12,0)))/COUNTIF(L12:AY12,"&lt;&gt;"))</f>
        <v/>
      </c>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3"/>
      <c r="AI12" s="243"/>
      <c r="AJ12" s="243"/>
      <c r="AK12" s="243"/>
      <c r="AL12" s="243"/>
      <c r="AM12" s="243"/>
      <c r="AN12" s="243"/>
      <c r="AO12" s="243"/>
      <c r="AP12" s="243"/>
      <c r="AQ12" s="243"/>
      <c r="AR12" s="243"/>
      <c r="AS12" s="243"/>
      <c r="AT12" s="243"/>
      <c r="AU12" s="243"/>
      <c r="AV12" s="243"/>
      <c r="AW12" s="243"/>
      <c r="AX12" s="243"/>
      <c r="AY12" s="253"/>
    </row>
    <row r="13" spans="1:51" ht="60" customHeight="1" x14ac:dyDescent="0.35">
      <c r="A13" s="249" t="s">
        <v>3751</v>
      </c>
      <c r="B13" s="237" t="s">
        <v>3752</v>
      </c>
      <c r="C13" s="237" t="s">
        <v>3753</v>
      </c>
      <c r="D13" s="237" t="s">
        <v>3754</v>
      </c>
      <c r="E13" s="237" t="s">
        <v>21</v>
      </c>
      <c r="F13" s="237" t="s">
        <v>21</v>
      </c>
      <c r="G13" s="237" t="s">
        <v>21</v>
      </c>
      <c r="H13" s="237" t="s">
        <v>3755</v>
      </c>
      <c r="I13" s="237" t="s">
        <v>21</v>
      </c>
      <c r="J13" s="237" t="s">
        <v>3756</v>
      </c>
      <c r="K13" s="240" t="str">
        <f>IF(COUNTIF(L13:AY13,"&lt;&gt;")=0,"",SUMPRODUCT(((Recommendations[ImplStatus]="Implemented")+(Recommendations[ImplStatus]="Compensated"))*ISNUMBER(MATCH(Recommendations[Id],L13:AY13,0)))/COUNTIF(L13:AY13,"&lt;&gt;"))</f>
        <v/>
      </c>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3"/>
      <c r="AN13" s="243"/>
      <c r="AO13" s="243"/>
      <c r="AP13" s="243"/>
      <c r="AQ13" s="243"/>
      <c r="AR13" s="243"/>
      <c r="AS13" s="243"/>
      <c r="AT13" s="243"/>
      <c r="AU13" s="243"/>
      <c r="AV13" s="243"/>
      <c r="AW13" s="243"/>
      <c r="AX13" s="243"/>
      <c r="AY13" s="253"/>
    </row>
    <row r="14" spans="1:51" ht="60" customHeight="1" x14ac:dyDescent="0.35">
      <c r="A14" s="249" t="s">
        <v>3757</v>
      </c>
      <c r="B14" s="237" t="s">
        <v>3758</v>
      </c>
      <c r="C14" s="237" t="s">
        <v>3759</v>
      </c>
      <c r="D14" s="237" t="s">
        <v>3760</v>
      </c>
      <c r="E14" s="237" t="s">
        <v>21</v>
      </c>
      <c r="F14" s="237" t="s">
        <v>3761</v>
      </c>
      <c r="G14" s="237" t="s">
        <v>21</v>
      </c>
      <c r="H14" s="237" t="s">
        <v>3762</v>
      </c>
      <c r="I14" s="237" t="s">
        <v>3763</v>
      </c>
      <c r="J14" s="237" t="s">
        <v>3764</v>
      </c>
      <c r="K14" s="240" t="str">
        <f>IF(COUNTIF(L14:AY14,"&lt;&gt;")=0,"",SUMPRODUCT(((Recommendations[ImplStatus]="Implemented")+(Recommendations[ImplStatus]="Compensated"))*ISNUMBER(MATCH(Recommendations[Id],L14:AY14,0)))/COUNTIF(L14:AY14,"&lt;&gt;"))</f>
        <v/>
      </c>
      <c r="L14" s="243"/>
      <c r="M14" s="243"/>
      <c r="N14" s="243"/>
      <c r="O14" s="243"/>
      <c r="P14" s="243"/>
      <c r="Q14" s="243"/>
      <c r="R14" s="243"/>
      <c r="S14" s="243"/>
      <c r="T14" s="243"/>
      <c r="U14" s="243"/>
      <c r="V14" s="243"/>
      <c r="W14" s="243"/>
      <c r="X14" s="243"/>
      <c r="Y14" s="243"/>
      <c r="Z14" s="243"/>
      <c r="AA14" s="243"/>
      <c r="AB14" s="243"/>
      <c r="AC14" s="243"/>
      <c r="AD14" s="243"/>
      <c r="AE14" s="243"/>
      <c r="AF14" s="243"/>
      <c r="AG14" s="243"/>
      <c r="AH14" s="243"/>
      <c r="AI14" s="243"/>
      <c r="AJ14" s="243"/>
      <c r="AK14" s="243"/>
      <c r="AL14" s="243"/>
      <c r="AM14" s="243"/>
      <c r="AN14" s="243"/>
      <c r="AO14" s="243"/>
      <c r="AP14" s="243"/>
      <c r="AQ14" s="243"/>
      <c r="AR14" s="243"/>
      <c r="AS14" s="243"/>
      <c r="AT14" s="243"/>
      <c r="AU14" s="243"/>
      <c r="AV14" s="243"/>
      <c r="AW14" s="243"/>
      <c r="AX14" s="243"/>
      <c r="AY14" s="253"/>
    </row>
    <row r="15" spans="1:51" ht="60" customHeight="1" outlineLevel="1" x14ac:dyDescent="0.35">
      <c r="A15" s="248" t="s">
        <v>933</v>
      </c>
      <c r="B15" s="236" t="s">
        <v>3765</v>
      </c>
      <c r="C15" s="236"/>
      <c r="D15" s="236"/>
      <c r="E15" s="236"/>
      <c r="F15" s="236"/>
      <c r="G15" s="236"/>
      <c r="H15" s="236"/>
      <c r="I15" s="236"/>
      <c r="J15" s="236"/>
      <c r="K15" s="239" t="str">
        <f>IF(COUNTIF(L15:AY15,"&lt;&gt;")=0,"",SUMPRODUCT(((Recommendations[ImplStatus]="Implemented")+(Recommendations[ImplStatus]="Compensated"))*ISNUMBER(MATCH(Recommendations[Id],L15:AY15,0)))/COUNTIF(L15:AY15,"&lt;&gt;"))</f>
        <v/>
      </c>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52"/>
    </row>
    <row r="16" spans="1:51" ht="60" customHeight="1" x14ac:dyDescent="0.35">
      <c r="A16" s="249" t="s">
        <v>3766</v>
      </c>
      <c r="B16" s="237" t="s">
        <v>3767</v>
      </c>
      <c r="C16" s="237" t="s">
        <v>3768</v>
      </c>
      <c r="D16" s="237" t="s">
        <v>3760</v>
      </c>
      <c r="E16" s="237" t="s">
        <v>21</v>
      </c>
      <c r="F16" s="237" t="s">
        <v>3769</v>
      </c>
      <c r="G16" s="237" t="s">
        <v>21</v>
      </c>
      <c r="H16" s="237" t="s">
        <v>3770</v>
      </c>
      <c r="I16" s="237" t="s">
        <v>21</v>
      </c>
      <c r="J16" s="237" t="s">
        <v>3771</v>
      </c>
      <c r="K16" s="240">
        <f>IF(COUNTIF(L16:AY16,"&lt;&gt;")=0,"",SUMPRODUCT(((Recommendations[ImplStatus]="Implemented")+(Recommendations[ImplStatus]="Compensated"))*ISNUMBER(MATCH(Recommendations[Id],L16:AY16,0)))/COUNTIF(L16:AY16,"&lt;&gt;"))</f>
        <v>0</v>
      </c>
      <c r="L16" s="243" t="s">
        <v>25</v>
      </c>
      <c r="M16" s="243" t="s">
        <v>154</v>
      </c>
      <c r="N16" s="243" t="s">
        <v>220</v>
      </c>
      <c r="O16" s="243" t="s">
        <v>225</v>
      </c>
      <c r="P16" s="243" t="s">
        <v>230</v>
      </c>
      <c r="Q16" s="243" t="s">
        <v>235</v>
      </c>
      <c r="R16" s="243" t="s">
        <v>240</v>
      </c>
      <c r="S16" s="243" t="s">
        <v>245</v>
      </c>
      <c r="T16" s="243" t="s">
        <v>250</v>
      </c>
      <c r="U16" s="243" t="s">
        <v>255</v>
      </c>
      <c r="V16" s="243" t="s">
        <v>260</v>
      </c>
      <c r="W16" s="243" t="s">
        <v>265</v>
      </c>
      <c r="X16" s="243"/>
      <c r="Y16" s="243"/>
      <c r="Z16" s="243"/>
      <c r="AA16" s="243"/>
      <c r="AB16" s="243"/>
      <c r="AC16" s="243"/>
      <c r="AD16" s="243"/>
      <c r="AE16" s="243"/>
      <c r="AF16" s="243"/>
      <c r="AG16" s="243"/>
      <c r="AH16" s="243"/>
      <c r="AI16" s="243"/>
      <c r="AJ16" s="243"/>
      <c r="AK16" s="243"/>
      <c r="AL16" s="243"/>
      <c r="AM16" s="243"/>
      <c r="AN16" s="243"/>
      <c r="AO16" s="243"/>
      <c r="AP16" s="243"/>
      <c r="AQ16" s="243"/>
      <c r="AR16" s="243"/>
      <c r="AS16" s="243"/>
      <c r="AT16" s="243"/>
      <c r="AU16" s="243"/>
      <c r="AV16" s="243"/>
      <c r="AW16" s="243"/>
      <c r="AX16" s="243"/>
      <c r="AY16" s="253"/>
    </row>
    <row r="17" spans="1:51" ht="60" customHeight="1" x14ac:dyDescent="0.35">
      <c r="A17" s="249" t="s">
        <v>3772</v>
      </c>
      <c r="B17" s="237" t="s">
        <v>3773</v>
      </c>
      <c r="C17" s="237" t="s">
        <v>3774</v>
      </c>
      <c r="D17" s="237" t="s">
        <v>3775</v>
      </c>
      <c r="E17" s="237" t="s">
        <v>21</v>
      </c>
      <c r="F17" s="237" t="s">
        <v>3769</v>
      </c>
      <c r="G17" s="237" t="s">
        <v>21</v>
      </c>
      <c r="H17" s="237" t="s">
        <v>3776</v>
      </c>
      <c r="I17" s="237" t="s">
        <v>21</v>
      </c>
      <c r="J17" s="237" t="s">
        <v>3777</v>
      </c>
      <c r="K17" s="240">
        <f>IF(COUNTIF(L17:AY17,"&lt;&gt;")=0,"",SUMPRODUCT(((Recommendations[ImplStatus]="Implemented")+(Recommendations[ImplStatus]="Compensated"))*ISNUMBER(MATCH(Recommendations[Id],L17:AY17,0)))/COUNTIF(L17:AY17,"&lt;&gt;"))</f>
        <v>0</v>
      </c>
      <c r="L17" s="243" t="s">
        <v>220</v>
      </c>
      <c r="M17" s="243" t="s">
        <v>235</v>
      </c>
      <c r="N17" s="243" t="s">
        <v>255</v>
      </c>
      <c r="O17" s="243" t="s">
        <v>260</v>
      </c>
      <c r="P17" s="243" t="s">
        <v>265</v>
      </c>
      <c r="Q17" s="243" t="s">
        <v>420</v>
      </c>
      <c r="R17" s="243"/>
      <c r="S17" s="243"/>
      <c r="T17" s="243"/>
      <c r="U17" s="243"/>
      <c r="V17" s="243"/>
      <c r="W17" s="243"/>
      <c r="X17" s="243"/>
      <c r="Y17" s="243"/>
      <c r="Z17" s="243"/>
      <c r="AA17" s="243"/>
      <c r="AB17" s="243"/>
      <c r="AC17" s="243"/>
      <c r="AD17" s="243"/>
      <c r="AE17" s="243"/>
      <c r="AF17" s="243"/>
      <c r="AG17" s="243"/>
      <c r="AH17" s="243"/>
      <c r="AI17" s="243"/>
      <c r="AJ17" s="243"/>
      <c r="AK17" s="243"/>
      <c r="AL17" s="243"/>
      <c r="AM17" s="243"/>
      <c r="AN17" s="243"/>
      <c r="AO17" s="243"/>
      <c r="AP17" s="243"/>
      <c r="AQ17" s="243"/>
      <c r="AR17" s="243"/>
      <c r="AS17" s="243"/>
      <c r="AT17" s="243"/>
      <c r="AU17" s="243"/>
      <c r="AV17" s="243"/>
      <c r="AW17" s="243"/>
      <c r="AX17" s="243"/>
      <c r="AY17" s="253"/>
    </row>
    <row r="18" spans="1:51" ht="60" customHeight="1" x14ac:dyDescent="0.35">
      <c r="A18" s="249" t="s">
        <v>3778</v>
      </c>
      <c r="B18" s="237" t="s">
        <v>3779</v>
      </c>
      <c r="C18" s="237" t="s">
        <v>3780</v>
      </c>
      <c r="D18" s="237" t="s">
        <v>21</v>
      </c>
      <c r="E18" s="237" t="s">
        <v>21</v>
      </c>
      <c r="F18" s="237" t="s">
        <v>21</v>
      </c>
      <c r="G18" s="237" t="s">
        <v>21</v>
      </c>
      <c r="H18" s="237" t="s">
        <v>3781</v>
      </c>
      <c r="I18" s="237" t="s">
        <v>21</v>
      </c>
      <c r="J18" s="237" t="s">
        <v>3782</v>
      </c>
      <c r="K18" s="240" t="str">
        <f>IF(COUNTIF(L18:AY18,"&lt;&gt;")=0,"",SUMPRODUCT(((Recommendations[ImplStatus]="Implemented")+(Recommendations[ImplStatus]="Compensated"))*ISNUMBER(MATCH(Recommendations[Id],L18:AY18,0)))/COUNTIF(L18:AY18,"&lt;&gt;"))</f>
        <v/>
      </c>
      <c r="L18" s="243"/>
      <c r="M18" s="243"/>
      <c r="N18" s="243"/>
      <c r="O18" s="243"/>
      <c r="P18" s="243"/>
      <c r="Q18" s="243"/>
      <c r="R18" s="243"/>
      <c r="S18" s="243"/>
      <c r="T18" s="243"/>
      <c r="U18" s="243"/>
      <c r="V18" s="243"/>
      <c r="W18" s="243"/>
      <c r="X18" s="243"/>
      <c r="Y18" s="243"/>
      <c r="Z18" s="243"/>
      <c r="AA18" s="243"/>
      <c r="AB18" s="243"/>
      <c r="AC18" s="243"/>
      <c r="AD18" s="243"/>
      <c r="AE18" s="243"/>
      <c r="AF18" s="243"/>
      <c r="AG18" s="243"/>
      <c r="AH18" s="243"/>
      <c r="AI18" s="243"/>
      <c r="AJ18" s="243"/>
      <c r="AK18" s="243"/>
      <c r="AL18" s="243"/>
      <c r="AM18" s="243"/>
      <c r="AN18" s="243"/>
      <c r="AO18" s="243"/>
      <c r="AP18" s="243"/>
      <c r="AQ18" s="243"/>
      <c r="AR18" s="243"/>
      <c r="AS18" s="243"/>
      <c r="AT18" s="243"/>
      <c r="AU18" s="243"/>
      <c r="AV18" s="243"/>
      <c r="AW18" s="243"/>
      <c r="AX18" s="243"/>
      <c r="AY18" s="253"/>
    </row>
    <row r="19" spans="1:51" ht="60" customHeight="1" outlineLevel="1" x14ac:dyDescent="0.35">
      <c r="A19" s="248" t="s">
        <v>938</v>
      </c>
      <c r="B19" s="236" t="s">
        <v>3783</v>
      </c>
      <c r="C19" s="236"/>
      <c r="D19" s="236"/>
      <c r="E19" s="236"/>
      <c r="F19" s="236"/>
      <c r="G19" s="236"/>
      <c r="H19" s="236"/>
      <c r="I19" s="236"/>
      <c r="J19" s="236"/>
      <c r="K19" s="239" t="str">
        <f>IF(COUNTIF(L19:AY19,"&lt;&gt;")=0,"",SUMPRODUCT(((Recommendations[ImplStatus]="Implemented")+(Recommendations[ImplStatus]="Compensated"))*ISNUMBER(MATCH(Recommendations[Id],L19:AY19,0)))/COUNTIF(L19:AY19,"&lt;&gt;"))</f>
        <v/>
      </c>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52"/>
    </row>
    <row r="20" spans="1:51" ht="60" customHeight="1" x14ac:dyDescent="0.35">
      <c r="A20" s="249" t="s">
        <v>3784</v>
      </c>
      <c r="B20" s="237" t="s">
        <v>3785</v>
      </c>
      <c r="C20" s="237" t="s">
        <v>3786</v>
      </c>
      <c r="D20" s="237" t="s">
        <v>3787</v>
      </c>
      <c r="E20" s="237" t="s">
        <v>21</v>
      </c>
      <c r="F20" s="237" t="s">
        <v>3788</v>
      </c>
      <c r="G20" s="237" t="s">
        <v>21</v>
      </c>
      <c r="H20" s="237" t="s">
        <v>3789</v>
      </c>
      <c r="I20" s="237" t="s">
        <v>21</v>
      </c>
      <c r="J20" s="237" t="s">
        <v>3790</v>
      </c>
      <c r="K20" s="240" t="str">
        <f>IF(COUNTIF(L20:AY20,"&lt;&gt;")=0,"",SUMPRODUCT(((Recommendations[ImplStatus]="Implemented")+(Recommendations[ImplStatus]="Compensated"))*ISNUMBER(MATCH(Recommendations[Id],L20:AY20,0)))/COUNTIF(L20:AY20,"&lt;&gt;"))</f>
        <v/>
      </c>
      <c r="L20" s="243"/>
      <c r="M20" s="243"/>
      <c r="N20" s="243"/>
      <c r="O20" s="243"/>
      <c r="P20" s="243"/>
      <c r="Q20" s="243"/>
      <c r="R20" s="243"/>
      <c r="S20" s="243"/>
      <c r="T20" s="243"/>
      <c r="U20" s="243"/>
      <c r="V20" s="243"/>
      <c r="W20" s="243"/>
      <c r="X20" s="243"/>
      <c r="Y20" s="243"/>
      <c r="Z20" s="243"/>
      <c r="AA20" s="243"/>
      <c r="AB20" s="243"/>
      <c r="AC20" s="243"/>
      <c r="AD20" s="243"/>
      <c r="AE20" s="243"/>
      <c r="AF20" s="243"/>
      <c r="AG20" s="243"/>
      <c r="AH20" s="243"/>
      <c r="AI20" s="243"/>
      <c r="AJ20" s="243"/>
      <c r="AK20" s="243"/>
      <c r="AL20" s="243"/>
      <c r="AM20" s="243"/>
      <c r="AN20" s="243"/>
      <c r="AO20" s="243"/>
      <c r="AP20" s="243"/>
      <c r="AQ20" s="243"/>
      <c r="AR20" s="243"/>
      <c r="AS20" s="243"/>
      <c r="AT20" s="243"/>
      <c r="AU20" s="243"/>
      <c r="AV20" s="243"/>
      <c r="AW20" s="243"/>
      <c r="AX20" s="243"/>
      <c r="AY20" s="253"/>
    </row>
    <row r="21" spans="1:51" ht="60" customHeight="1" x14ac:dyDescent="0.35">
      <c r="A21" s="249" t="s">
        <v>3791</v>
      </c>
      <c r="B21" s="237" t="s">
        <v>3792</v>
      </c>
      <c r="C21" s="237" t="s">
        <v>3793</v>
      </c>
      <c r="D21" s="237" t="s">
        <v>3794</v>
      </c>
      <c r="E21" s="237" t="s">
        <v>3795</v>
      </c>
      <c r="F21" s="237" t="s">
        <v>21</v>
      </c>
      <c r="G21" s="237" t="s">
        <v>21</v>
      </c>
      <c r="H21" s="237" t="s">
        <v>3796</v>
      </c>
      <c r="I21" s="237" t="s">
        <v>3797</v>
      </c>
      <c r="J21" s="237" t="s">
        <v>3798</v>
      </c>
      <c r="K21" s="240" t="str">
        <f>IF(COUNTIF(L21:AY21,"&lt;&gt;")=0,"",SUMPRODUCT(((Recommendations[ImplStatus]="Implemented")+(Recommendations[ImplStatus]="Compensated"))*ISNUMBER(MATCH(Recommendations[Id],L21:AY21,0)))/COUNTIF(L21:AY21,"&lt;&gt;"))</f>
        <v/>
      </c>
      <c r="L21" s="243"/>
      <c r="M21" s="243"/>
      <c r="N21" s="243"/>
      <c r="O21" s="243"/>
      <c r="P21" s="243"/>
      <c r="Q21" s="243"/>
      <c r="R21" s="243"/>
      <c r="S21" s="243"/>
      <c r="T21" s="243"/>
      <c r="U21" s="243"/>
      <c r="V21" s="243"/>
      <c r="W21" s="243"/>
      <c r="X21" s="243"/>
      <c r="Y21" s="243"/>
      <c r="Z21" s="243"/>
      <c r="AA21" s="243"/>
      <c r="AB21" s="243"/>
      <c r="AC21" s="243"/>
      <c r="AD21" s="243"/>
      <c r="AE21" s="243"/>
      <c r="AF21" s="243"/>
      <c r="AG21" s="243"/>
      <c r="AH21" s="243"/>
      <c r="AI21" s="243"/>
      <c r="AJ21" s="243"/>
      <c r="AK21" s="243"/>
      <c r="AL21" s="243"/>
      <c r="AM21" s="243"/>
      <c r="AN21" s="243"/>
      <c r="AO21" s="243"/>
      <c r="AP21" s="243"/>
      <c r="AQ21" s="243"/>
      <c r="AR21" s="243"/>
      <c r="AS21" s="243"/>
      <c r="AT21" s="243"/>
      <c r="AU21" s="243"/>
      <c r="AV21" s="243"/>
      <c r="AW21" s="243"/>
      <c r="AX21" s="243"/>
      <c r="AY21" s="253"/>
    </row>
    <row r="22" spans="1:51" ht="60" customHeight="1" x14ac:dyDescent="0.35">
      <c r="A22" s="249" t="s">
        <v>3799</v>
      </c>
      <c r="B22" s="237" t="s">
        <v>3800</v>
      </c>
      <c r="C22" s="237" t="s">
        <v>3801</v>
      </c>
      <c r="D22" s="237" t="s">
        <v>3802</v>
      </c>
      <c r="E22" s="237" t="s">
        <v>21</v>
      </c>
      <c r="F22" s="237" t="s">
        <v>3803</v>
      </c>
      <c r="G22" s="237" t="s">
        <v>21</v>
      </c>
      <c r="H22" s="237" t="s">
        <v>3804</v>
      </c>
      <c r="I22" s="237" t="s">
        <v>21</v>
      </c>
      <c r="J22" s="237" t="s">
        <v>3805</v>
      </c>
      <c r="K22" s="240" t="str">
        <f>IF(COUNTIF(L22:AY22,"&lt;&gt;")=0,"",SUMPRODUCT(((Recommendations[ImplStatus]="Implemented")+(Recommendations[ImplStatus]="Compensated"))*ISNUMBER(MATCH(Recommendations[Id],L22:AY22,0)))/COUNTIF(L22:AY22,"&lt;&gt;"))</f>
        <v/>
      </c>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243"/>
      <c r="AJ22" s="243"/>
      <c r="AK22" s="243"/>
      <c r="AL22" s="243"/>
      <c r="AM22" s="243"/>
      <c r="AN22" s="243"/>
      <c r="AO22" s="243"/>
      <c r="AP22" s="243"/>
      <c r="AQ22" s="243"/>
      <c r="AR22" s="243"/>
      <c r="AS22" s="243"/>
      <c r="AT22" s="243"/>
      <c r="AU22" s="243"/>
      <c r="AV22" s="243"/>
      <c r="AW22" s="243"/>
      <c r="AX22" s="243"/>
      <c r="AY22" s="253"/>
    </row>
    <row r="23" spans="1:51" ht="60" customHeight="1" x14ac:dyDescent="0.35">
      <c r="A23" s="249" t="s">
        <v>3806</v>
      </c>
      <c r="B23" s="237" t="s">
        <v>3807</v>
      </c>
      <c r="C23" s="237" t="s">
        <v>3808</v>
      </c>
      <c r="D23" s="237" t="s">
        <v>3809</v>
      </c>
      <c r="E23" s="237" t="s">
        <v>21</v>
      </c>
      <c r="F23" s="237" t="s">
        <v>21</v>
      </c>
      <c r="G23" s="237" t="s">
        <v>21</v>
      </c>
      <c r="H23" s="237" t="s">
        <v>3810</v>
      </c>
      <c r="I23" s="237" t="s">
        <v>3811</v>
      </c>
      <c r="J23" s="237" t="s">
        <v>3812</v>
      </c>
      <c r="K23" s="240" t="str">
        <f>IF(COUNTIF(L23:AY23,"&lt;&gt;")=0,"",SUMPRODUCT(((Recommendations[ImplStatus]="Implemented")+(Recommendations[ImplStatus]="Compensated"))*ISNUMBER(MATCH(Recommendations[Id],L23:AY23,0)))/COUNTIF(L23:AY23,"&lt;&gt;"))</f>
        <v/>
      </c>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43"/>
      <c r="AJ23" s="243"/>
      <c r="AK23" s="243"/>
      <c r="AL23" s="243"/>
      <c r="AM23" s="243"/>
      <c r="AN23" s="243"/>
      <c r="AO23" s="243"/>
      <c r="AP23" s="243"/>
      <c r="AQ23" s="243"/>
      <c r="AR23" s="243"/>
      <c r="AS23" s="243"/>
      <c r="AT23" s="243"/>
      <c r="AU23" s="243"/>
      <c r="AV23" s="243"/>
      <c r="AW23" s="243"/>
      <c r="AX23" s="243"/>
      <c r="AY23" s="253"/>
    </row>
    <row r="24" spans="1:51" ht="60" customHeight="1" x14ac:dyDescent="0.35">
      <c r="A24" s="249" t="s">
        <v>3813</v>
      </c>
      <c r="B24" s="237" t="s">
        <v>3814</v>
      </c>
      <c r="C24" s="237" t="s">
        <v>3815</v>
      </c>
      <c r="D24" s="237" t="s">
        <v>3809</v>
      </c>
      <c r="E24" s="237" t="s">
        <v>21</v>
      </c>
      <c r="F24" s="237" t="s">
        <v>3816</v>
      </c>
      <c r="G24" s="237" t="s">
        <v>21</v>
      </c>
      <c r="H24" s="237" t="s">
        <v>3817</v>
      </c>
      <c r="I24" s="237" t="s">
        <v>21</v>
      </c>
      <c r="J24" s="237" t="s">
        <v>3818</v>
      </c>
      <c r="K24" s="240" t="str">
        <f>IF(COUNTIF(L24:AY24,"&lt;&gt;")=0,"",SUMPRODUCT(((Recommendations[ImplStatus]="Implemented")+(Recommendations[ImplStatus]="Compensated"))*ISNUMBER(MATCH(Recommendations[Id],L24:AY24,0)))/COUNTIF(L24:AY24,"&lt;&gt;"))</f>
        <v/>
      </c>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3"/>
      <c r="AN24" s="243"/>
      <c r="AO24" s="243"/>
      <c r="AP24" s="243"/>
      <c r="AQ24" s="243"/>
      <c r="AR24" s="243"/>
      <c r="AS24" s="243"/>
      <c r="AT24" s="243"/>
      <c r="AU24" s="243"/>
      <c r="AV24" s="243"/>
      <c r="AW24" s="243"/>
      <c r="AX24" s="243"/>
      <c r="AY24" s="253"/>
    </row>
    <row r="25" spans="1:51" ht="60" customHeight="1" outlineLevel="1" x14ac:dyDescent="0.35">
      <c r="A25" s="248" t="s">
        <v>942</v>
      </c>
      <c r="B25" s="236" t="s">
        <v>3819</v>
      </c>
      <c r="C25" s="236"/>
      <c r="D25" s="236"/>
      <c r="E25" s="236"/>
      <c r="F25" s="236"/>
      <c r="G25" s="236"/>
      <c r="H25" s="236"/>
      <c r="I25" s="236"/>
      <c r="J25" s="236"/>
      <c r="K25" s="239" t="str">
        <f>IF(COUNTIF(L25:AY25,"&lt;&gt;")=0,"",SUMPRODUCT(((Recommendations[ImplStatus]="Implemented")+(Recommendations[ImplStatus]="Compensated"))*ISNUMBER(MATCH(Recommendations[Id],L25:AY25,0)))/COUNTIF(L25:AY25,"&lt;&gt;"))</f>
        <v/>
      </c>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52"/>
    </row>
    <row r="26" spans="1:51" ht="60" customHeight="1" x14ac:dyDescent="0.35">
      <c r="A26" s="249" t="s">
        <v>3820</v>
      </c>
      <c r="B26" s="237" t="s">
        <v>3821</v>
      </c>
      <c r="C26" s="237" t="s">
        <v>3822</v>
      </c>
      <c r="D26" s="237" t="s">
        <v>3823</v>
      </c>
      <c r="E26" s="237" t="s">
        <v>21</v>
      </c>
      <c r="F26" s="237" t="s">
        <v>3824</v>
      </c>
      <c r="G26" s="237" t="s">
        <v>21</v>
      </c>
      <c r="H26" s="237" t="s">
        <v>3825</v>
      </c>
      <c r="I26" s="237" t="s">
        <v>21</v>
      </c>
      <c r="J26" s="237" t="s">
        <v>3826</v>
      </c>
      <c r="K26" s="240" t="str">
        <f>IF(COUNTIF(L26:AY26,"&lt;&gt;")=0,"",SUMPRODUCT(((Recommendations[ImplStatus]="Implemented")+(Recommendations[ImplStatus]="Compensated"))*ISNUMBER(MATCH(Recommendations[Id],L26:AY26,0)))/COUNTIF(L26:AY26,"&lt;&gt;"))</f>
        <v/>
      </c>
      <c r="L26" s="243"/>
      <c r="M26" s="243"/>
      <c r="N26" s="243"/>
      <c r="O26" s="243"/>
      <c r="P26" s="243"/>
      <c r="Q26" s="243"/>
      <c r="R26" s="243"/>
      <c r="S26" s="243"/>
      <c r="T26" s="243"/>
      <c r="U26" s="243"/>
      <c r="V26" s="243"/>
      <c r="W26" s="243"/>
      <c r="X26" s="243"/>
      <c r="Y26" s="243"/>
      <c r="Z26" s="243"/>
      <c r="AA26" s="243"/>
      <c r="AB26" s="243"/>
      <c r="AC26" s="243"/>
      <c r="AD26" s="243"/>
      <c r="AE26" s="243"/>
      <c r="AF26" s="243"/>
      <c r="AG26" s="243"/>
      <c r="AH26" s="243"/>
      <c r="AI26" s="243"/>
      <c r="AJ26" s="243"/>
      <c r="AK26" s="243"/>
      <c r="AL26" s="243"/>
      <c r="AM26" s="243"/>
      <c r="AN26" s="243"/>
      <c r="AO26" s="243"/>
      <c r="AP26" s="243"/>
      <c r="AQ26" s="243"/>
      <c r="AR26" s="243"/>
      <c r="AS26" s="243"/>
      <c r="AT26" s="243"/>
      <c r="AU26" s="243"/>
      <c r="AV26" s="243"/>
      <c r="AW26" s="243"/>
      <c r="AX26" s="243"/>
      <c r="AY26" s="253"/>
    </row>
    <row r="27" spans="1:51" ht="60" customHeight="1" outlineLevel="1" x14ac:dyDescent="0.35">
      <c r="A27" s="247" t="s">
        <v>3827</v>
      </c>
      <c r="B27" s="235" t="s">
        <v>3828</v>
      </c>
      <c r="C27" s="235"/>
      <c r="D27" s="235"/>
      <c r="E27" s="235"/>
      <c r="F27" s="235"/>
      <c r="G27" s="235"/>
      <c r="H27" s="235"/>
      <c r="I27" s="235"/>
      <c r="J27" s="235"/>
      <c r="K27" s="238" t="str">
        <f>IF(COUNTIF(L27:AY27,"&lt;&gt;")=0,"",SUMPRODUCT(((Recommendations[ImplStatus]="Implemented")+(Recommendations[ImplStatus]="Compensated"))*ISNUMBER(MATCH(Recommendations[Id],L27:AY27,0)))/COUNTIF(L27:AY27,"&lt;&gt;"))</f>
        <v/>
      </c>
      <c r="L27" s="241"/>
      <c r="M27" s="241"/>
      <c r="N27" s="241"/>
      <c r="O27" s="241"/>
      <c r="P27" s="241"/>
      <c r="Q27" s="24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51"/>
    </row>
    <row r="28" spans="1:51" ht="60" customHeight="1" outlineLevel="1" x14ac:dyDescent="0.35">
      <c r="A28" s="248" t="s">
        <v>948</v>
      </c>
      <c r="B28" s="236" t="s">
        <v>3829</v>
      </c>
      <c r="C28" s="236"/>
      <c r="D28" s="236"/>
      <c r="E28" s="236"/>
      <c r="F28" s="236"/>
      <c r="G28" s="236"/>
      <c r="H28" s="236"/>
      <c r="I28" s="236"/>
      <c r="J28" s="236"/>
      <c r="K28" s="239" t="str">
        <f>IF(COUNTIF(L28:AY28,"&lt;&gt;")=0,"",SUMPRODUCT(((Recommendations[ImplStatus]="Implemented")+(Recommendations[ImplStatus]="Compensated"))*ISNUMBER(MATCH(Recommendations[Id],L28:AY28,0)))/COUNTIF(L28:AY28,"&lt;&gt;"))</f>
        <v/>
      </c>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52"/>
    </row>
    <row r="29" spans="1:51" ht="60" customHeight="1" x14ac:dyDescent="0.35">
      <c r="A29" s="249" t="s">
        <v>3830</v>
      </c>
      <c r="B29" s="237" t="s">
        <v>3831</v>
      </c>
      <c r="C29" s="237" t="s">
        <v>3832</v>
      </c>
      <c r="D29" s="237" t="s">
        <v>3833</v>
      </c>
      <c r="E29" s="237" t="s">
        <v>3834</v>
      </c>
      <c r="F29" s="237" t="s">
        <v>21</v>
      </c>
      <c r="G29" s="237" t="s">
        <v>21</v>
      </c>
      <c r="H29" s="237" t="s">
        <v>3835</v>
      </c>
      <c r="I29" s="237" t="s">
        <v>21</v>
      </c>
      <c r="J29" s="237" t="s">
        <v>3836</v>
      </c>
      <c r="K29" s="240" t="str">
        <f>IF(COUNTIF(L29:AY29,"&lt;&gt;")=0,"",SUMPRODUCT(((Recommendations[ImplStatus]="Implemented")+(Recommendations[ImplStatus]="Compensated"))*ISNUMBER(MATCH(Recommendations[Id],L29:AY29,0)))/COUNTIF(L29:AY29,"&lt;&gt;"))</f>
        <v/>
      </c>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243"/>
      <c r="AM29" s="243"/>
      <c r="AN29" s="243"/>
      <c r="AO29" s="243"/>
      <c r="AP29" s="243"/>
      <c r="AQ29" s="243"/>
      <c r="AR29" s="243"/>
      <c r="AS29" s="243"/>
      <c r="AT29" s="243"/>
      <c r="AU29" s="243"/>
      <c r="AV29" s="243"/>
      <c r="AW29" s="243"/>
      <c r="AX29" s="243"/>
      <c r="AY29" s="253"/>
    </row>
    <row r="30" spans="1:51" ht="60" customHeight="1" x14ac:dyDescent="0.35">
      <c r="A30" s="249" t="s">
        <v>3837</v>
      </c>
      <c r="B30" s="237" t="s">
        <v>3838</v>
      </c>
      <c r="C30" s="237" t="s">
        <v>3703</v>
      </c>
      <c r="D30" s="237" t="s">
        <v>3704</v>
      </c>
      <c r="E30" s="237" t="s">
        <v>21</v>
      </c>
      <c r="F30" s="237" t="s">
        <v>3706</v>
      </c>
      <c r="G30" s="237" t="s">
        <v>21</v>
      </c>
      <c r="H30" s="237" t="s">
        <v>3839</v>
      </c>
      <c r="I30" s="237" t="s">
        <v>21</v>
      </c>
      <c r="J30" s="237" t="s">
        <v>3840</v>
      </c>
      <c r="K30" s="240" t="str">
        <f>IF(COUNTIF(L30:AY30,"&lt;&gt;")=0,"",SUMPRODUCT(((Recommendations[ImplStatus]="Implemented")+(Recommendations[ImplStatus]="Compensated"))*ISNUMBER(MATCH(Recommendations[Id],L30:AY30,0)))/COUNTIF(L30:AY30,"&lt;&gt;"))</f>
        <v/>
      </c>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243"/>
      <c r="AM30" s="243"/>
      <c r="AN30" s="243"/>
      <c r="AO30" s="243"/>
      <c r="AP30" s="243"/>
      <c r="AQ30" s="243"/>
      <c r="AR30" s="243"/>
      <c r="AS30" s="243"/>
      <c r="AT30" s="243"/>
      <c r="AU30" s="243"/>
      <c r="AV30" s="243"/>
      <c r="AW30" s="243"/>
      <c r="AX30" s="243"/>
      <c r="AY30" s="253"/>
    </row>
    <row r="31" spans="1:51" ht="60" customHeight="1" outlineLevel="1" x14ac:dyDescent="0.35">
      <c r="A31" s="248" t="s">
        <v>953</v>
      </c>
      <c r="B31" s="236" t="s">
        <v>3841</v>
      </c>
      <c r="C31" s="236"/>
      <c r="D31" s="236"/>
      <c r="E31" s="236"/>
      <c r="F31" s="236"/>
      <c r="G31" s="236"/>
      <c r="H31" s="236"/>
      <c r="I31" s="236"/>
      <c r="J31" s="236"/>
      <c r="K31" s="239" t="str">
        <f>IF(COUNTIF(L31:AY31,"&lt;&gt;")=0,"",SUMPRODUCT(((Recommendations[ImplStatus]="Implemented")+(Recommendations[ImplStatus]="Compensated"))*ISNUMBER(MATCH(Recommendations[Id],L31:AY31,0)))/COUNTIF(L31:AY31,"&lt;&gt;"))</f>
        <v/>
      </c>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52"/>
    </row>
    <row r="32" spans="1:51" ht="60" customHeight="1" x14ac:dyDescent="0.35">
      <c r="A32" s="249" t="s">
        <v>3842</v>
      </c>
      <c r="B32" s="237" t="s">
        <v>3843</v>
      </c>
      <c r="C32" s="237" t="s">
        <v>3844</v>
      </c>
      <c r="D32" s="237" t="s">
        <v>3845</v>
      </c>
      <c r="E32" s="237" t="s">
        <v>21</v>
      </c>
      <c r="F32" s="237" t="s">
        <v>21</v>
      </c>
      <c r="G32" s="237" t="s">
        <v>3846</v>
      </c>
      <c r="H32" s="237" t="s">
        <v>3847</v>
      </c>
      <c r="I32" s="237" t="s">
        <v>21</v>
      </c>
      <c r="J32" s="237" t="s">
        <v>3848</v>
      </c>
      <c r="K32" s="240" t="str">
        <f>IF(COUNTIF(L32:AY32,"&lt;&gt;")=0,"",SUMPRODUCT(((Recommendations[ImplStatus]="Implemented")+(Recommendations[ImplStatus]="Compensated"))*ISNUMBER(MATCH(Recommendations[Id],L32:AY32,0)))/COUNTIF(L32:AY32,"&lt;&gt;"))</f>
        <v/>
      </c>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243"/>
      <c r="AM32" s="243"/>
      <c r="AN32" s="243"/>
      <c r="AO32" s="243"/>
      <c r="AP32" s="243"/>
      <c r="AQ32" s="243"/>
      <c r="AR32" s="243"/>
      <c r="AS32" s="243"/>
      <c r="AT32" s="243"/>
      <c r="AU32" s="243"/>
      <c r="AV32" s="243"/>
      <c r="AW32" s="243"/>
      <c r="AX32" s="243"/>
      <c r="AY32" s="253"/>
    </row>
    <row r="33" spans="1:51" ht="60" customHeight="1" x14ac:dyDescent="0.35">
      <c r="A33" s="249" t="s">
        <v>3849</v>
      </c>
      <c r="B33" s="237" t="s">
        <v>3850</v>
      </c>
      <c r="C33" s="237" t="s">
        <v>3851</v>
      </c>
      <c r="D33" s="237" t="s">
        <v>3852</v>
      </c>
      <c r="E33" s="237" t="s">
        <v>21</v>
      </c>
      <c r="F33" s="237" t="s">
        <v>3853</v>
      </c>
      <c r="G33" s="237" t="s">
        <v>21</v>
      </c>
      <c r="H33" s="237" t="s">
        <v>3854</v>
      </c>
      <c r="I33" s="237" t="s">
        <v>3855</v>
      </c>
      <c r="J33" s="237" t="s">
        <v>3856</v>
      </c>
      <c r="K33" s="240" t="str">
        <f>IF(COUNTIF(L33:AY33,"&lt;&gt;")=0,"",SUMPRODUCT(((Recommendations[ImplStatus]="Implemented")+(Recommendations[ImplStatus]="Compensated"))*ISNUMBER(MATCH(Recommendations[Id],L33:AY33,0)))/COUNTIF(L33:AY33,"&lt;&gt;"))</f>
        <v/>
      </c>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243"/>
      <c r="AM33" s="243"/>
      <c r="AN33" s="243"/>
      <c r="AO33" s="243"/>
      <c r="AP33" s="243"/>
      <c r="AQ33" s="243"/>
      <c r="AR33" s="243"/>
      <c r="AS33" s="243"/>
      <c r="AT33" s="243"/>
      <c r="AU33" s="243"/>
      <c r="AV33" s="243"/>
      <c r="AW33" s="243"/>
      <c r="AX33" s="243"/>
      <c r="AY33" s="253"/>
    </row>
    <row r="34" spans="1:51" ht="60" customHeight="1" x14ac:dyDescent="0.35">
      <c r="A34" s="249" t="s">
        <v>3857</v>
      </c>
      <c r="B34" s="237" t="s">
        <v>3858</v>
      </c>
      <c r="C34" s="237" t="s">
        <v>3859</v>
      </c>
      <c r="D34" s="237" t="s">
        <v>3860</v>
      </c>
      <c r="E34" s="237" t="s">
        <v>21</v>
      </c>
      <c r="F34" s="237" t="s">
        <v>21</v>
      </c>
      <c r="G34" s="237" t="s">
        <v>21</v>
      </c>
      <c r="H34" s="237" t="s">
        <v>3861</v>
      </c>
      <c r="I34" s="237" t="s">
        <v>21</v>
      </c>
      <c r="J34" s="237" t="s">
        <v>3862</v>
      </c>
      <c r="K34" s="240" t="str">
        <f>IF(COUNTIF(L34:AY34,"&lt;&gt;")=0,"",SUMPRODUCT(((Recommendations[ImplStatus]="Implemented")+(Recommendations[ImplStatus]="Compensated"))*ISNUMBER(MATCH(Recommendations[Id],L34:AY34,0)))/COUNTIF(L34:AY34,"&lt;&gt;"))</f>
        <v/>
      </c>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243"/>
      <c r="AM34" s="243"/>
      <c r="AN34" s="243"/>
      <c r="AO34" s="243"/>
      <c r="AP34" s="243"/>
      <c r="AQ34" s="243"/>
      <c r="AR34" s="243"/>
      <c r="AS34" s="243"/>
      <c r="AT34" s="243"/>
      <c r="AU34" s="243"/>
      <c r="AV34" s="243"/>
      <c r="AW34" s="243"/>
      <c r="AX34" s="243"/>
      <c r="AY34" s="253"/>
    </row>
    <row r="35" spans="1:51" ht="60" customHeight="1" x14ac:dyDescent="0.35">
      <c r="A35" s="249" t="s">
        <v>3863</v>
      </c>
      <c r="B35" s="237" t="s">
        <v>3864</v>
      </c>
      <c r="C35" s="237" t="s">
        <v>3865</v>
      </c>
      <c r="D35" s="237" t="s">
        <v>3866</v>
      </c>
      <c r="E35" s="237" t="s">
        <v>21</v>
      </c>
      <c r="F35" s="237" t="s">
        <v>3867</v>
      </c>
      <c r="G35" s="237" t="s">
        <v>21</v>
      </c>
      <c r="H35" s="237" t="s">
        <v>3868</v>
      </c>
      <c r="I35" s="237" t="s">
        <v>21</v>
      </c>
      <c r="J35" s="237" t="s">
        <v>3869</v>
      </c>
      <c r="K35" s="240">
        <f>IF(COUNTIF(L35:AY35,"&lt;&gt;")=0,"",SUMPRODUCT(((Recommendations[ImplStatus]="Implemented")+(Recommendations[ImplStatus]="Compensated"))*ISNUMBER(MATCH(Recommendations[Id],L35:AY35,0)))/COUNTIF(L35:AY35,"&lt;&gt;"))</f>
        <v>0</v>
      </c>
      <c r="L35" s="243" t="s">
        <v>55</v>
      </c>
      <c r="M35" s="243" t="s">
        <v>165</v>
      </c>
      <c r="N35" s="243" t="s">
        <v>171</v>
      </c>
      <c r="O35" s="243" t="s">
        <v>270</v>
      </c>
      <c r="P35" s="243" t="s">
        <v>275</v>
      </c>
      <c r="Q35" s="243"/>
      <c r="R35" s="243"/>
      <c r="S35" s="243"/>
      <c r="T35" s="243"/>
      <c r="U35" s="243"/>
      <c r="V35" s="243"/>
      <c r="W35" s="243"/>
      <c r="X35" s="243"/>
      <c r="Y35" s="243"/>
      <c r="Z35" s="243"/>
      <c r="AA35" s="243"/>
      <c r="AB35" s="243"/>
      <c r="AC35" s="243"/>
      <c r="AD35" s="243"/>
      <c r="AE35" s="243"/>
      <c r="AF35" s="243"/>
      <c r="AG35" s="243"/>
      <c r="AH35" s="243"/>
      <c r="AI35" s="243"/>
      <c r="AJ35" s="243"/>
      <c r="AK35" s="243"/>
      <c r="AL35" s="243"/>
      <c r="AM35" s="243"/>
      <c r="AN35" s="243"/>
      <c r="AO35" s="243"/>
      <c r="AP35" s="243"/>
      <c r="AQ35" s="243"/>
      <c r="AR35" s="243"/>
      <c r="AS35" s="243"/>
      <c r="AT35" s="243"/>
      <c r="AU35" s="243"/>
      <c r="AV35" s="243"/>
      <c r="AW35" s="243"/>
      <c r="AX35" s="243"/>
      <c r="AY35" s="253"/>
    </row>
    <row r="36" spans="1:51" ht="60" customHeight="1" x14ac:dyDescent="0.35">
      <c r="A36" s="249" t="s">
        <v>3870</v>
      </c>
      <c r="B36" s="237" t="s">
        <v>3871</v>
      </c>
      <c r="C36" s="237" t="s">
        <v>3872</v>
      </c>
      <c r="D36" s="237" t="s">
        <v>3873</v>
      </c>
      <c r="E36" s="237" t="s">
        <v>21</v>
      </c>
      <c r="F36" s="237" t="s">
        <v>21</v>
      </c>
      <c r="G36" s="237" t="s">
        <v>3874</v>
      </c>
      <c r="H36" s="237" t="s">
        <v>3875</v>
      </c>
      <c r="I36" s="237" t="s">
        <v>21</v>
      </c>
      <c r="J36" s="237" t="s">
        <v>3876</v>
      </c>
      <c r="K36" s="240" t="str">
        <f>IF(COUNTIF(L36:AY36,"&lt;&gt;")=0,"",SUMPRODUCT(((Recommendations[ImplStatus]="Implemented")+(Recommendations[ImplStatus]="Compensated"))*ISNUMBER(MATCH(Recommendations[Id],L36:AY36,0)))/COUNTIF(L36:AY36,"&lt;&gt;"))</f>
        <v/>
      </c>
      <c r="L36" s="243"/>
      <c r="M36" s="243"/>
      <c r="N36" s="243"/>
      <c r="O36" s="243"/>
      <c r="P36" s="243"/>
      <c r="Q36" s="243"/>
      <c r="R36" s="243"/>
      <c r="S36" s="243"/>
      <c r="T36" s="243"/>
      <c r="U36" s="243"/>
      <c r="V36" s="243"/>
      <c r="W36" s="243"/>
      <c r="X36" s="243"/>
      <c r="Y36" s="243"/>
      <c r="Z36" s="243"/>
      <c r="AA36" s="243"/>
      <c r="AB36" s="243"/>
      <c r="AC36" s="243"/>
      <c r="AD36" s="243"/>
      <c r="AE36" s="243"/>
      <c r="AF36" s="243"/>
      <c r="AG36" s="243"/>
      <c r="AH36" s="243"/>
      <c r="AI36" s="243"/>
      <c r="AJ36" s="243"/>
      <c r="AK36" s="243"/>
      <c r="AL36" s="243"/>
      <c r="AM36" s="243"/>
      <c r="AN36" s="243"/>
      <c r="AO36" s="243"/>
      <c r="AP36" s="243"/>
      <c r="AQ36" s="243"/>
      <c r="AR36" s="243"/>
      <c r="AS36" s="243"/>
      <c r="AT36" s="243"/>
      <c r="AU36" s="243"/>
      <c r="AV36" s="243"/>
      <c r="AW36" s="243"/>
      <c r="AX36" s="243"/>
      <c r="AY36" s="253"/>
    </row>
    <row r="37" spans="1:51" ht="60" customHeight="1" x14ac:dyDescent="0.35">
      <c r="A37" s="249" t="s">
        <v>3877</v>
      </c>
      <c r="B37" s="237" t="s">
        <v>3878</v>
      </c>
      <c r="C37" s="237" t="s">
        <v>3879</v>
      </c>
      <c r="D37" s="237" t="s">
        <v>3880</v>
      </c>
      <c r="E37" s="237" t="s">
        <v>21</v>
      </c>
      <c r="F37" s="237" t="s">
        <v>3881</v>
      </c>
      <c r="G37" s="237" t="s">
        <v>3882</v>
      </c>
      <c r="H37" s="237" t="s">
        <v>3883</v>
      </c>
      <c r="I37" s="237" t="s">
        <v>21</v>
      </c>
      <c r="J37" s="237" t="s">
        <v>3884</v>
      </c>
      <c r="K37" s="240" t="str">
        <f>IF(COUNTIF(L37:AY37,"&lt;&gt;")=0,"",SUMPRODUCT(((Recommendations[ImplStatus]="Implemented")+(Recommendations[ImplStatus]="Compensated"))*ISNUMBER(MATCH(Recommendations[Id],L37:AY37,0)))/COUNTIF(L37:AY37,"&lt;&gt;"))</f>
        <v/>
      </c>
      <c r="L37" s="243"/>
      <c r="M37" s="243"/>
      <c r="N37" s="243"/>
      <c r="O37" s="243"/>
      <c r="P37" s="243"/>
      <c r="Q37" s="243"/>
      <c r="R37" s="243"/>
      <c r="S37" s="243"/>
      <c r="T37" s="243"/>
      <c r="U37" s="243"/>
      <c r="V37" s="243"/>
      <c r="W37" s="243"/>
      <c r="X37" s="243"/>
      <c r="Y37" s="243"/>
      <c r="Z37" s="243"/>
      <c r="AA37" s="243"/>
      <c r="AB37" s="243"/>
      <c r="AC37" s="243"/>
      <c r="AD37" s="243"/>
      <c r="AE37" s="243"/>
      <c r="AF37" s="243"/>
      <c r="AG37" s="243"/>
      <c r="AH37" s="243"/>
      <c r="AI37" s="243"/>
      <c r="AJ37" s="243"/>
      <c r="AK37" s="243"/>
      <c r="AL37" s="243"/>
      <c r="AM37" s="243"/>
      <c r="AN37" s="243"/>
      <c r="AO37" s="243"/>
      <c r="AP37" s="243"/>
      <c r="AQ37" s="243"/>
      <c r="AR37" s="243"/>
      <c r="AS37" s="243"/>
      <c r="AT37" s="243"/>
      <c r="AU37" s="243"/>
      <c r="AV37" s="243"/>
      <c r="AW37" s="243"/>
      <c r="AX37" s="243"/>
      <c r="AY37" s="253"/>
    </row>
    <row r="38" spans="1:51" ht="60" customHeight="1" x14ac:dyDescent="0.35">
      <c r="A38" s="249" t="s">
        <v>3885</v>
      </c>
      <c r="B38" s="237" t="s">
        <v>3886</v>
      </c>
      <c r="C38" s="237" t="s">
        <v>3887</v>
      </c>
      <c r="D38" s="237" t="s">
        <v>3888</v>
      </c>
      <c r="E38" s="237" t="s">
        <v>21</v>
      </c>
      <c r="F38" s="237" t="s">
        <v>3881</v>
      </c>
      <c r="G38" s="237" t="s">
        <v>3889</v>
      </c>
      <c r="H38" s="237" t="s">
        <v>3890</v>
      </c>
      <c r="I38" s="237" t="s">
        <v>3891</v>
      </c>
      <c r="J38" s="237" t="s">
        <v>3892</v>
      </c>
      <c r="K38" s="240">
        <f>IF(COUNTIF(L38:AY38,"&lt;&gt;")=0,"",SUMPRODUCT(((Recommendations[ImplStatus]="Implemented")+(Recommendations[ImplStatus]="Compensated"))*ISNUMBER(MATCH(Recommendations[Id],L38:AY38,0)))/COUNTIF(L38:AY38,"&lt;&gt;"))</f>
        <v>0</v>
      </c>
      <c r="L38" s="243" t="s">
        <v>101</v>
      </c>
      <c r="M38" s="243" t="s">
        <v>106</v>
      </c>
      <c r="N38" s="243" t="s">
        <v>116</v>
      </c>
      <c r="O38" s="243" t="s">
        <v>120</v>
      </c>
      <c r="P38" s="243" t="s">
        <v>410</v>
      </c>
      <c r="Q38" s="243"/>
      <c r="R38" s="243"/>
      <c r="S38" s="243"/>
      <c r="T38" s="243"/>
      <c r="U38" s="243"/>
      <c r="V38" s="243"/>
      <c r="W38" s="243"/>
      <c r="X38" s="243"/>
      <c r="Y38" s="243"/>
      <c r="Z38" s="243"/>
      <c r="AA38" s="243"/>
      <c r="AB38" s="243"/>
      <c r="AC38" s="243"/>
      <c r="AD38" s="243"/>
      <c r="AE38" s="243"/>
      <c r="AF38" s="243"/>
      <c r="AG38" s="243"/>
      <c r="AH38" s="243"/>
      <c r="AI38" s="243"/>
      <c r="AJ38" s="243"/>
      <c r="AK38" s="243"/>
      <c r="AL38" s="243"/>
      <c r="AM38" s="243"/>
      <c r="AN38" s="243"/>
      <c r="AO38" s="243"/>
      <c r="AP38" s="243"/>
      <c r="AQ38" s="243"/>
      <c r="AR38" s="243"/>
      <c r="AS38" s="243"/>
      <c r="AT38" s="243"/>
      <c r="AU38" s="243"/>
      <c r="AV38" s="243"/>
      <c r="AW38" s="243"/>
      <c r="AX38" s="243"/>
      <c r="AY38" s="253"/>
    </row>
    <row r="39" spans="1:51" ht="60" customHeight="1" outlineLevel="1" x14ac:dyDescent="0.35">
      <c r="A39" s="248" t="s">
        <v>957</v>
      </c>
      <c r="B39" s="236" t="s">
        <v>3893</v>
      </c>
      <c r="C39" s="236"/>
      <c r="D39" s="236"/>
      <c r="E39" s="236"/>
      <c r="F39" s="236"/>
      <c r="G39" s="236"/>
      <c r="H39" s="236"/>
      <c r="I39" s="236"/>
      <c r="J39" s="236"/>
      <c r="K39" s="239" t="str">
        <f>IF(COUNTIF(L39:AY39,"&lt;&gt;")=0,"",SUMPRODUCT(((Recommendations[ImplStatus]="Implemented")+(Recommendations[ImplStatus]="Compensated"))*ISNUMBER(MATCH(Recommendations[Id],L39:AY39,0)))/COUNTIF(L39:AY39,"&lt;&gt;"))</f>
        <v/>
      </c>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52"/>
    </row>
    <row r="40" spans="1:51" ht="60" customHeight="1" x14ac:dyDescent="0.35">
      <c r="A40" s="249" t="s">
        <v>3894</v>
      </c>
      <c r="B40" s="237" t="s">
        <v>3895</v>
      </c>
      <c r="C40" s="237" t="s">
        <v>3896</v>
      </c>
      <c r="D40" s="237" t="s">
        <v>3897</v>
      </c>
      <c r="E40" s="237" t="s">
        <v>21</v>
      </c>
      <c r="F40" s="237" t="s">
        <v>21</v>
      </c>
      <c r="G40" s="237" t="s">
        <v>21</v>
      </c>
      <c r="H40" s="237" t="s">
        <v>3898</v>
      </c>
      <c r="I40" s="237" t="s">
        <v>3899</v>
      </c>
      <c r="J40" s="237" t="s">
        <v>3900</v>
      </c>
      <c r="K40" s="240" t="str">
        <f>IF(COUNTIF(L40:AY40,"&lt;&gt;")=0,"",SUMPRODUCT(((Recommendations[ImplStatus]="Implemented")+(Recommendations[ImplStatus]="Compensated"))*ISNUMBER(MATCH(Recommendations[Id],L40:AY40,0)))/COUNTIF(L40:AY40,"&lt;&gt;"))</f>
        <v/>
      </c>
      <c r="L40" s="243"/>
      <c r="M40" s="243"/>
      <c r="N40" s="243"/>
      <c r="O40" s="243"/>
      <c r="P40" s="243"/>
      <c r="Q40" s="243"/>
      <c r="R40" s="243"/>
      <c r="S40" s="243"/>
      <c r="T40" s="243"/>
      <c r="U40" s="243"/>
      <c r="V40" s="243"/>
      <c r="W40" s="243"/>
      <c r="X40" s="243"/>
      <c r="Y40" s="243"/>
      <c r="Z40" s="243"/>
      <c r="AA40" s="243"/>
      <c r="AB40" s="243"/>
      <c r="AC40" s="243"/>
      <c r="AD40" s="243"/>
      <c r="AE40" s="243"/>
      <c r="AF40" s="243"/>
      <c r="AG40" s="243"/>
      <c r="AH40" s="243"/>
      <c r="AI40" s="243"/>
      <c r="AJ40" s="243"/>
      <c r="AK40" s="243"/>
      <c r="AL40" s="243"/>
      <c r="AM40" s="243"/>
      <c r="AN40" s="243"/>
      <c r="AO40" s="243"/>
      <c r="AP40" s="243"/>
      <c r="AQ40" s="243"/>
      <c r="AR40" s="243"/>
      <c r="AS40" s="243"/>
      <c r="AT40" s="243"/>
      <c r="AU40" s="243"/>
      <c r="AV40" s="243"/>
      <c r="AW40" s="243"/>
      <c r="AX40" s="243"/>
      <c r="AY40" s="253"/>
    </row>
    <row r="41" spans="1:51" ht="60" customHeight="1" x14ac:dyDescent="0.35">
      <c r="A41" s="249" t="s">
        <v>3901</v>
      </c>
      <c r="B41" s="237" t="s">
        <v>3902</v>
      </c>
      <c r="C41" s="237" t="s">
        <v>3903</v>
      </c>
      <c r="D41" s="237" t="s">
        <v>21</v>
      </c>
      <c r="E41" s="237" t="s">
        <v>21</v>
      </c>
      <c r="F41" s="237" t="s">
        <v>21</v>
      </c>
      <c r="G41" s="237" t="s">
        <v>21</v>
      </c>
      <c r="H41" s="237" t="s">
        <v>3904</v>
      </c>
      <c r="I41" s="237" t="s">
        <v>21</v>
      </c>
      <c r="J41" s="237" t="s">
        <v>3905</v>
      </c>
      <c r="K41" s="240" t="str">
        <f>IF(COUNTIF(L41:AY41,"&lt;&gt;")=0,"",SUMPRODUCT(((Recommendations[ImplStatus]="Implemented")+(Recommendations[ImplStatus]="Compensated"))*ISNUMBER(MATCH(Recommendations[Id],L41:AY41,0)))/COUNTIF(L41:AY41,"&lt;&gt;"))</f>
        <v/>
      </c>
      <c r="L41" s="243"/>
      <c r="M41" s="243"/>
      <c r="N41" s="243"/>
      <c r="O41" s="243"/>
      <c r="P41" s="243"/>
      <c r="Q41" s="243"/>
      <c r="R41" s="243"/>
      <c r="S41" s="243"/>
      <c r="T41" s="243"/>
      <c r="U41" s="243"/>
      <c r="V41" s="243"/>
      <c r="W41" s="243"/>
      <c r="X41" s="243"/>
      <c r="Y41" s="243"/>
      <c r="Z41" s="243"/>
      <c r="AA41" s="243"/>
      <c r="AB41" s="243"/>
      <c r="AC41" s="243"/>
      <c r="AD41" s="243"/>
      <c r="AE41" s="243"/>
      <c r="AF41" s="243"/>
      <c r="AG41" s="243"/>
      <c r="AH41" s="243"/>
      <c r="AI41" s="243"/>
      <c r="AJ41" s="243"/>
      <c r="AK41" s="243"/>
      <c r="AL41" s="243"/>
      <c r="AM41" s="243"/>
      <c r="AN41" s="243"/>
      <c r="AO41" s="243"/>
      <c r="AP41" s="243"/>
      <c r="AQ41" s="243"/>
      <c r="AR41" s="243"/>
      <c r="AS41" s="243"/>
      <c r="AT41" s="243"/>
      <c r="AU41" s="243"/>
      <c r="AV41" s="243"/>
      <c r="AW41" s="243"/>
      <c r="AX41" s="243"/>
      <c r="AY41" s="253"/>
    </row>
    <row r="42" spans="1:51" ht="60" customHeight="1" outlineLevel="1" x14ac:dyDescent="0.35">
      <c r="A42" s="247" t="s">
        <v>3906</v>
      </c>
      <c r="B42" s="235" t="s">
        <v>3907</v>
      </c>
      <c r="C42" s="235"/>
      <c r="D42" s="235"/>
      <c r="E42" s="235"/>
      <c r="F42" s="235"/>
      <c r="G42" s="235"/>
      <c r="H42" s="235"/>
      <c r="I42" s="235"/>
      <c r="J42" s="235"/>
      <c r="K42" s="238" t="str">
        <f>IF(COUNTIF(L42:AY42,"&lt;&gt;")=0,"",SUMPRODUCT(((Recommendations[ImplStatus]="Implemented")+(Recommendations[ImplStatus]="Compensated"))*ISNUMBER(MATCH(Recommendations[Id],L42:AY42,0)))/COUNTIF(L42:AY42,"&lt;&gt;"))</f>
        <v/>
      </c>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51"/>
    </row>
    <row r="43" spans="1:51" ht="60" customHeight="1" outlineLevel="1" x14ac:dyDescent="0.35">
      <c r="A43" s="248" t="s">
        <v>980</v>
      </c>
      <c r="B43" s="236" t="s">
        <v>3908</v>
      </c>
      <c r="C43" s="236"/>
      <c r="D43" s="236"/>
      <c r="E43" s="236"/>
      <c r="F43" s="236"/>
      <c r="G43" s="236"/>
      <c r="H43" s="236"/>
      <c r="I43" s="236"/>
      <c r="J43" s="236"/>
      <c r="K43" s="239" t="str">
        <f>IF(COUNTIF(L43:AY43,"&lt;&gt;")=0,"",SUMPRODUCT(((Recommendations[ImplStatus]="Implemented")+(Recommendations[ImplStatus]="Compensated"))*ISNUMBER(MATCH(Recommendations[Id],L43:AY43,0)))/COUNTIF(L43:AY43,"&lt;&gt;"))</f>
        <v/>
      </c>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52"/>
    </row>
    <row r="44" spans="1:51" ht="60" customHeight="1" x14ac:dyDescent="0.35">
      <c r="A44" s="249" t="s">
        <v>3909</v>
      </c>
      <c r="B44" s="237" t="s">
        <v>3910</v>
      </c>
      <c r="C44" s="237" t="s">
        <v>3911</v>
      </c>
      <c r="D44" s="237" t="s">
        <v>3912</v>
      </c>
      <c r="E44" s="237" t="s">
        <v>3698</v>
      </c>
      <c r="F44" s="237" t="s">
        <v>21</v>
      </c>
      <c r="G44" s="237" t="s">
        <v>21</v>
      </c>
      <c r="H44" s="237" t="s">
        <v>3913</v>
      </c>
      <c r="I44" s="237" t="s">
        <v>21</v>
      </c>
      <c r="J44" s="237" t="s">
        <v>3914</v>
      </c>
      <c r="K44" s="240" t="str">
        <f>IF(COUNTIF(L44:AY44,"&lt;&gt;")=0,"",SUMPRODUCT(((Recommendations[ImplStatus]="Implemented")+(Recommendations[ImplStatus]="Compensated"))*ISNUMBER(MATCH(Recommendations[Id],L44:AY44,0)))/COUNTIF(L44:AY44,"&lt;&gt;"))</f>
        <v/>
      </c>
      <c r="L44" s="243"/>
      <c r="M44" s="243"/>
      <c r="N44" s="243"/>
      <c r="O44" s="243"/>
      <c r="P44" s="243"/>
      <c r="Q44" s="243"/>
      <c r="R44" s="243"/>
      <c r="S44" s="243"/>
      <c r="T44" s="243"/>
      <c r="U44" s="243"/>
      <c r="V44" s="243"/>
      <c r="W44" s="243"/>
      <c r="X44" s="243"/>
      <c r="Y44" s="243"/>
      <c r="Z44" s="243"/>
      <c r="AA44" s="243"/>
      <c r="AB44" s="243"/>
      <c r="AC44" s="243"/>
      <c r="AD44" s="243"/>
      <c r="AE44" s="243"/>
      <c r="AF44" s="243"/>
      <c r="AG44" s="243"/>
      <c r="AH44" s="243"/>
      <c r="AI44" s="243"/>
      <c r="AJ44" s="243"/>
      <c r="AK44" s="243"/>
      <c r="AL44" s="243"/>
      <c r="AM44" s="243"/>
      <c r="AN44" s="243"/>
      <c r="AO44" s="243"/>
      <c r="AP44" s="243"/>
      <c r="AQ44" s="243"/>
      <c r="AR44" s="243"/>
      <c r="AS44" s="243"/>
      <c r="AT44" s="243"/>
      <c r="AU44" s="243"/>
      <c r="AV44" s="243"/>
      <c r="AW44" s="243"/>
      <c r="AX44" s="243"/>
      <c r="AY44" s="253"/>
    </row>
    <row r="45" spans="1:51" ht="60" customHeight="1" x14ac:dyDescent="0.35">
      <c r="A45" s="249" t="s">
        <v>3915</v>
      </c>
      <c r="B45" s="237" t="s">
        <v>3916</v>
      </c>
      <c r="C45" s="237" t="s">
        <v>3917</v>
      </c>
      <c r="D45" s="237" t="s">
        <v>3704</v>
      </c>
      <c r="E45" s="237" t="s">
        <v>21</v>
      </c>
      <c r="F45" s="237" t="s">
        <v>3706</v>
      </c>
      <c r="G45" s="237" t="s">
        <v>21</v>
      </c>
      <c r="H45" s="237" t="s">
        <v>3918</v>
      </c>
      <c r="I45" s="237" t="s">
        <v>21</v>
      </c>
      <c r="J45" s="237" t="s">
        <v>3919</v>
      </c>
      <c r="K45" s="240" t="str">
        <f>IF(COUNTIF(L45:AY45,"&lt;&gt;")=0,"",SUMPRODUCT(((Recommendations[ImplStatus]="Implemented")+(Recommendations[ImplStatus]="Compensated"))*ISNUMBER(MATCH(Recommendations[Id],L45:AY45,0)))/COUNTIF(L45:AY45,"&lt;&gt;"))</f>
        <v/>
      </c>
      <c r="L45" s="243"/>
      <c r="M45" s="243"/>
      <c r="N45" s="243"/>
      <c r="O45" s="243"/>
      <c r="P45" s="243"/>
      <c r="Q45" s="243"/>
      <c r="R45" s="243"/>
      <c r="S45" s="243"/>
      <c r="T45" s="243"/>
      <c r="U45" s="243"/>
      <c r="V45" s="243"/>
      <c r="W45" s="243"/>
      <c r="X45" s="243"/>
      <c r="Y45" s="243"/>
      <c r="Z45" s="243"/>
      <c r="AA45" s="243"/>
      <c r="AB45" s="243"/>
      <c r="AC45" s="243"/>
      <c r="AD45" s="243"/>
      <c r="AE45" s="243"/>
      <c r="AF45" s="243"/>
      <c r="AG45" s="243"/>
      <c r="AH45" s="243"/>
      <c r="AI45" s="243"/>
      <c r="AJ45" s="243"/>
      <c r="AK45" s="243"/>
      <c r="AL45" s="243"/>
      <c r="AM45" s="243"/>
      <c r="AN45" s="243"/>
      <c r="AO45" s="243"/>
      <c r="AP45" s="243"/>
      <c r="AQ45" s="243"/>
      <c r="AR45" s="243"/>
      <c r="AS45" s="243"/>
      <c r="AT45" s="243"/>
      <c r="AU45" s="243"/>
      <c r="AV45" s="243"/>
      <c r="AW45" s="243"/>
      <c r="AX45" s="243"/>
      <c r="AY45" s="253"/>
    </row>
    <row r="46" spans="1:51" ht="60" customHeight="1" outlineLevel="1" x14ac:dyDescent="0.35">
      <c r="A46" s="248" t="s">
        <v>986</v>
      </c>
      <c r="B46" s="236" t="s">
        <v>3920</v>
      </c>
      <c r="C46" s="236"/>
      <c r="D46" s="236"/>
      <c r="E46" s="236"/>
      <c r="F46" s="236"/>
      <c r="G46" s="236"/>
      <c r="H46" s="236"/>
      <c r="I46" s="236"/>
      <c r="J46" s="236"/>
      <c r="K46" s="239" t="str">
        <f>IF(COUNTIF(L46:AY46,"&lt;&gt;")=0,"",SUMPRODUCT(((Recommendations[ImplStatus]="Implemented")+(Recommendations[ImplStatus]="Compensated"))*ISNUMBER(MATCH(Recommendations[Id],L46:AY46,0)))/COUNTIF(L46:AY46,"&lt;&gt;"))</f>
        <v/>
      </c>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52"/>
    </row>
    <row r="47" spans="1:51" ht="60" customHeight="1" x14ac:dyDescent="0.35">
      <c r="A47" s="249" t="s">
        <v>3921</v>
      </c>
      <c r="B47" s="237" t="s">
        <v>3922</v>
      </c>
      <c r="C47" s="237" t="s">
        <v>3923</v>
      </c>
      <c r="D47" s="237" t="s">
        <v>3924</v>
      </c>
      <c r="E47" s="237" t="s">
        <v>21</v>
      </c>
      <c r="F47" s="237" t="s">
        <v>3925</v>
      </c>
      <c r="G47" s="237" t="s">
        <v>3926</v>
      </c>
      <c r="H47" s="237" t="s">
        <v>3927</v>
      </c>
      <c r="I47" s="237" t="s">
        <v>3928</v>
      </c>
      <c r="J47" s="237" t="s">
        <v>3929</v>
      </c>
      <c r="K47" s="240" t="str">
        <f>IF(COUNTIF(L47:AY47,"&lt;&gt;")=0,"",SUMPRODUCT(((Recommendations[ImplStatus]="Implemented")+(Recommendations[ImplStatus]="Compensated"))*ISNUMBER(MATCH(Recommendations[Id],L47:AY47,0)))/COUNTIF(L47:AY47,"&lt;&gt;"))</f>
        <v/>
      </c>
      <c r="L47" s="243"/>
      <c r="M47" s="243"/>
      <c r="N47" s="243"/>
      <c r="O47" s="243"/>
      <c r="P47" s="243"/>
      <c r="Q47" s="243"/>
      <c r="R47" s="243"/>
      <c r="S47" s="243"/>
      <c r="T47" s="243"/>
      <c r="U47" s="243"/>
      <c r="V47" s="243"/>
      <c r="W47" s="243"/>
      <c r="X47" s="243"/>
      <c r="Y47" s="243"/>
      <c r="Z47" s="243"/>
      <c r="AA47" s="243"/>
      <c r="AB47" s="243"/>
      <c r="AC47" s="243"/>
      <c r="AD47" s="243"/>
      <c r="AE47" s="243"/>
      <c r="AF47" s="243"/>
      <c r="AG47" s="243"/>
      <c r="AH47" s="243"/>
      <c r="AI47" s="243"/>
      <c r="AJ47" s="243"/>
      <c r="AK47" s="243"/>
      <c r="AL47" s="243"/>
      <c r="AM47" s="243"/>
      <c r="AN47" s="243"/>
      <c r="AO47" s="243"/>
      <c r="AP47" s="243"/>
      <c r="AQ47" s="243"/>
      <c r="AR47" s="243"/>
      <c r="AS47" s="243"/>
      <c r="AT47" s="243"/>
      <c r="AU47" s="243"/>
      <c r="AV47" s="243"/>
      <c r="AW47" s="243"/>
      <c r="AX47" s="243"/>
      <c r="AY47" s="253"/>
    </row>
    <row r="48" spans="1:51" ht="60" customHeight="1" outlineLevel="1" x14ac:dyDescent="0.35">
      <c r="A48" s="248" t="s">
        <v>990</v>
      </c>
      <c r="B48" s="236" t="s">
        <v>3930</v>
      </c>
      <c r="C48" s="236"/>
      <c r="D48" s="236"/>
      <c r="E48" s="236"/>
      <c r="F48" s="236"/>
      <c r="G48" s="236"/>
      <c r="H48" s="236"/>
      <c r="I48" s="236"/>
      <c r="J48" s="236"/>
      <c r="K48" s="239" t="str">
        <f>IF(COUNTIF(L48:AY48,"&lt;&gt;")=0,"",SUMPRODUCT(((Recommendations[ImplStatus]="Implemented")+(Recommendations[ImplStatus]="Compensated"))*ISNUMBER(MATCH(Recommendations[Id],L48:AY48,0)))/COUNTIF(L48:AY48,"&lt;&gt;"))</f>
        <v/>
      </c>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52"/>
    </row>
    <row r="49" spans="1:51" ht="60" customHeight="1" x14ac:dyDescent="0.35">
      <c r="A49" s="249" t="s">
        <v>3931</v>
      </c>
      <c r="B49" s="237" t="s">
        <v>3932</v>
      </c>
      <c r="C49" s="237" t="s">
        <v>3933</v>
      </c>
      <c r="D49" s="237" t="s">
        <v>3934</v>
      </c>
      <c r="E49" s="237" t="s">
        <v>3935</v>
      </c>
      <c r="F49" s="237" t="s">
        <v>21</v>
      </c>
      <c r="G49" s="237" t="s">
        <v>21</v>
      </c>
      <c r="H49" s="237" t="s">
        <v>3936</v>
      </c>
      <c r="I49" s="237" t="s">
        <v>3937</v>
      </c>
      <c r="J49" s="237" t="s">
        <v>3938</v>
      </c>
      <c r="K49" s="240" t="str">
        <f>IF(COUNTIF(L49:AY49,"&lt;&gt;")=0,"",SUMPRODUCT(((Recommendations[ImplStatus]="Implemented")+(Recommendations[ImplStatus]="Compensated"))*ISNUMBER(MATCH(Recommendations[Id],L49:AY49,0)))/COUNTIF(L49:AY49,"&lt;&gt;"))</f>
        <v/>
      </c>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243"/>
      <c r="AP49" s="243"/>
      <c r="AQ49" s="243"/>
      <c r="AR49" s="243"/>
      <c r="AS49" s="243"/>
      <c r="AT49" s="243"/>
      <c r="AU49" s="243"/>
      <c r="AV49" s="243"/>
      <c r="AW49" s="243"/>
      <c r="AX49" s="243"/>
      <c r="AY49" s="253"/>
    </row>
    <row r="50" spans="1:51" ht="60" customHeight="1" x14ac:dyDescent="0.35">
      <c r="A50" s="249" t="s">
        <v>3939</v>
      </c>
      <c r="B50" s="237" t="s">
        <v>3940</v>
      </c>
      <c r="C50" s="237" t="s">
        <v>3941</v>
      </c>
      <c r="D50" s="237" t="s">
        <v>21</v>
      </c>
      <c r="E50" s="237" t="s">
        <v>3942</v>
      </c>
      <c r="F50" s="237" t="s">
        <v>3943</v>
      </c>
      <c r="G50" s="237" t="s">
        <v>21</v>
      </c>
      <c r="H50" s="237" t="s">
        <v>3936</v>
      </c>
      <c r="I50" s="237" t="s">
        <v>3944</v>
      </c>
      <c r="J50" s="237" t="s">
        <v>3945</v>
      </c>
      <c r="K50" s="240" t="str">
        <f>IF(COUNTIF(L50:AY50,"&lt;&gt;")=0,"",SUMPRODUCT(((Recommendations[ImplStatus]="Implemented")+(Recommendations[ImplStatus]="Compensated"))*ISNUMBER(MATCH(Recommendations[Id],L50:AY50,0)))/COUNTIF(L50:AY50,"&lt;&gt;"))</f>
        <v/>
      </c>
      <c r="L50" s="243"/>
      <c r="M50" s="243"/>
      <c r="N50" s="243"/>
      <c r="O50" s="243"/>
      <c r="P50" s="243"/>
      <c r="Q50" s="243"/>
      <c r="R50" s="243"/>
      <c r="S50" s="243"/>
      <c r="T50" s="243"/>
      <c r="U50" s="243"/>
      <c r="V50" s="243"/>
      <c r="W50" s="243"/>
      <c r="X50" s="243"/>
      <c r="Y50" s="243"/>
      <c r="Z50" s="243"/>
      <c r="AA50" s="243"/>
      <c r="AB50" s="243"/>
      <c r="AC50" s="243"/>
      <c r="AD50" s="243"/>
      <c r="AE50" s="243"/>
      <c r="AF50" s="243"/>
      <c r="AG50" s="243"/>
      <c r="AH50" s="243"/>
      <c r="AI50" s="243"/>
      <c r="AJ50" s="243"/>
      <c r="AK50" s="243"/>
      <c r="AL50" s="243"/>
      <c r="AM50" s="243"/>
      <c r="AN50" s="243"/>
      <c r="AO50" s="243"/>
      <c r="AP50" s="243"/>
      <c r="AQ50" s="243"/>
      <c r="AR50" s="243"/>
      <c r="AS50" s="243"/>
      <c r="AT50" s="243"/>
      <c r="AU50" s="243"/>
      <c r="AV50" s="243"/>
      <c r="AW50" s="243"/>
      <c r="AX50" s="243"/>
      <c r="AY50" s="253"/>
    </row>
    <row r="51" spans="1:51" ht="60" customHeight="1" x14ac:dyDescent="0.35">
      <c r="A51" s="249" t="s">
        <v>3946</v>
      </c>
      <c r="B51" s="237" t="s">
        <v>3947</v>
      </c>
      <c r="C51" s="237" t="s">
        <v>3948</v>
      </c>
      <c r="D51" s="237" t="s">
        <v>21</v>
      </c>
      <c r="E51" s="237" t="s">
        <v>21</v>
      </c>
      <c r="F51" s="237" t="s">
        <v>3949</v>
      </c>
      <c r="G51" s="237" t="s">
        <v>21</v>
      </c>
      <c r="H51" s="237" t="s">
        <v>3936</v>
      </c>
      <c r="I51" s="237" t="s">
        <v>3950</v>
      </c>
      <c r="J51" s="237" t="s">
        <v>3951</v>
      </c>
      <c r="K51" s="240" t="str">
        <f>IF(COUNTIF(L51:AY51,"&lt;&gt;")=0,"",SUMPRODUCT(((Recommendations[ImplStatus]="Implemented")+(Recommendations[ImplStatus]="Compensated"))*ISNUMBER(MATCH(Recommendations[Id],L51:AY51,0)))/COUNTIF(L51:AY51,"&lt;&gt;"))</f>
        <v/>
      </c>
      <c r="L51" s="243"/>
      <c r="M51" s="243"/>
      <c r="N51" s="243"/>
      <c r="O51" s="243"/>
      <c r="P51" s="243"/>
      <c r="Q51" s="243"/>
      <c r="R51" s="243"/>
      <c r="S51" s="243"/>
      <c r="T51" s="243"/>
      <c r="U51" s="243"/>
      <c r="V51" s="243"/>
      <c r="W51" s="243"/>
      <c r="X51" s="243"/>
      <c r="Y51" s="243"/>
      <c r="Z51" s="243"/>
      <c r="AA51" s="243"/>
      <c r="AB51" s="243"/>
      <c r="AC51" s="243"/>
      <c r="AD51" s="243"/>
      <c r="AE51" s="243"/>
      <c r="AF51" s="243"/>
      <c r="AG51" s="243"/>
      <c r="AH51" s="243"/>
      <c r="AI51" s="243"/>
      <c r="AJ51" s="243"/>
      <c r="AK51" s="243"/>
      <c r="AL51" s="243"/>
      <c r="AM51" s="243"/>
      <c r="AN51" s="243"/>
      <c r="AO51" s="243"/>
      <c r="AP51" s="243"/>
      <c r="AQ51" s="243"/>
      <c r="AR51" s="243"/>
      <c r="AS51" s="243"/>
      <c r="AT51" s="243"/>
      <c r="AU51" s="243"/>
      <c r="AV51" s="243"/>
      <c r="AW51" s="243"/>
      <c r="AX51" s="243"/>
      <c r="AY51" s="253"/>
    </row>
    <row r="52" spans="1:51" ht="60" customHeight="1" x14ac:dyDescent="0.35">
      <c r="A52" s="249" t="s">
        <v>3952</v>
      </c>
      <c r="B52" s="237" t="s">
        <v>3953</v>
      </c>
      <c r="C52" s="237" t="s">
        <v>3954</v>
      </c>
      <c r="D52" s="237" t="s">
        <v>21</v>
      </c>
      <c r="E52" s="237" t="s">
        <v>21</v>
      </c>
      <c r="F52" s="237" t="s">
        <v>3955</v>
      </c>
      <c r="G52" s="237" t="s">
        <v>21</v>
      </c>
      <c r="H52" s="237" t="s">
        <v>3936</v>
      </c>
      <c r="I52" s="237" t="s">
        <v>3956</v>
      </c>
      <c r="J52" s="237" t="s">
        <v>3957</v>
      </c>
      <c r="K52" s="240" t="str">
        <f>IF(COUNTIF(L52:AY52,"&lt;&gt;")=0,"",SUMPRODUCT(((Recommendations[ImplStatus]="Implemented")+(Recommendations[ImplStatus]="Compensated"))*ISNUMBER(MATCH(Recommendations[Id],L52:AY52,0)))/COUNTIF(L52:AY52,"&lt;&gt;"))</f>
        <v/>
      </c>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3"/>
      <c r="AO52" s="243"/>
      <c r="AP52" s="243"/>
      <c r="AQ52" s="243"/>
      <c r="AR52" s="243"/>
      <c r="AS52" s="243"/>
      <c r="AT52" s="243"/>
      <c r="AU52" s="243"/>
      <c r="AV52" s="243"/>
      <c r="AW52" s="243"/>
      <c r="AX52" s="243"/>
      <c r="AY52" s="253"/>
    </row>
    <row r="53" spans="1:51" ht="60" customHeight="1" x14ac:dyDescent="0.35">
      <c r="A53" s="249" t="s">
        <v>3958</v>
      </c>
      <c r="B53" s="237" t="s">
        <v>3959</v>
      </c>
      <c r="C53" s="237" t="s">
        <v>3960</v>
      </c>
      <c r="D53" s="237" t="s">
        <v>3961</v>
      </c>
      <c r="E53" s="237" t="s">
        <v>3962</v>
      </c>
      <c r="F53" s="237" t="s">
        <v>21</v>
      </c>
      <c r="G53" s="237" t="s">
        <v>21</v>
      </c>
      <c r="H53" s="237" t="s">
        <v>3963</v>
      </c>
      <c r="I53" s="237" t="s">
        <v>21</v>
      </c>
      <c r="J53" s="237" t="s">
        <v>3964</v>
      </c>
      <c r="K53" s="240" t="str">
        <f>IF(COUNTIF(L53:AY53,"&lt;&gt;")=0,"",SUMPRODUCT(((Recommendations[ImplStatus]="Implemented")+(Recommendations[ImplStatus]="Compensated"))*ISNUMBER(MATCH(Recommendations[Id],L53:AY53,0)))/COUNTIF(L53:AY53,"&lt;&gt;"))</f>
        <v/>
      </c>
      <c r="L53" s="243"/>
      <c r="M53" s="243"/>
      <c r="N53" s="243"/>
      <c r="O53" s="243"/>
      <c r="P53" s="243"/>
      <c r="Q53" s="243"/>
      <c r="R53" s="243"/>
      <c r="S53" s="243"/>
      <c r="T53" s="243"/>
      <c r="U53" s="243"/>
      <c r="V53" s="243"/>
      <c r="W53" s="243"/>
      <c r="X53" s="243"/>
      <c r="Y53" s="243"/>
      <c r="Z53" s="243"/>
      <c r="AA53" s="243"/>
      <c r="AB53" s="243"/>
      <c r="AC53" s="243"/>
      <c r="AD53" s="243"/>
      <c r="AE53" s="243"/>
      <c r="AF53" s="243"/>
      <c r="AG53" s="243"/>
      <c r="AH53" s="243"/>
      <c r="AI53" s="243"/>
      <c r="AJ53" s="243"/>
      <c r="AK53" s="243"/>
      <c r="AL53" s="243"/>
      <c r="AM53" s="243"/>
      <c r="AN53" s="243"/>
      <c r="AO53" s="243"/>
      <c r="AP53" s="243"/>
      <c r="AQ53" s="243"/>
      <c r="AR53" s="243"/>
      <c r="AS53" s="243"/>
      <c r="AT53" s="243"/>
      <c r="AU53" s="243"/>
      <c r="AV53" s="243"/>
      <c r="AW53" s="243"/>
      <c r="AX53" s="243"/>
      <c r="AY53" s="253"/>
    </row>
    <row r="54" spans="1:51" ht="60" customHeight="1" x14ac:dyDescent="0.35">
      <c r="A54" s="249" t="s">
        <v>3965</v>
      </c>
      <c r="B54" s="237" t="s">
        <v>3966</v>
      </c>
      <c r="C54" s="237" t="s">
        <v>3960</v>
      </c>
      <c r="D54" s="237" t="s">
        <v>3961</v>
      </c>
      <c r="E54" s="237" t="s">
        <v>21</v>
      </c>
      <c r="F54" s="237" t="s">
        <v>21</v>
      </c>
      <c r="G54" s="237" t="s">
        <v>21</v>
      </c>
      <c r="H54" s="237" t="s">
        <v>3967</v>
      </c>
      <c r="I54" s="237" t="s">
        <v>3968</v>
      </c>
      <c r="J54" s="237" t="s">
        <v>3969</v>
      </c>
      <c r="K54" s="240" t="str">
        <f>IF(COUNTIF(L54:AY54,"&lt;&gt;")=0,"",SUMPRODUCT(((Recommendations[ImplStatus]="Implemented")+(Recommendations[ImplStatus]="Compensated"))*ISNUMBER(MATCH(Recommendations[Id],L54:AY54,0)))/COUNTIF(L54:AY54,"&lt;&gt;"))</f>
        <v/>
      </c>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3"/>
      <c r="AO54" s="243"/>
      <c r="AP54" s="243"/>
      <c r="AQ54" s="243"/>
      <c r="AR54" s="243"/>
      <c r="AS54" s="243"/>
      <c r="AT54" s="243"/>
      <c r="AU54" s="243"/>
      <c r="AV54" s="243"/>
      <c r="AW54" s="243"/>
      <c r="AX54" s="243"/>
      <c r="AY54" s="253"/>
    </row>
    <row r="55" spans="1:51" ht="60" customHeight="1" outlineLevel="1" x14ac:dyDescent="0.35">
      <c r="A55" s="248" t="s">
        <v>994</v>
      </c>
      <c r="B55" s="236" t="s">
        <v>3970</v>
      </c>
      <c r="C55" s="236"/>
      <c r="D55" s="236"/>
      <c r="E55" s="236"/>
      <c r="F55" s="236"/>
      <c r="G55" s="236"/>
      <c r="H55" s="236"/>
      <c r="I55" s="236"/>
      <c r="J55" s="236"/>
      <c r="K55" s="239" t="str">
        <f>IF(COUNTIF(L55:AY55,"&lt;&gt;")=0,"",SUMPRODUCT(((Recommendations[ImplStatus]="Implemented")+(Recommendations[ImplStatus]="Compensated"))*ISNUMBER(MATCH(Recommendations[Id],L55:AY55,0)))/COUNTIF(L55:AY55,"&lt;&gt;"))</f>
        <v/>
      </c>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52"/>
    </row>
    <row r="56" spans="1:51" ht="60" customHeight="1" x14ac:dyDescent="0.35">
      <c r="A56" s="249" t="s">
        <v>3971</v>
      </c>
      <c r="B56" s="237" t="s">
        <v>3972</v>
      </c>
      <c r="C56" s="237" t="s">
        <v>3973</v>
      </c>
      <c r="D56" s="237" t="s">
        <v>3974</v>
      </c>
      <c r="E56" s="237" t="s">
        <v>3975</v>
      </c>
      <c r="F56" s="237" t="s">
        <v>21</v>
      </c>
      <c r="G56" s="237" t="s">
        <v>3976</v>
      </c>
      <c r="H56" s="237" t="s">
        <v>21</v>
      </c>
      <c r="I56" s="237" t="s">
        <v>21</v>
      </c>
      <c r="J56" s="237" t="s">
        <v>3977</v>
      </c>
      <c r="K56" s="240" t="str">
        <f>IF(COUNTIF(L56:AY56,"&lt;&gt;")=0,"",SUMPRODUCT(((Recommendations[ImplStatus]="Implemented")+(Recommendations[ImplStatus]="Compensated"))*ISNUMBER(MATCH(Recommendations[Id],L56:AY56,0)))/COUNTIF(L56:AY56,"&lt;&gt;"))</f>
        <v/>
      </c>
      <c r="L56" s="243"/>
      <c r="M56" s="243"/>
      <c r="N56" s="243"/>
      <c r="O56" s="243"/>
      <c r="P56" s="243"/>
      <c r="Q56" s="243"/>
      <c r="R56" s="243"/>
      <c r="S56" s="243"/>
      <c r="T56" s="243"/>
      <c r="U56" s="243"/>
      <c r="V56" s="243"/>
      <c r="W56" s="243"/>
      <c r="X56" s="243"/>
      <c r="Y56" s="243"/>
      <c r="Z56" s="243"/>
      <c r="AA56" s="243"/>
      <c r="AB56" s="243"/>
      <c r="AC56" s="243"/>
      <c r="AD56" s="243"/>
      <c r="AE56" s="243"/>
      <c r="AF56" s="243"/>
      <c r="AG56" s="243"/>
      <c r="AH56" s="243"/>
      <c r="AI56" s="243"/>
      <c r="AJ56" s="243"/>
      <c r="AK56" s="243"/>
      <c r="AL56" s="243"/>
      <c r="AM56" s="243"/>
      <c r="AN56" s="243"/>
      <c r="AO56" s="243"/>
      <c r="AP56" s="243"/>
      <c r="AQ56" s="243"/>
      <c r="AR56" s="243"/>
      <c r="AS56" s="243"/>
      <c r="AT56" s="243"/>
      <c r="AU56" s="243"/>
      <c r="AV56" s="243"/>
      <c r="AW56" s="243"/>
      <c r="AX56" s="243"/>
      <c r="AY56" s="253"/>
    </row>
    <row r="57" spans="1:51" ht="60" customHeight="1" x14ac:dyDescent="0.35">
      <c r="A57" s="249" t="s">
        <v>3978</v>
      </c>
      <c r="B57" s="237" t="s">
        <v>3979</v>
      </c>
      <c r="C57" s="237" t="s">
        <v>3980</v>
      </c>
      <c r="D57" s="237" t="s">
        <v>3981</v>
      </c>
      <c r="E57" s="237" t="s">
        <v>3982</v>
      </c>
      <c r="F57" s="237" t="s">
        <v>21</v>
      </c>
      <c r="G57" s="237" t="s">
        <v>3983</v>
      </c>
      <c r="H57" s="237" t="s">
        <v>3984</v>
      </c>
      <c r="I57" s="237" t="s">
        <v>21</v>
      </c>
      <c r="J57" s="237" t="s">
        <v>3985</v>
      </c>
      <c r="K57" s="240" t="str">
        <f>IF(COUNTIF(L57:AY57,"&lt;&gt;")=0,"",SUMPRODUCT(((Recommendations[ImplStatus]="Implemented")+(Recommendations[ImplStatus]="Compensated"))*ISNUMBER(MATCH(Recommendations[Id],L57:AY57,0)))/COUNTIF(L57:AY57,"&lt;&gt;"))</f>
        <v/>
      </c>
      <c r="L57" s="243"/>
      <c r="M57" s="243"/>
      <c r="N57" s="243"/>
      <c r="O57" s="243"/>
      <c r="P57" s="243"/>
      <c r="Q57" s="243"/>
      <c r="R57" s="243"/>
      <c r="S57" s="243"/>
      <c r="T57" s="243"/>
      <c r="U57" s="243"/>
      <c r="V57" s="243"/>
      <c r="W57" s="243"/>
      <c r="X57" s="243"/>
      <c r="Y57" s="243"/>
      <c r="Z57" s="243"/>
      <c r="AA57" s="243"/>
      <c r="AB57" s="243"/>
      <c r="AC57" s="243"/>
      <c r="AD57" s="243"/>
      <c r="AE57" s="243"/>
      <c r="AF57" s="243"/>
      <c r="AG57" s="243"/>
      <c r="AH57" s="243"/>
      <c r="AI57" s="243"/>
      <c r="AJ57" s="243"/>
      <c r="AK57" s="243"/>
      <c r="AL57" s="243"/>
      <c r="AM57" s="243"/>
      <c r="AN57" s="243"/>
      <c r="AO57" s="243"/>
      <c r="AP57" s="243"/>
      <c r="AQ57" s="243"/>
      <c r="AR57" s="243"/>
      <c r="AS57" s="243"/>
      <c r="AT57" s="243"/>
      <c r="AU57" s="243"/>
      <c r="AV57" s="243"/>
      <c r="AW57" s="243"/>
      <c r="AX57" s="243"/>
      <c r="AY57" s="253"/>
    </row>
    <row r="58" spans="1:51" ht="60" customHeight="1" outlineLevel="1" x14ac:dyDescent="0.35">
      <c r="A58" s="248" t="s">
        <v>998</v>
      </c>
      <c r="B58" s="236" t="s">
        <v>3986</v>
      </c>
      <c r="C58" s="236"/>
      <c r="D58" s="236"/>
      <c r="E58" s="236"/>
      <c r="F58" s="236"/>
      <c r="G58" s="236"/>
      <c r="H58" s="236"/>
      <c r="I58" s="236"/>
      <c r="J58" s="236"/>
      <c r="K58" s="239" t="str">
        <f>IF(COUNTIF(L58:AY58,"&lt;&gt;")=0,"",SUMPRODUCT(((Recommendations[ImplStatus]="Implemented")+(Recommendations[ImplStatus]="Compensated"))*ISNUMBER(MATCH(Recommendations[Id],L58:AY58,0)))/COUNTIF(L58:AY58,"&lt;&gt;"))</f>
        <v/>
      </c>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52"/>
    </row>
    <row r="59" spans="1:51" ht="60" customHeight="1" x14ac:dyDescent="0.35">
      <c r="A59" s="249" t="s">
        <v>3987</v>
      </c>
      <c r="B59" s="237" t="s">
        <v>3988</v>
      </c>
      <c r="C59" s="237" t="s">
        <v>3989</v>
      </c>
      <c r="D59" s="237" t="s">
        <v>3990</v>
      </c>
      <c r="E59" s="237" t="s">
        <v>21</v>
      </c>
      <c r="F59" s="237" t="s">
        <v>21</v>
      </c>
      <c r="G59" s="237" t="s">
        <v>3991</v>
      </c>
      <c r="H59" s="237" t="s">
        <v>3992</v>
      </c>
      <c r="I59" s="237" t="s">
        <v>3993</v>
      </c>
      <c r="J59" s="237" t="s">
        <v>3994</v>
      </c>
      <c r="K59" s="240" t="str">
        <f>IF(COUNTIF(L59:AY59,"&lt;&gt;")=0,"",SUMPRODUCT(((Recommendations[ImplStatus]="Implemented")+(Recommendations[ImplStatus]="Compensated"))*ISNUMBER(MATCH(Recommendations[Id],L59:AY59,0)))/COUNTIF(L59:AY59,"&lt;&gt;"))</f>
        <v/>
      </c>
      <c r="L59" s="243"/>
      <c r="M59" s="243"/>
      <c r="N59" s="243"/>
      <c r="O59" s="243"/>
      <c r="P59" s="243"/>
      <c r="Q59" s="243"/>
      <c r="R59" s="243"/>
      <c r="S59" s="243"/>
      <c r="T59" s="243"/>
      <c r="U59" s="243"/>
      <c r="V59" s="243"/>
      <c r="W59" s="243"/>
      <c r="X59" s="243"/>
      <c r="Y59" s="243"/>
      <c r="Z59" s="243"/>
      <c r="AA59" s="243"/>
      <c r="AB59" s="243"/>
      <c r="AC59" s="243"/>
      <c r="AD59" s="243"/>
      <c r="AE59" s="243"/>
      <c r="AF59" s="243"/>
      <c r="AG59" s="243"/>
      <c r="AH59" s="243"/>
      <c r="AI59" s="243"/>
      <c r="AJ59" s="243"/>
      <c r="AK59" s="243"/>
      <c r="AL59" s="243"/>
      <c r="AM59" s="243"/>
      <c r="AN59" s="243"/>
      <c r="AO59" s="243"/>
      <c r="AP59" s="243"/>
      <c r="AQ59" s="243"/>
      <c r="AR59" s="243"/>
      <c r="AS59" s="243"/>
      <c r="AT59" s="243"/>
      <c r="AU59" s="243"/>
      <c r="AV59" s="243"/>
      <c r="AW59" s="243"/>
      <c r="AX59" s="243"/>
      <c r="AY59" s="253"/>
    </row>
    <row r="60" spans="1:51" ht="60" customHeight="1" x14ac:dyDescent="0.35">
      <c r="A60" s="249" t="s">
        <v>3995</v>
      </c>
      <c r="B60" s="237" t="s">
        <v>3996</v>
      </c>
      <c r="C60" s="237" t="s">
        <v>3997</v>
      </c>
      <c r="D60" s="237" t="s">
        <v>21</v>
      </c>
      <c r="E60" s="237" t="s">
        <v>3998</v>
      </c>
      <c r="F60" s="237" t="s">
        <v>3999</v>
      </c>
      <c r="G60" s="237" t="s">
        <v>21</v>
      </c>
      <c r="H60" s="237" t="s">
        <v>4000</v>
      </c>
      <c r="I60" s="237" t="s">
        <v>4001</v>
      </c>
      <c r="J60" s="237" t="s">
        <v>4002</v>
      </c>
      <c r="K60" s="240" t="str">
        <f>IF(COUNTIF(L60:AY60,"&lt;&gt;")=0,"",SUMPRODUCT(((Recommendations[ImplStatus]="Implemented")+(Recommendations[ImplStatus]="Compensated"))*ISNUMBER(MATCH(Recommendations[Id],L60:AY60,0)))/COUNTIF(L60:AY60,"&lt;&gt;"))</f>
        <v/>
      </c>
      <c r="L60" s="243"/>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43"/>
      <c r="AP60" s="243"/>
      <c r="AQ60" s="243"/>
      <c r="AR60" s="243"/>
      <c r="AS60" s="243"/>
      <c r="AT60" s="243"/>
      <c r="AU60" s="243"/>
      <c r="AV60" s="243"/>
      <c r="AW60" s="243"/>
      <c r="AX60" s="243"/>
      <c r="AY60" s="253"/>
    </row>
    <row r="61" spans="1:51" ht="60" customHeight="1" x14ac:dyDescent="0.35">
      <c r="A61" s="249" t="s">
        <v>4003</v>
      </c>
      <c r="B61" s="237" t="s">
        <v>4004</v>
      </c>
      <c r="C61" s="237" t="s">
        <v>4005</v>
      </c>
      <c r="D61" s="237" t="s">
        <v>21</v>
      </c>
      <c r="E61" s="237" t="s">
        <v>21</v>
      </c>
      <c r="F61" s="237" t="s">
        <v>21</v>
      </c>
      <c r="G61" s="237" t="s">
        <v>4006</v>
      </c>
      <c r="H61" s="237" t="s">
        <v>4007</v>
      </c>
      <c r="I61" s="237" t="s">
        <v>4008</v>
      </c>
      <c r="J61" s="237" t="s">
        <v>4009</v>
      </c>
      <c r="K61" s="240" t="str">
        <f>IF(COUNTIF(L61:AY61,"&lt;&gt;")=0,"",SUMPRODUCT(((Recommendations[ImplStatus]="Implemented")+(Recommendations[ImplStatus]="Compensated"))*ISNUMBER(MATCH(Recommendations[Id],L61:AY61,0)))/COUNTIF(L61:AY61,"&lt;&gt;"))</f>
        <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43"/>
      <c r="AP61" s="243"/>
      <c r="AQ61" s="243"/>
      <c r="AR61" s="243"/>
      <c r="AS61" s="243"/>
      <c r="AT61" s="243"/>
      <c r="AU61" s="243"/>
      <c r="AV61" s="243"/>
      <c r="AW61" s="243"/>
      <c r="AX61" s="243"/>
      <c r="AY61" s="253"/>
    </row>
    <row r="62" spans="1:51" ht="60" customHeight="1" x14ac:dyDescent="0.35">
      <c r="A62" s="249" t="s">
        <v>4010</v>
      </c>
      <c r="B62" s="237" t="s">
        <v>4011</v>
      </c>
      <c r="C62" s="237" t="s">
        <v>4012</v>
      </c>
      <c r="D62" s="237" t="s">
        <v>4013</v>
      </c>
      <c r="E62" s="237" t="s">
        <v>21</v>
      </c>
      <c r="F62" s="237" t="s">
        <v>21</v>
      </c>
      <c r="G62" s="237" t="s">
        <v>21</v>
      </c>
      <c r="H62" s="237" t="s">
        <v>4014</v>
      </c>
      <c r="I62" s="237" t="s">
        <v>4015</v>
      </c>
      <c r="J62" s="237" t="s">
        <v>4016</v>
      </c>
      <c r="K62" s="240" t="str">
        <f>IF(COUNTIF(L62:AY62,"&lt;&gt;")=0,"",SUMPRODUCT(((Recommendations[ImplStatus]="Implemented")+(Recommendations[ImplStatus]="Compensated"))*ISNUMBER(MATCH(Recommendations[Id],L62:AY62,0)))/COUNTIF(L62:AY62,"&lt;&gt;"))</f>
        <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43"/>
      <c r="AP62" s="243"/>
      <c r="AQ62" s="243"/>
      <c r="AR62" s="243"/>
      <c r="AS62" s="243"/>
      <c r="AT62" s="243"/>
      <c r="AU62" s="243"/>
      <c r="AV62" s="243"/>
      <c r="AW62" s="243"/>
      <c r="AX62" s="243"/>
      <c r="AY62" s="253"/>
    </row>
    <row r="63" spans="1:51" ht="60" customHeight="1" outlineLevel="1" x14ac:dyDescent="0.35">
      <c r="A63" s="248" t="s">
        <v>1002</v>
      </c>
      <c r="B63" s="236" t="s">
        <v>4017</v>
      </c>
      <c r="C63" s="236"/>
      <c r="D63" s="236"/>
      <c r="E63" s="236"/>
      <c r="F63" s="236"/>
      <c r="G63" s="236"/>
      <c r="H63" s="236"/>
      <c r="I63" s="236"/>
      <c r="J63" s="236"/>
      <c r="K63" s="239" t="str">
        <f>IF(COUNTIF(L63:AY63,"&lt;&gt;")=0,"",SUMPRODUCT(((Recommendations[ImplStatus]="Implemented")+(Recommendations[ImplStatus]="Compensated"))*ISNUMBER(MATCH(Recommendations[Id],L63:AY63,0)))/COUNTIF(L63:AY63,"&lt;&gt;"))</f>
        <v/>
      </c>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52"/>
    </row>
    <row r="64" spans="1:51" ht="60" customHeight="1" x14ac:dyDescent="0.35">
      <c r="A64" s="249" t="s">
        <v>4018</v>
      </c>
      <c r="B64" s="237" t="s">
        <v>4019</v>
      </c>
      <c r="C64" s="237" t="s">
        <v>4020</v>
      </c>
      <c r="D64" s="237" t="s">
        <v>4021</v>
      </c>
      <c r="E64" s="237" t="s">
        <v>21</v>
      </c>
      <c r="F64" s="237" t="s">
        <v>21</v>
      </c>
      <c r="G64" s="237" t="s">
        <v>4022</v>
      </c>
      <c r="H64" s="237" t="s">
        <v>4023</v>
      </c>
      <c r="I64" s="237" t="s">
        <v>4024</v>
      </c>
      <c r="J64" s="237" t="s">
        <v>4025</v>
      </c>
      <c r="K64" s="240" t="str">
        <f>IF(COUNTIF(L64:AY64,"&lt;&gt;")=0,"",SUMPRODUCT(((Recommendations[ImplStatus]="Implemented")+(Recommendations[ImplStatus]="Compensated"))*ISNUMBER(MATCH(Recommendations[Id],L64:AY64,0)))/COUNTIF(L64:AY64,"&lt;&gt;"))</f>
        <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43"/>
      <c r="AP64" s="243"/>
      <c r="AQ64" s="243"/>
      <c r="AR64" s="243"/>
      <c r="AS64" s="243"/>
      <c r="AT64" s="243"/>
      <c r="AU64" s="243"/>
      <c r="AV64" s="243"/>
      <c r="AW64" s="243"/>
      <c r="AX64" s="243"/>
      <c r="AY64" s="253"/>
    </row>
    <row r="65" spans="1:51" ht="60" customHeight="1" x14ac:dyDescent="0.35">
      <c r="A65" s="249" t="s">
        <v>4026</v>
      </c>
      <c r="B65" s="237" t="s">
        <v>4027</v>
      </c>
      <c r="C65" s="237" t="s">
        <v>4028</v>
      </c>
      <c r="D65" s="237" t="s">
        <v>4029</v>
      </c>
      <c r="E65" s="237" t="s">
        <v>21</v>
      </c>
      <c r="F65" s="237" t="s">
        <v>21</v>
      </c>
      <c r="G65" s="237" t="s">
        <v>21</v>
      </c>
      <c r="H65" s="237" t="s">
        <v>4030</v>
      </c>
      <c r="I65" s="237" t="s">
        <v>4031</v>
      </c>
      <c r="J65" s="237" t="s">
        <v>4032</v>
      </c>
      <c r="K65" s="240" t="str">
        <f>IF(COUNTIF(L65:AY65,"&lt;&gt;")=0,"",SUMPRODUCT(((Recommendations[ImplStatus]="Implemented")+(Recommendations[ImplStatus]="Compensated"))*ISNUMBER(MATCH(Recommendations[Id],L65:AY65,0)))/COUNTIF(L65:AY65,"&lt;&gt;"))</f>
        <v/>
      </c>
      <c r="L65" s="243"/>
      <c r="M65" s="243"/>
      <c r="N65" s="243"/>
      <c r="O65" s="243"/>
      <c r="P65" s="243"/>
      <c r="Q65" s="243"/>
      <c r="R65" s="243"/>
      <c r="S65" s="243"/>
      <c r="T65" s="243"/>
      <c r="U65" s="243"/>
      <c r="V65" s="243"/>
      <c r="W65" s="243"/>
      <c r="X65" s="243"/>
      <c r="Y65" s="243"/>
      <c r="Z65" s="243"/>
      <c r="AA65" s="243"/>
      <c r="AB65" s="243"/>
      <c r="AC65" s="243"/>
      <c r="AD65" s="243"/>
      <c r="AE65" s="243"/>
      <c r="AF65" s="243"/>
      <c r="AG65" s="243"/>
      <c r="AH65" s="243"/>
      <c r="AI65" s="243"/>
      <c r="AJ65" s="243"/>
      <c r="AK65" s="243"/>
      <c r="AL65" s="243"/>
      <c r="AM65" s="243"/>
      <c r="AN65" s="243"/>
      <c r="AO65" s="243"/>
      <c r="AP65" s="243"/>
      <c r="AQ65" s="243"/>
      <c r="AR65" s="243"/>
      <c r="AS65" s="243"/>
      <c r="AT65" s="243"/>
      <c r="AU65" s="243"/>
      <c r="AV65" s="243"/>
      <c r="AW65" s="243"/>
      <c r="AX65" s="243"/>
      <c r="AY65" s="253"/>
    </row>
    <row r="66" spans="1:51" ht="60" customHeight="1" x14ac:dyDescent="0.35">
      <c r="A66" s="249" t="s">
        <v>4033</v>
      </c>
      <c r="B66" s="237" t="s">
        <v>4034</v>
      </c>
      <c r="C66" s="237" t="s">
        <v>4035</v>
      </c>
      <c r="D66" s="237" t="s">
        <v>4036</v>
      </c>
      <c r="E66" s="237" t="s">
        <v>21</v>
      </c>
      <c r="F66" s="237" t="s">
        <v>21</v>
      </c>
      <c r="G66" s="237" t="s">
        <v>21</v>
      </c>
      <c r="H66" s="237" t="s">
        <v>4037</v>
      </c>
      <c r="I66" s="237" t="s">
        <v>4038</v>
      </c>
      <c r="J66" s="237" t="s">
        <v>4039</v>
      </c>
      <c r="K66" s="240" t="str">
        <f>IF(COUNTIF(L66:AY66,"&lt;&gt;")=0,"",SUMPRODUCT(((Recommendations[ImplStatus]="Implemented")+(Recommendations[ImplStatus]="Compensated"))*ISNUMBER(MATCH(Recommendations[Id],L66:AY66,0)))/COUNTIF(L66:AY66,"&lt;&gt;"))</f>
        <v/>
      </c>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243"/>
      <c r="AJ66" s="243"/>
      <c r="AK66" s="243"/>
      <c r="AL66" s="243"/>
      <c r="AM66" s="243"/>
      <c r="AN66" s="243"/>
      <c r="AO66" s="243"/>
      <c r="AP66" s="243"/>
      <c r="AQ66" s="243"/>
      <c r="AR66" s="243"/>
      <c r="AS66" s="243"/>
      <c r="AT66" s="243"/>
      <c r="AU66" s="243"/>
      <c r="AV66" s="243"/>
      <c r="AW66" s="243"/>
      <c r="AX66" s="243"/>
      <c r="AY66" s="253"/>
    </row>
    <row r="67" spans="1:51" ht="60" customHeight="1" x14ac:dyDescent="0.35">
      <c r="A67" s="249" t="s">
        <v>4040</v>
      </c>
      <c r="B67" s="237" t="s">
        <v>4041</v>
      </c>
      <c r="C67" s="237" t="s">
        <v>4042</v>
      </c>
      <c r="D67" s="237" t="s">
        <v>4043</v>
      </c>
      <c r="E67" s="237" t="s">
        <v>21</v>
      </c>
      <c r="F67" s="237" t="s">
        <v>21</v>
      </c>
      <c r="G67" s="237" t="s">
        <v>21</v>
      </c>
      <c r="H67" s="237" t="s">
        <v>4044</v>
      </c>
      <c r="I67" s="237" t="s">
        <v>21</v>
      </c>
      <c r="J67" s="237" t="s">
        <v>4045</v>
      </c>
      <c r="K67" s="240" t="str">
        <f>IF(COUNTIF(L67:AY67,"&lt;&gt;")=0,"",SUMPRODUCT(((Recommendations[ImplStatus]="Implemented")+(Recommendations[ImplStatus]="Compensated"))*ISNUMBER(MATCH(Recommendations[Id],L67:AY67,0)))/COUNTIF(L67:AY67,"&lt;&gt;"))</f>
        <v/>
      </c>
      <c r="L67" s="243"/>
      <c r="M67" s="243"/>
      <c r="N67" s="243"/>
      <c r="O67" s="243"/>
      <c r="P67" s="243"/>
      <c r="Q67" s="243"/>
      <c r="R67" s="243"/>
      <c r="S67" s="243"/>
      <c r="T67" s="243"/>
      <c r="U67" s="243"/>
      <c r="V67" s="243"/>
      <c r="W67" s="243"/>
      <c r="X67" s="243"/>
      <c r="Y67" s="243"/>
      <c r="Z67" s="243"/>
      <c r="AA67" s="243"/>
      <c r="AB67" s="243"/>
      <c r="AC67" s="243"/>
      <c r="AD67" s="243"/>
      <c r="AE67" s="243"/>
      <c r="AF67" s="243"/>
      <c r="AG67" s="243"/>
      <c r="AH67" s="243"/>
      <c r="AI67" s="243"/>
      <c r="AJ67" s="243"/>
      <c r="AK67" s="243"/>
      <c r="AL67" s="243"/>
      <c r="AM67" s="243"/>
      <c r="AN67" s="243"/>
      <c r="AO67" s="243"/>
      <c r="AP67" s="243"/>
      <c r="AQ67" s="243"/>
      <c r="AR67" s="243"/>
      <c r="AS67" s="243"/>
      <c r="AT67" s="243"/>
      <c r="AU67" s="243"/>
      <c r="AV67" s="243"/>
      <c r="AW67" s="243"/>
      <c r="AX67" s="243"/>
      <c r="AY67" s="253"/>
    </row>
    <row r="68" spans="1:51" ht="60" customHeight="1" x14ac:dyDescent="0.35">
      <c r="A68" s="249" t="s">
        <v>4046</v>
      </c>
      <c r="B68" s="237" t="s">
        <v>4047</v>
      </c>
      <c r="C68" s="237" t="s">
        <v>4048</v>
      </c>
      <c r="D68" s="237" t="s">
        <v>21</v>
      </c>
      <c r="E68" s="237" t="s">
        <v>21</v>
      </c>
      <c r="F68" s="237" t="s">
        <v>21</v>
      </c>
      <c r="G68" s="237" t="s">
        <v>21</v>
      </c>
      <c r="H68" s="237" t="s">
        <v>4049</v>
      </c>
      <c r="I68" s="237" t="s">
        <v>21</v>
      </c>
      <c r="J68" s="237" t="s">
        <v>4050</v>
      </c>
      <c r="K68" s="240" t="str">
        <f>IF(COUNTIF(L68:AY68,"&lt;&gt;")=0,"",SUMPRODUCT(((Recommendations[ImplStatus]="Implemented")+(Recommendations[ImplStatus]="Compensated"))*ISNUMBER(MATCH(Recommendations[Id],L68:AY68,0)))/COUNTIF(L68:AY68,"&lt;&gt;"))</f>
        <v/>
      </c>
      <c r="L68" s="243"/>
      <c r="M68" s="243"/>
      <c r="N68" s="243"/>
      <c r="O68" s="243"/>
      <c r="P68" s="243"/>
      <c r="Q68" s="243"/>
      <c r="R68" s="243"/>
      <c r="S68" s="243"/>
      <c r="T68" s="243"/>
      <c r="U68" s="243"/>
      <c r="V68" s="243"/>
      <c r="W68" s="243"/>
      <c r="X68" s="243"/>
      <c r="Y68" s="243"/>
      <c r="Z68" s="243"/>
      <c r="AA68" s="243"/>
      <c r="AB68" s="243"/>
      <c r="AC68" s="243"/>
      <c r="AD68" s="243"/>
      <c r="AE68" s="243"/>
      <c r="AF68" s="243"/>
      <c r="AG68" s="243"/>
      <c r="AH68" s="243"/>
      <c r="AI68" s="243"/>
      <c r="AJ68" s="243"/>
      <c r="AK68" s="243"/>
      <c r="AL68" s="243"/>
      <c r="AM68" s="243"/>
      <c r="AN68" s="243"/>
      <c r="AO68" s="243"/>
      <c r="AP68" s="243"/>
      <c r="AQ68" s="243"/>
      <c r="AR68" s="243"/>
      <c r="AS68" s="243"/>
      <c r="AT68" s="243"/>
      <c r="AU68" s="243"/>
      <c r="AV68" s="243"/>
      <c r="AW68" s="243"/>
      <c r="AX68" s="243"/>
      <c r="AY68" s="253"/>
    </row>
    <row r="69" spans="1:51" ht="60" customHeight="1" outlineLevel="1" x14ac:dyDescent="0.35">
      <c r="A69" s="248" t="s">
        <v>1006</v>
      </c>
      <c r="B69" s="236" t="s">
        <v>4051</v>
      </c>
      <c r="C69" s="236"/>
      <c r="D69" s="236"/>
      <c r="E69" s="236"/>
      <c r="F69" s="236"/>
      <c r="G69" s="236"/>
      <c r="H69" s="236"/>
      <c r="I69" s="236"/>
      <c r="J69" s="236"/>
      <c r="K69" s="239" t="str">
        <f>IF(COUNTIF(L69:AY69,"&lt;&gt;")=0,"",SUMPRODUCT(((Recommendations[ImplStatus]="Implemented")+(Recommendations[ImplStatus]="Compensated"))*ISNUMBER(MATCH(Recommendations[Id],L69:AY69,0)))/COUNTIF(L69:AY69,"&lt;&gt;"))</f>
        <v/>
      </c>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52"/>
    </row>
    <row r="70" spans="1:51" ht="60" customHeight="1" x14ac:dyDescent="0.35">
      <c r="A70" s="249" t="s">
        <v>4052</v>
      </c>
      <c r="B70" s="237" t="s">
        <v>4053</v>
      </c>
      <c r="C70" s="237" t="s">
        <v>4054</v>
      </c>
      <c r="D70" s="237" t="s">
        <v>21</v>
      </c>
      <c r="E70" s="237" t="s">
        <v>21</v>
      </c>
      <c r="F70" s="237" t="s">
        <v>21</v>
      </c>
      <c r="G70" s="237" t="s">
        <v>4055</v>
      </c>
      <c r="H70" s="237" t="s">
        <v>4056</v>
      </c>
      <c r="I70" s="237" t="s">
        <v>21</v>
      </c>
      <c r="J70" s="237" t="s">
        <v>4057</v>
      </c>
      <c r="K70" s="240" t="str">
        <f>IF(COUNTIF(L70:AY70,"&lt;&gt;")=0,"",SUMPRODUCT(((Recommendations[ImplStatus]="Implemented")+(Recommendations[ImplStatus]="Compensated"))*ISNUMBER(MATCH(Recommendations[Id],L70:AY70,0)))/COUNTIF(L70:AY70,"&lt;&gt;"))</f>
        <v/>
      </c>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243"/>
      <c r="AJ70" s="243"/>
      <c r="AK70" s="243"/>
      <c r="AL70" s="243"/>
      <c r="AM70" s="243"/>
      <c r="AN70" s="243"/>
      <c r="AO70" s="243"/>
      <c r="AP70" s="243"/>
      <c r="AQ70" s="243"/>
      <c r="AR70" s="243"/>
      <c r="AS70" s="243"/>
      <c r="AT70" s="243"/>
      <c r="AU70" s="243"/>
      <c r="AV70" s="243"/>
      <c r="AW70" s="243"/>
      <c r="AX70" s="243"/>
      <c r="AY70" s="253"/>
    </row>
    <row r="71" spans="1:51" ht="60" customHeight="1" x14ac:dyDescent="0.35">
      <c r="A71" s="249" t="s">
        <v>4058</v>
      </c>
      <c r="B71" s="237" t="s">
        <v>4059</v>
      </c>
      <c r="C71" s="237" t="s">
        <v>4060</v>
      </c>
      <c r="D71" s="237" t="s">
        <v>21</v>
      </c>
      <c r="E71" s="237" t="s">
        <v>21</v>
      </c>
      <c r="F71" s="237" t="s">
        <v>21</v>
      </c>
      <c r="G71" s="237" t="s">
        <v>21</v>
      </c>
      <c r="H71" s="237" t="s">
        <v>4061</v>
      </c>
      <c r="I71" s="237" t="s">
        <v>21</v>
      </c>
      <c r="J71" s="237" t="s">
        <v>4062</v>
      </c>
      <c r="K71" s="240" t="str">
        <f>IF(COUNTIF(L71:AY71,"&lt;&gt;")=0,"",SUMPRODUCT(((Recommendations[ImplStatus]="Implemented")+(Recommendations[ImplStatus]="Compensated"))*ISNUMBER(MATCH(Recommendations[Id],L71:AY71,0)))/COUNTIF(L71:AY71,"&lt;&gt;"))</f>
        <v/>
      </c>
      <c r="L71" s="243"/>
      <c r="M71" s="243"/>
      <c r="N71" s="243"/>
      <c r="O71" s="243"/>
      <c r="P71" s="243"/>
      <c r="Q71" s="243"/>
      <c r="R71" s="243"/>
      <c r="S71" s="243"/>
      <c r="T71" s="243"/>
      <c r="U71" s="243"/>
      <c r="V71" s="243"/>
      <c r="W71" s="243"/>
      <c r="X71" s="243"/>
      <c r="Y71" s="243"/>
      <c r="Z71" s="243"/>
      <c r="AA71" s="243"/>
      <c r="AB71" s="243"/>
      <c r="AC71" s="243"/>
      <c r="AD71" s="243"/>
      <c r="AE71" s="243"/>
      <c r="AF71" s="243"/>
      <c r="AG71" s="243"/>
      <c r="AH71" s="243"/>
      <c r="AI71" s="243"/>
      <c r="AJ71" s="243"/>
      <c r="AK71" s="243"/>
      <c r="AL71" s="243"/>
      <c r="AM71" s="243"/>
      <c r="AN71" s="243"/>
      <c r="AO71" s="243"/>
      <c r="AP71" s="243"/>
      <c r="AQ71" s="243"/>
      <c r="AR71" s="243"/>
      <c r="AS71" s="243"/>
      <c r="AT71" s="243"/>
      <c r="AU71" s="243"/>
      <c r="AV71" s="243"/>
      <c r="AW71" s="243"/>
      <c r="AX71" s="243"/>
      <c r="AY71" s="253"/>
    </row>
    <row r="72" spans="1:51" ht="60" customHeight="1" x14ac:dyDescent="0.35">
      <c r="A72" s="249" t="s">
        <v>4063</v>
      </c>
      <c r="B72" s="237" t="s">
        <v>4064</v>
      </c>
      <c r="C72" s="237" t="s">
        <v>4065</v>
      </c>
      <c r="D72" s="237" t="s">
        <v>4066</v>
      </c>
      <c r="E72" s="237" t="s">
        <v>4067</v>
      </c>
      <c r="F72" s="237" t="s">
        <v>21</v>
      </c>
      <c r="G72" s="237" t="s">
        <v>21</v>
      </c>
      <c r="H72" s="237" t="s">
        <v>4068</v>
      </c>
      <c r="I72" s="237" t="s">
        <v>21</v>
      </c>
      <c r="J72" s="237" t="s">
        <v>4069</v>
      </c>
      <c r="K72" s="240" t="str">
        <f>IF(COUNTIF(L72:AY72,"&lt;&gt;")=0,"",SUMPRODUCT(((Recommendations[ImplStatus]="Implemented")+(Recommendations[ImplStatus]="Compensated"))*ISNUMBER(MATCH(Recommendations[Id],L72:AY72,0)))/COUNTIF(L72:AY72,"&lt;&gt;"))</f>
        <v/>
      </c>
      <c r="L72" s="243"/>
      <c r="M72" s="243"/>
      <c r="N72" s="243"/>
      <c r="O72" s="243"/>
      <c r="P72" s="243"/>
      <c r="Q72" s="243"/>
      <c r="R72" s="243"/>
      <c r="S72" s="243"/>
      <c r="T72" s="243"/>
      <c r="U72" s="243"/>
      <c r="V72" s="243"/>
      <c r="W72" s="243"/>
      <c r="X72" s="243"/>
      <c r="Y72" s="243"/>
      <c r="Z72" s="243"/>
      <c r="AA72" s="243"/>
      <c r="AB72" s="243"/>
      <c r="AC72" s="243"/>
      <c r="AD72" s="243"/>
      <c r="AE72" s="243"/>
      <c r="AF72" s="243"/>
      <c r="AG72" s="243"/>
      <c r="AH72" s="243"/>
      <c r="AI72" s="243"/>
      <c r="AJ72" s="243"/>
      <c r="AK72" s="243"/>
      <c r="AL72" s="243"/>
      <c r="AM72" s="243"/>
      <c r="AN72" s="243"/>
      <c r="AO72" s="243"/>
      <c r="AP72" s="243"/>
      <c r="AQ72" s="243"/>
      <c r="AR72" s="243"/>
      <c r="AS72" s="243"/>
      <c r="AT72" s="243"/>
      <c r="AU72" s="243"/>
      <c r="AV72" s="243"/>
      <c r="AW72" s="243"/>
      <c r="AX72" s="243"/>
      <c r="AY72" s="253"/>
    </row>
    <row r="73" spans="1:51" ht="60" customHeight="1" x14ac:dyDescent="0.35">
      <c r="A73" s="249" t="s">
        <v>4070</v>
      </c>
      <c r="B73" s="237" t="s">
        <v>4071</v>
      </c>
      <c r="C73" s="237" t="s">
        <v>4072</v>
      </c>
      <c r="D73" s="237" t="s">
        <v>4073</v>
      </c>
      <c r="E73" s="237" t="s">
        <v>4067</v>
      </c>
      <c r="F73" s="237" t="s">
        <v>21</v>
      </c>
      <c r="G73" s="237" t="s">
        <v>4074</v>
      </c>
      <c r="H73" s="237" t="s">
        <v>4075</v>
      </c>
      <c r="I73" s="237" t="s">
        <v>21</v>
      </c>
      <c r="J73" s="237" t="s">
        <v>4076</v>
      </c>
      <c r="K73" s="240" t="str">
        <f>IF(COUNTIF(L73:AY73,"&lt;&gt;")=0,"",SUMPRODUCT(((Recommendations[ImplStatus]="Implemented")+(Recommendations[ImplStatus]="Compensated"))*ISNUMBER(MATCH(Recommendations[Id],L73:AY73,0)))/COUNTIF(L73:AY73,"&lt;&gt;"))</f>
        <v/>
      </c>
      <c r="L73" s="243"/>
      <c r="M73" s="243"/>
      <c r="N73" s="243"/>
      <c r="O73" s="243"/>
      <c r="P73" s="243"/>
      <c r="Q73" s="243"/>
      <c r="R73" s="243"/>
      <c r="S73" s="243"/>
      <c r="T73" s="243"/>
      <c r="U73" s="243"/>
      <c r="V73" s="243"/>
      <c r="W73" s="243"/>
      <c r="X73" s="243"/>
      <c r="Y73" s="243"/>
      <c r="Z73" s="243"/>
      <c r="AA73" s="243"/>
      <c r="AB73" s="243"/>
      <c r="AC73" s="243"/>
      <c r="AD73" s="243"/>
      <c r="AE73" s="243"/>
      <c r="AF73" s="243"/>
      <c r="AG73" s="243"/>
      <c r="AH73" s="243"/>
      <c r="AI73" s="243"/>
      <c r="AJ73" s="243"/>
      <c r="AK73" s="243"/>
      <c r="AL73" s="243"/>
      <c r="AM73" s="243"/>
      <c r="AN73" s="243"/>
      <c r="AO73" s="243"/>
      <c r="AP73" s="243"/>
      <c r="AQ73" s="243"/>
      <c r="AR73" s="243"/>
      <c r="AS73" s="243"/>
      <c r="AT73" s="243"/>
      <c r="AU73" s="243"/>
      <c r="AV73" s="243"/>
      <c r="AW73" s="243"/>
      <c r="AX73" s="243"/>
      <c r="AY73" s="253"/>
    </row>
    <row r="74" spans="1:51" ht="60" customHeight="1" x14ac:dyDescent="0.35">
      <c r="A74" s="249" t="s">
        <v>4077</v>
      </c>
      <c r="B74" s="237" t="s">
        <v>4078</v>
      </c>
      <c r="C74" s="237" t="s">
        <v>4079</v>
      </c>
      <c r="D74" s="237" t="s">
        <v>4073</v>
      </c>
      <c r="E74" s="237" t="s">
        <v>4080</v>
      </c>
      <c r="F74" s="237" t="s">
        <v>21</v>
      </c>
      <c r="G74" s="237" t="s">
        <v>4081</v>
      </c>
      <c r="H74" s="237" t="s">
        <v>4082</v>
      </c>
      <c r="I74" s="237" t="s">
        <v>4083</v>
      </c>
      <c r="J74" s="237" t="s">
        <v>4084</v>
      </c>
      <c r="K74" s="240" t="str">
        <f>IF(COUNTIF(L74:AY74,"&lt;&gt;")=0,"",SUMPRODUCT(((Recommendations[ImplStatus]="Implemented")+(Recommendations[ImplStatus]="Compensated"))*ISNUMBER(MATCH(Recommendations[Id],L74:AY74,0)))/COUNTIF(L74:AY74,"&lt;&gt;"))</f>
        <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243"/>
      <c r="AP74" s="243"/>
      <c r="AQ74" s="243"/>
      <c r="AR74" s="243"/>
      <c r="AS74" s="243"/>
      <c r="AT74" s="243"/>
      <c r="AU74" s="243"/>
      <c r="AV74" s="243"/>
      <c r="AW74" s="243"/>
      <c r="AX74" s="243"/>
      <c r="AY74" s="253"/>
    </row>
    <row r="75" spans="1:51" ht="60" customHeight="1" x14ac:dyDescent="0.35">
      <c r="A75" s="249" t="s">
        <v>4085</v>
      </c>
      <c r="B75" s="237" t="s">
        <v>4086</v>
      </c>
      <c r="C75" s="237" t="s">
        <v>4087</v>
      </c>
      <c r="D75" s="237" t="s">
        <v>4088</v>
      </c>
      <c r="E75" s="237" t="s">
        <v>4080</v>
      </c>
      <c r="F75" s="237" t="s">
        <v>4089</v>
      </c>
      <c r="G75" s="237" t="s">
        <v>4090</v>
      </c>
      <c r="H75" s="237" t="s">
        <v>4091</v>
      </c>
      <c r="I75" s="237" t="s">
        <v>4092</v>
      </c>
      <c r="J75" s="237" t="s">
        <v>4093</v>
      </c>
      <c r="K75" s="240" t="str">
        <f>IF(COUNTIF(L75:AY75,"&lt;&gt;")=0,"",SUMPRODUCT(((Recommendations[ImplStatus]="Implemented")+(Recommendations[ImplStatus]="Compensated"))*ISNUMBER(MATCH(Recommendations[Id],L75:AY75,0)))/COUNTIF(L75:AY75,"&lt;&gt;"))</f>
        <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243"/>
      <c r="AP75" s="243"/>
      <c r="AQ75" s="243"/>
      <c r="AR75" s="243"/>
      <c r="AS75" s="243"/>
      <c r="AT75" s="243"/>
      <c r="AU75" s="243"/>
      <c r="AV75" s="243"/>
      <c r="AW75" s="243"/>
      <c r="AX75" s="243"/>
      <c r="AY75" s="253"/>
    </row>
    <row r="76" spans="1:51" ht="60" customHeight="1" x14ac:dyDescent="0.35">
      <c r="A76" s="249" t="s">
        <v>4094</v>
      </c>
      <c r="B76" s="237" t="s">
        <v>4095</v>
      </c>
      <c r="C76" s="237" t="s">
        <v>4096</v>
      </c>
      <c r="D76" s="237" t="s">
        <v>4097</v>
      </c>
      <c r="E76" s="237" t="s">
        <v>21</v>
      </c>
      <c r="F76" s="237" t="s">
        <v>21</v>
      </c>
      <c r="G76" s="237" t="s">
        <v>21</v>
      </c>
      <c r="H76" s="237" t="s">
        <v>4098</v>
      </c>
      <c r="I76" s="237" t="s">
        <v>21</v>
      </c>
      <c r="J76" s="237" t="s">
        <v>21</v>
      </c>
      <c r="K76" s="240" t="str">
        <f>IF(COUNTIF(L76:AY76,"&lt;&gt;")=0,"",SUMPRODUCT(((Recommendations[ImplStatus]="Implemented")+(Recommendations[ImplStatus]="Compensated"))*ISNUMBER(MATCH(Recommendations[Id],L76:AY76,0)))/COUNTIF(L76:AY76,"&lt;&gt;"))</f>
        <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243"/>
      <c r="AP76" s="243"/>
      <c r="AQ76" s="243"/>
      <c r="AR76" s="243"/>
      <c r="AS76" s="243"/>
      <c r="AT76" s="243"/>
      <c r="AU76" s="243"/>
      <c r="AV76" s="243"/>
      <c r="AW76" s="243"/>
      <c r="AX76" s="243"/>
      <c r="AY76" s="253"/>
    </row>
    <row r="77" spans="1:51" ht="60" customHeight="1" x14ac:dyDescent="0.35">
      <c r="A77" s="249" t="s">
        <v>4099</v>
      </c>
      <c r="B77" s="237" t="s">
        <v>4100</v>
      </c>
      <c r="C77" s="237" t="s">
        <v>4101</v>
      </c>
      <c r="D77" s="237" t="s">
        <v>21</v>
      </c>
      <c r="E77" s="237" t="s">
        <v>21</v>
      </c>
      <c r="F77" s="237" t="s">
        <v>21</v>
      </c>
      <c r="G77" s="237" t="s">
        <v>4102</v>
      </c>
      <c r="H77" s="237" t="s">
        <v>4103</v>
      </c>
      <c r="I77" s="237" t="s">
        <v>21</v>
      </c>
      <c r="J77" s="237" t="s">
        <v>4104</v>
      </c>
      <c r="K77" s="240" t="str">
        <f>IF(COUNTIF(L77:AY77,"&lt;&gt;")=0,"",SUMPRODUCT(((Recommendations[ImplStatus]="Implemented")+(Recommendations[ImplStatus]="Compensated"))*ISNUMBER(MATCH(Recommendations[Id],L77:AY77,0)))/COUNTIF(L77:AY77,"&lt;&gt;"))</f>
        <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243"/>
      <c r="AP77" s="243"/>
      <c r="AQ77" s="243"/>
      <c r="AR77" s="243"/>
      <c r="AS77" s="243"/>
      <c r="AT77" s="243"/>
      <c r="AU77" s="243"/>
      <c r="AV77" s="243"/>
      <c r="AW77" s="243"/>
      <c r="AX77" s="243"/>
      <c r="AY77" s="253"/>
    </row>
    <row r="78" spans="1:51" ht="60" customHeight="1" x14ac:dyDescent="0.35">
      <c r="A78" s="249" t="s">
        <v>4105</v>
      </c>
      <c r="B78" s="237" t="s">
        <v>4106</v>
      </c>
      <c r="C78" s="237" t="s">
        <v>4107</v>
      </c>
      <c r="D78" s="237" t="s">
        <v>21</v>
      </c>
      <c r="E78" s="237" t="s">
        <v>21</v>
      </c>
      <c r="F78" s="237" t="s">
        <v>21</v>
      </c>
      <c r="G78" s="237" t="s">
        <v>4108</v>
      </c>
      <c r="H78" s="237" t="s">
        <v>4109</v>
      </c>
      <c r="I78" s="237" t="s">
        <v>4110</v>
      </c>
      <c r="J78" s="237" t="s">
        <v>4111</v>
      </c>
      <c r="K78" s="240" t="str">
        <f>IF(COUNTIF(L78:AY78,"&lt;&gt;")=0,"",SUMPRODUCT(((Recommendations[ImplStatus]="Implemented")+(Recommendations[ImplStatus]="Compensated"))*ISNUMBER(MATCH(Recommendations[Id],L78:AY78,0)))/COUNTIF(L78:AY78,"&lt;&gt;"))</f>
        <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243"/>
      <c r="AP78" s="243"/>
      <c r="AQ78" s="243"/>
      <c r="AR78" s="243"/>
      <c r="AS78" s="243"/>
      <c r="AT78" s="243"/>
      <c r="AU78" s="243"/>
      <c r="AV78" s="243"/>
      <c r="AW78" s="243"/>
      <c r="AX78" s="243"/>
      <c r="AY78" s="253"/>
    </row>
    <row r="79" spans="1:51" ht="60" customHeight="1" outlineLevel="1" x14ac:dyDescent="0.35">
      <c r="A79" s="247" t="s">
        <v>4112</v>
      </c>
      <c r="B79" s="235" t="s">
        <v>4113</v>
      </c>
      <c r="C79" s="235"/>
      <c r="D79" s="235"/>
      <c r="E79" s="235"/>
      <c r="F79" s="235"/>
      <c r="G79" s="235"/>
      <c r="H79" s="235"/>
      <c r="I79" s="235"/>
      <c r="J79" s="235"/>
      <c r="K79" s="238" t="str">
        <f>IF(COUNTIF(L79:AY79,"&lt;&gt;")=0,"",SUMPRODUCT(((Recommendations[ImplStatus]="Implemented")+(Recommendations[ImplStatus]="Compensated"))*ISNUMBER(MATCH(Recommendations[Id],L79:AY79,0)))/COUNTIF(L79:AY79,"&lt;&gt;"))</f>
        <v/>
      </c>
      <c r="L79" s="241"/>
      <c r="M79" s="241"/>
      <c r="N79" s="241"/>
      <c r="O79" s="241"/>
      <c r="P79" s="241"/>
      <c r="Q79" s="24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51"/>
    </row>
    <row r="80" spans="1:51" ht="60" customHeight="1" outlineLevel="1" x14ac:dyDescent="0.35">
      <c r="A80" s="248" t="s">
        <v>1040</v>
      </c>
      <c r="B80" s="236" t="s">
        <v>4114</v>
      </c>
      <c r="C80" s="236"/>
      <c r="D80" s="236"/>
      <c r="E80" s="236"/>
      <c r="F80" s="236"/>
      <c r="G80" s="236"/>
      <c r="H80" s="236"/>
      <c r="I80" s="236"/>
      <c r="J80" s="236"/>
      <c r="K80" s="239" t="str">
        <f>IF(COUNTIF(L80:AY80,"&lt;&gt;")=0,"",SUMPRODUCT(((Recommendations[ImplStatus]="Implemented")+(Recommendations[ImplStatus]="Compensated"))*ISNUMBER(MATCH(Recommendations[Id],L80:AY80,0)))/COUNTIF(L80:AY80,"&lt;&gt;"))</f>
        <v/>
      </c>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242"/>
      <c r="AN80" s="242"/>
      <c r="AO80" s="242"/>
      <c r="AP80" s="242"/>
      <c r="AQ80" s="242"/>
      <c r="AR80" s="242"/>
      <c r="AS80" s="242"/>
      <c r="AT80" s="242"/>
      <c r="AU80" s="242"/>
      <c r="AV80" s="242"/>
      <c r="AW80" s="242"/>
      <c r="AX80" s="242"/>
      <c r="AY80" s="252"/>
    </row>
    <row r="81" spans="1:51" ht="60" customHeight="1" x14ac:dyDescent="0.35">
      <c r="A81" s="249" t="s">
        <v>4115</v>
      </c>
      <c r="B81" s="237" t="s">
        <v>4116</v>
      </c>
      <c r="C81" s="237" t="s">
        <v>4117</v>
      </c>
      <c r="D81" s="237" t="s">
        <v>3912</v>
      </c>
      <c r="E81" s="237" t="s">
        <v>4118</v>
      </c>
      <c r="F81" s="237" t="s">
        <v>21</v>
      </c>
      <c r="G81" s="237" t="s">
        <v>21</v>
      </c>
      <c r="H81" s="237" t="s">
        <v>4119</v>
      </c>
      <c r="I81" s="237" t="s">
        <v>21</v>
      </c>
      <c r="J81" s="237" t="s">
        <v>4120</v>
      </c>
      <c r="K81" s="240" t="str">
        <f>IF(COUNTIF(L81:AY81,"&lt;&gt;")=0,"",SUMPRODUCT(((Recommendations[ImplStatus]="Implemented")+(Recommendations[ImplStatus]="Compensated"))*ISNUMBER(MATCH(Recommendations[Id],L81:AY81,0)))/COUNTIF(L81:AY81,"&lt;&gt;"))</f>
        <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243"/>
      <c r="AP81" s="243"/>
      <c r="AQ81" s="243"/>
      <c r="AR81" s="243"/>
      <c r="AS81" s="243"/>
      <c r="AT81" s="243"/>
      <c r="AU81" s="243"/>
      <c r="AV81" s="243"/>
      <c r="AW81" s="243"/>
      <c r="AX81" s="243"/>
      <c r="AY81" s="253"/>
    </row>
    <row r="82" spans="1:51" ht="60" customHeight="1" x14ac:dyDescent="0.35">
      <c r="A82" s="249" t="s">
        <v>4121</v>
      </c>
      <c r="B82" s="237" t="s">
        <v>4122</v>
      </c>
      <c r="C82" s="237" t="s">
        <v>3703</v>
      </c>
      <c r="D82" s="237" t="s">
        <v>3704</v>
      </c>
      <c r="E82" s="237" t="s">
        <v>21</v>
      </c>
      <c r="F82" s="237" t="s">
        <v>3706</v>
      </c>
      <c r="G82" s="237" t="s">
        <v>21</v>
      </c>
      <c r="H82" s="237" t="s">
        <v>4123</v>
      </c>
      <c r="I82" s="237" t="s">
        <v>21</v>
      </c>
      <c r="J82" s="237" t="s">
        <v>4124</v>
      </c>
      <c r="K82" s="240" t="str">
        <f>IF(COUNTIF(L82:AY82,"&lt;&gt;")=0,"",SUMPRODUCT(((Recommendations[ImplStatus]="Implemented")+(Recommendations[ImplStatus]="Compensated"))*ISNUMBER(MATCH(Recommendations[Id],L82:AY82,0)))/COUNTIF(L82:AY82,"&lt;&gt;"))</f>
        <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243"/>
      <c r="AP82" s="243"/>
      <c r="AQ82" s="243"/>
      <c r="AR82" s="243"/>
      <c r="AS82" s="243"/>
      <c r="AT82" s="243"/>
      <c r="AU82" s="243"/>
      <c r="AV82" s="243"/>
      <c r="AW82" s="243"/>
      <c r="AX82" s="243"/>
      <c r="AY82" s="253"/>
    </row>
    <row r="83" spans="1:51" ht="60" customHeight="1" outlineLevel="1" x14ac:dyDescent="0.35">
      <c r="A83" s="248" t="s">
        <v>1045</v>
      </c>
      <c r="B83" s="236" t="s">
        <v>4125</v>
      </c>
      <c r="C83" s="236"/>
      <c r="D83" s="236"/>
      <c r="E83" s="236"/>
      <c r="F83" s="236"/>
      <c r="G83" s="236"/>
      <c r="H83" s="236"/>
      <c r="I83" s="236"/>
      <c r="J83" s="236"/>
      <c r="K83" s="239" t="str">
        <f>IF(COUNTIF(L83:AY83,"&lt;&gt;")=0,"",SUMPRODUCT(((Recommendations[ImplStatus]="Implemented")+(Recommendations[ImplStatus]="Compensated"))*ISNUMBER(MATCH(Recommendations[Id],L83:AY83,0)))/COUNTIF(L83:AY83,"&lt;&gt;"))</f>
        <v/>
      </c>
      <c r="L83" s="242"/>
      <c r="M83" s="242"/>
      <c r="N83" s="242"/>
      <c r="O83" s="242"/>
      <c r="P83" s="242"/>
      <c r="Q83" s="242"/>
      <c r="R83" s="242"/>
      <c r="S83" s="242"/>
      <c r="T83" s="242"/>
      <c r="U83" s="242"/>
      <c r="V83" s="242"/>
      <c r="W83" s="242"/>
      <c r="X83" s="242"/>
      <c r="Y83" s="242"/>
      <c r="Z83" s="242"/>
      <c r="AA83" s="242"/>
      <c r="AB83" s="242"/>
      <c r="AC83" s="242"/>
      <c r="AD83" s="242"/>
      <c r="AE83" s="242"/>
      <c r="AF83" s="242"/>
      <c r="AG83" s="242"/>
      <c r="AH83" s="242"/>
      <c r="AI83" s="242"/>
      <c r="AJ83" s="242"/>
      <c r="AK83" s="242"/>
      <c r="AL83" s="242"/>
      <c r="AM83" s="242"/>
      <c r="AN83" s="242"/>
      <c r="AO83" s="242"/>
      <c r="AP83" s="242"/>
      <c r="AQ83" s="242"/>
      <c r="AR83" s="242"/>
      <c r="AS83" s="242"/>
      <c r="AT83" s="242"/>
      <c r="AU83" s="242"/>
      <c r="AV83" s="242"/>
      <c r="AW83" s="242"/>
      <c r="AX83" s="242"/>
      <c r="AY83" s="252"/>
    </row>
    <row r="84" spans="1:51" ht="60" customHeight="1" x14ac:dyDescent="0.35">
      <c r="A84" s="249" t="s">
        <v>4126</v>
      </c>
      <c r="B84" s="237" t="s">
        <v>4127</v>
      </c>
      <c r="C84" s="237" t="s">
        <v>4128</v>
      </c>
      <c r="D84" s="237" t="s">
        <v>4129</v>
      </c>
      <c r="E84" s="237" t="s">
        <v>21</v>
      </c>
      <c r="F84" s="237" t="s">
        <v>4130</v>
      </c>
      <c r="G84" s="237" t="s">
        <v>4131</v>
      </c>
      <c r="H84" s="237" t="s">
        <v>4132</v>
      </c>
      <c r="I84" s="237" t="s">
        <v>4133</v>
      </c>
      <c r="J84" s="237" t="s">
        <v>4134</v>
      </c>
      <c r="K84" s="240">
        <f>IF(COUNTIF(L84:AY84,"&lt;&gt;")=0,"",SUMPRODUCT(((Recommendations[ImplStatus]="Implemented")+(Recommendations[ImplStatus]="Compensated"))*ISNUMBER(MATCH(Recommendations[Id],L84:AY84,0)))/COUNTIF(L84:AY84,"&lt;&gt;"))</f>
        <v>0</v>
      </c>
      <c r="L84" s="243" t="s">
        <v>101</v>
      </c>
      <c r="M84" s="243" t="s">
        <v>106</v>
      </c>
      <c r="N84" s="243" t="s">
        <v>116</v>
      </c>
      <c r="O84" s="243" t="s">
        <v>120</v>
      </c>
      <c r="P84" s="243" t="s">
        <v>139</v>
      </c>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243"/>
      <c r="AP84" s="243"/>
      <c r="AQ84" s="243"/>
      <c r="AR84" s="243"/>
      <c r="AS84" s="243"/>
      <c r="AT84" s="243"/>
      <c r="AU84" s="243"/>
      <c r="AV84" s="243"/>
      <c r="AW84" s="243"/>
      <c r="AX84" s="243"/>
      <c r="AY84" s="253"/>
    </row>
    <row r="85" spans="1:51" ht="60" customHeight="1" x14ac:dyDescent="0.35">
      <c r="A85" s="249" t="s">
        <v>4135</v>
      </c>
      <c r="B85" s="237" t="s">
        <v>4136</v>
      </c>
      <c r="C85" s="237" t="s">
        <v>4137</v>
      </c>
      <c r="D85" s="237" t="s">
        <v>4138</v>
      </c>
      <c r="E85" s="237" t="s">
        <v>21</v>
      </c>
      <c r="F85" s="237" t="s">
        <v>21</v>
      </c>
      <c r="G85" s="237" t="s">
        <v>21</v>
      </c>
      <c r="H85" s="237" t="s">
        <v>4139</v>
      </c>
      <c r="I85" s="237" t="s">
        <v>4140</v>
      </c>
      <c r="J85" s="237" t="s">
        <v>4141</v>
      </c>
      <c r="K85" s="240" t="str">
        <f>IF(COUNTIF(L85:AY85,"&lt;&gt;")=0,"",SUMPRODUCT(((Recommendations[ImplStatus]="Implemented")+(Recommendations[ImplStatus]="Compensated"))*ISNUMBER(MATCH(Recommendations[Id],L85:AY85,0)))/COUNTIF(L85:AY85,"&lt;&gt;"))</f>
        <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243"/>
      <c r="AP85" s="243"/>
      <c r="AQ85" s="243"/>
      <c r="AR85" s="243"/>
      <c r="AS85" s="243"/>
      <c r="AT85" s="243"/>
      <c r="AU85" s="243"/>
      <c r="AV85" s="243"/>
      <c r="AW85" s="243"/>
      <c r="AX85" s="243"/>
      <c r="AY85" s="253"/>
    </row>
    <row r="86" spans="1:51" ht="60" customHeight="1" x14ac:dyDescent="0.35">
      <c r="A86" s="249" t="s">
        <v>4142</v>
      </c>
      <c r="B86" s="237" t="s">
        <v>4143</v>
      </c>
      <c r="C86" s="237" t="s">
        <v>4144</v>
      </c>
      <c r="D86" s="237" t="s">
        <v>4145</v>
      </c>
      <c r="E86" s="237" t="s">
        <v>21</v>
      </c>
      <c r="F86" s="237" t="s">
        <v>21</v>
      </c>
      <c r="G86" s="237" t="s">
        <v>4146</v>
      </c>
      <c r="H86" s="237" t="s">
        <v>4147</v>
      </c>
      <c r="I86" s="237" t="s">
        <v>21</v>
      </c>
      <c r="J86" s="237" t="s">
        <v>4148</v>
      </c>
      <c r="K86" s="240" t="str">
        <f>IF(COUNTIF(L86:AY86,"&lt;&gt;")=0,"",SUMPRODUCT(((Recommendations[ImplStatus]="Implemented")+(Recommendations[ImplStatus]="Compensated"))*ISNUMBER(MATCH(Recommendations[Id],L86:AY86,0)))/COUNTIF(L86:AY86,"&lt;&gt;"))</f>
        <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243"/>
      <c r="AP86" s="243"/>
      <c r="AQ86" s="243"/>
      <c r="AR86" s="243"/>
      <c r="AS86" s="243"/>
      <c r="AT86" s="243"/>
      <c r="AU86" s="243"/>
      <c r="AV86" s="243"/>
      <c r="AW86" s="243"/>
      <c r="AX86" s="243"/>
      <c r="AY86" s="253"/>
    </row>
    <row r="87" spans="1:51" ht="60" customHeight="1" x14ac:dyDescent="0.35">
      <c r="A87" s="249" t="s">
        <v>4149</v>
      </c>
      <c r="B87" s="237" t="s">
        <v>4150</v>
      </c>
      <c r="C87" s="237" t="s">
        <v>4151</v>
      </c>
      <c r="D87" s="237" t="s">
        <v>4152</v>
      </c>
      <c r="E87" s="237" t="s">
        <v>21</v>
      </c>
      <c r="F87" s="237" t="s">
        <v>4153</v>
      </c>
      <c r="G87" s="237" t="s">
        <v>21</v>
      </c>
      <c r="H87" s="237" t="s">
        <v>4154</v>
      </c>
      <c r="I87" s="237" t="s">
        <v>4155</v>
      </c>
      <c r="J87" s="237" t="s">
        <v>4156</v>
      </c>
      <c r="K87" s="240" t="str">
        <f>IF(COUNTIF(L87:AY87,"&lt;&gt;")=0,"",SUMPRODUCT(((Recommendations[ImplStatus]="Implemented")+(Recommendations[ImplStatus]="Compensated"))*ISNUMBER(MATCH(Recommendations[Id],L87:AY87,0)))/COUNTIF(L87:AY87,"&lt;&gt;"))</f>
        <v/>
      </c>
      <c r="L87" s="243"/>
      <c r="M87" s="243"/>
      <c r="N87" s="243"/>
      <c r="O87" s="243"/>
      <c r="P87" s="243"/>
      <c r="Q87" s="243"/>
      <c r="R87" s="243"/>
      <c r="S87" s="243"/>
      <c r="T87" s="243"/>
      <c r="U87" s="243"/>
      <c r="V87" s="243"/>
      <c r="W87" s="243"/>
      <c r="X87" s="243"/>
      <c r="Y87" s="243"/>
      <c r="Z87" s="243"/>
      <c r="AA87" s="243"/>
      <c r="AB87" s="243"/>
      <c r="AC87" s="243"/>
      <c r="AD87" s="243"/>
      <c r="AE87" s="243"/>
      <c r="AF87" s="243"/>
      <c r="AG87" s="243"/>
      <c r="AH87" s="243"/>
      <c r="AI87" s="243"/>
      <c r="AJ87" s="243"/>
      <c r="AK87" s="243"/>
      <c r="AL87" s="243"/>
      <c r="AM87" s="243"/>
      <c r="AN87" s="243"/>
      <c r="AO87" s="243"/>
      <c r="AP87" s="243"/>
      <c r="AQ87" s="243"/>
      <c r="AR87" s="243"/>
      <c r="AS87" s="243"/>
      <c r="AT87" s="243"/>
      <c r="AU87" s="243"/>
      <c r="AV87" s="243"/>
      <c r="AW87" s="243"/>
      <c r="AX87" s="243"/>
      <c r="AY87" s="253"/>
    </row>
    <row r="88" spans="1:51" ht="60" customHeight="1" outlineLevel="1" x14ac:dyDescent="0.35">
      <c r="A88" s="247" t="s">
        <v>4157</v>
      </c>
      <c r="B88" s="235" t="s">
        <v>4158</v>
      </c>
      <c r="C88" s="235"/>
      <c r="D88" s="235"/>
      <c r="E88" s="235"/>
      <c r="F88" s="235"/>
      <c r="G88" s="235"/>
      <c r="H88" s="235"/>
      <c r="I88" s="235"/>
      <c r="J88" s="235"/>
      <c r="K88" s="238" t="str">
        <f>IF(COUNTIF(L88:AY88,"&lt;&gt;")=0,"",SUMPRODUCT(((Recommendations[ImplStatus]="Implemented")+(Recommendations[ImplStatus]="Compensated"))*ISNUMBER(MATCH(Recommendations[Id],L88:AY88,0)))/COUNTIF(L88:AY88,"&lt;&gt;"))</f>
        <v/>
      </c>
      <c r="L88" s="241"/>
      <c r="M88" s="241"/>
      <c r="N88" s="241"/>
      <c r="O88" s="241"/>
      <c r="P88" s="241"/>
      <c r="Q88" s="24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51"/>
    </row>
    <row r="89" spans="1:51" ht="60" customHeight="1" outlineLevel="1" x14ac:dyDescent="0.35">
      <c r="A89" s="248" t="s">
        <v>1092</v>
      </c>
      <c r="B89" s="236" t="s">
        <v>4159</v>
      </c>
      <c r="C89" s="236"/>
      <c r="D89" s="236"/>
      <c r="E89" s="236"/>
      <c r="F89" s="236"/>
      <c r="G89" s="236"/>
      <c r="H89" s="236"/>
      <c r="I89" s="236"/>
      <c r="J89" s="236"/>
      <c r="K89" s="239" t="str">
        <f>IF(COUNTIF(L89:AY89,"&lt;&gt;")=0,"",SUMPRODUCT(((Recommendations[ImplStatus]="Implemented")+(Recommendations[ImplStatus]="Compensated"))*ISNUMBER(MATCH(Recommendations[Id],L89:AY89,0)))/COUNTIF(L89:AY89,"&lt;&gt;"))</f>
        <v/>
      </c>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52"/>
    </row>
    <row r="90" spans="1:51" ht="60" customHeight="1" x14ac:dyDescent="0.35">
      <c r="A90" s="249" t="s">
        <v>4160</v>
      </c>
      <c r="B90" s="237" t="s">
        <v>4161</v>
      </c>
      <c r="C90" s="237" t="s">
        <v>4162</v>
      </c>
      <c r="D90" s="237" t="s">
        <v>3912</v>
      </c>
      <c r="E90" s="237" t="s">
        <v>3698</v>
      </c>
      <c r="F90" s="237" t="s">
        <v>21</v>
      </c>
      <c r="G90" s="237" t="s">
        <v>21</v>
      </c>
      <c r="H90" s="237" t="s">
        <v>4163</v>
      </c>
      <c r="I90" s="237" t="s">
        <v>21</v>
      </c>
      <c r="J90" s="237" t="s">
        <v>4164</v>
      </c>
      <c r="K90" s="240" t="str">
        <f>IF(COUNTIF(L90:AY90,"&lt;&gt;")=0,"",SUMPRODUCT(((Recommendations[ImplStatus]="Implemented")+(Recommendations[ImplStatus]="Compensated"))*ISNUMBER(MATCH(Recommendations[Id],L90:AY90,0)))/COUNTIF(L90:AY90,"&lt;&gt;"))</f>
        <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53"/>
    </row>
    <row r="91" spans="1:51" ht="60" customHeight="1" x14ac:dyDescent="0.35">
      <c r="A91" s="249" t="s">
        <v>4165</v>
      </c>
      <c r="B91" s="237" t="s">
        <v>4166</v>
      </c>
      <c r="C91" s="237" t="s">
        <v>4167</v>
      </c>
      <c r="D91" s="237" t="s">
        <v>3704</v>
      </c>
      <c r="E91" s="237" t="s">
        <v>21</v>
      </c>
      <c r="F91" s="237" t="s">
        <v>3706</v>
      </c>
      <c r="G91" s="237" t="s">
        <v>21</v>
      </c>
      <c r="H91" s="237" t="s">
        <v>4168</v>
      </c>
      <c r="I91" s="237" t="s">
        <v>21</v>
      </c>
      <c r="J91" s="237" t="s">
        <v>4169</v>
      </c>
      <c r="K91" s="240" t="str">
        <f>IF(COUNTIF(L91:AY91,"&lt;&gt;")=0,"",SUMPRODUCT(((Recommendations[ImplStatus]="Implemented")+(Recommendations[ImplStatus]="Compensated"))*ISNUMBER(MATCH(Recommendations[Id],L91:AY91,0)))/COUNTIF(L91:AY91,"&lt;&gt;"))</f>
        <v/>
      </c>
      <c r="L91" s="243"/>
      <c r="M91" s="243"/>
      <c r="N91" s="243"/>
      <c r="O91" s="243"/>
      <c r="P91" s="243"/>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53"/>
    </row>
    <row r="92" spans="1:51" ht="60" customHeight="1" outlineLevel="1" x14ac:dyDescent="0.35">
      <c r="A92" s="248" t="s">
        <v>1096</v>
      </c>
      <c r="B92" s="236" t="s">
        <v>4170</v>
      </c>
      <c r="C92" s="236"/>
      <c r="D92" s="236"/>
      <c r="E92" s="236"/>
      <c r="F92" s="236"/>
      <c r="G92" s="236"/>
      <c r="H92" s="236"/>
      <c r="I92" s="236"/>
      <c r="J92" s="236"/>
      <c r="K92" s="239" t="str">
        <f>IF(COUNTIF(L92:AY92,"&lt;&gt;")=0,"",SUMPRODUCT(((Recommendations[ImplStatus]="Implemented")+(Recommendations[ImplStatus]="Compensated"))*ISNUMBER(MATCH(Recommendations[Id],L92:AY92,0)))/COUNTIF(L92:AY92,"&lt;&gt;"))</f>
        <v/>
      </c>
      <c r="L92" s="242"/>
      <c r="M92" s="242"/>
      <c r="N92" s="242"/>
      <c r="O92" s="242"/>
      <c r="P92" s="242"/>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52"/>
    </row>
    <row r="93" spans="1:51" ht="60" customHeight="1" x14ac:dyDescent="0.35">
      <c r="A93" s="249" t="s">
        <v>4171</v>
      </c>
      <c r="B93" s="237" t="s">
        <v>4172</v>
      </c>
      <c r="C93" s="237" t="s">
        <v>4173</v>
      </c>
      <c r="D93" s="237" t="s">
        <v>4174</v>
      </c>
      <c r="E93" s="237" t="s">
        <v>4175</v>
      </c>
      <c r="F93" s="237" t="s">
        <v>21</v>
      </c>
      <c r="G93" s="237" t="s">
        <v>21</v>
      </c>
      <c r="H93" s="237" t="s">
        <v>4176</v>
      </c>
      <c r="I93" s="237" t="s">
        <v>21</v>
      </c>
      <c r="J93" s="237" t="s">
        <v>4177</v>
      </c>
      <c r="K93" s="240" t="str">
        <f>IF(COUNTIF(L93:AY93,"&lt;&gt;")=0,"",SUMPRODUCT(((Recommendations[ImplStatus]="Implemented")+(Recommendations[ImplStatus]="Compensated"))*ISNUMBER(MATCH(Recommendations[Id],L93:AY93,0)))/COUNTIF(L93:AY93,"&lt;&gt;"))</f>
        <v/>
      </c>
      <c r="L93" s="243"/>
      <c r="M93" s="243"/>
      <c r="N93" s="243"/>
      <c r="O93" s="243"/>
      <c r="P93" s="243"/>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53"/>
    </row>
    <row r="94" spans="1:51" ht="60" customHeight="1" x14ac:dyDescent="0.35">
      <c r="A94" s="249" t="s">
        <v>4178</v>
      </c>
      <c r="B94" s="237" t="s">
        <v>4179</v>
      </c>
      <c r="C94" s="237" t="s">
        <v>4180</v>
      </c>
      <c r="D94" s="237" t="s">
        <v>4181</v>
      </c>
      <c r="E94" s="237" t="s">
        <v>21</v>
      </c>
      <c r="F94" s="237" t="s">
        <v>4182</v>
      </c>
      <c r="G94" s="237" t="s">
        <v>21</v>
      </c>
      <c r="H94" s="237" t="s">
        <v>4183</v>
      </c>
      <c r="I94" s="237" t="s">
        <v>21</v>
      </c>
      <c r="J94" s="237" t="s">
        <v>21</v>
      </c>
      <c r="K94" s="240" t="str">
        <f>IF(COUNTIF(L94:AY94,"&lt;&gt;")=0,"",SUMPRODUCT(((Recommendations[ImplStatus]="Implemented")+(Recommendations[ImplStatus]="Compensated"))*ISNUMBER(MATCH(Recommendations[Id],L94:AY94,0)))/COUNTIF(L94:AY94,"&lt;&gt;"))</f>
        <v/>
      </c>
      <c r="L94" s="243"/>
      <c r="M94" s="243"/>
      <c r="N94" s="243"/>
      <c r="O94" s="243"/>
      <c r="P94" s="243"/>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53"/>
    </row>
    <row r="95" spans="1:51" ht="60" customHeight="1" x14ac:dyDescent="0.35">
      <c r="A95" s="249" t="s">
        <v>4184</v>
      </c>
      <c r="B95" s="237" t="s">
        <v>4185</v>
      </c>
      <c r="C95" s="237" t="s">
        <v>4186</v>
      </c>
      <c r="D95" s="237" t="s">
        <v>4187</v>
      </c>
      <c r="E95" s="237" t="s">
        <v>21</v>
      </c>
      <c r="F95" s="237" t="s">
        <v>21</v>
      </c>
      <c r="G95" s="237" t="s">
        <v>21</v>
      </c>
      <c r="H95" s="237" t="s">
        <v>4188</v>
      </c>
      <c r="I95" s="237" t="s">
        <v>4189</v>
      </c>
      <c r="J95" s="237" t="s">
        <v>4190</v>
      </c>
      <c r="K95" s="240" t="str">
        <f>IF(COUNTIF(L95:AY95,"&lt;&gt;")=0,"",SUMPRODUCT(((Recommendations[ImplStatus]="Implemented")+(Recommendations[ImplStatus]="Compensated"))*ISNUMBER(MATCH(Recommendations[Id],L95:AY95,0)))/COUNTIF(L95:AY95,"&lt;&gt;"))</f>
        <v/>
      </c>
      <c r="L95" s="243"/>
      <c r="M95" s="243"/>
      <c r="N95" s="243"/>
      <c r="O95" s="243"/>
      <c r="P95" s="243"/>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53"/>
    </row>
    <row r="96" spans="1:51" ht="60" customHeight="1" x14ac:dyDescent="0.35">
      <c r="A96" s="249" t="s">
        <v>4191</v>
      </c>
      <c r="B96" s="237" t="s">
        <v>4192</v>
      </c>
      <c r="C96" s="237" t="s">
        <v>4193</v>
      </c>
      <c r="D96" s="237" t="s">
        <v>21</v>
      </c>
      <c r="E96" s="237" t="s">
        <v>21</v>
      </c>
      <c r="F96" s="237" t="s">
        <v>21</v>
      </c>
      <c r="G96" s="237" t="s">
        <v>21</v>
      </c>
      <c r="H96" s="237" t="s">
        <v>4194</v>
      </c>
      <c r="I96" s="237" t="s">
        <v>4140</v>
      </c>
      <c r="J96" s="237" t="s">
        <v>4195</v>
      </c>
      <c r="K96" s="240" t="str">
        <f>IF(COUNTIF(L96:AY96,"&lt;&gt;")=0,"",SUMPRODUCT(((Recommendations[ImplStatus]="Implemented")+(Recommendations[ImplStatus]="Compensated"))*ISNUMBER(MATCH(Recommendations[Id],L96:AY96,0)))/COUNTIF(L96:AY96,"&lt;&gt;"))</f>
        <v/>
      </c>
      <c r="L96" s="243"/>
      <c r="M96" s="243"/>
      <c r="N96" s="243"/>
      <c r="O96" s="243"/>
      <c r="P96" s="243"/>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53"/>
    </row>
    <row r="97" spans="1:51" ht="60" customHeight="1" outlineLevel="1" x14ac:dyDescent="0.35">
      <c r="A97" s="248" t="s">
        <v>1100</v>
      </c>
      <c r="B97" s="236" t="s">
        <v>4196</v>
      </c>
      <c r="C97" s="236"/>
      <c r="D97" s="236"/>
      <c r="E97" s="236"/>
      <c r="F97" s="236"/>
      <c r="G97" s="236"/>
      <c r="H97" s="236"/>
      <c r="I97" s="236"/>
      <c r="J97" s="236"/>
      <c r="K97" s="239" t="str">
        <f>IF(COUNTIF(L97:AY97,"&lt;&gt;")=0,"",SUMPRODUCT(((Recommendations[ImplStatus]="Implemented")+(Recommendations[ImplStatus]="Compensated"))*ISNUMBER(MATCH(Recommendations[Id],L97:AY97,0)))/COUNTIF(L97:AY97,"&lt;&gt;"))</f>
        <v/>
      </c>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52"/>
    </row>
    <row r="98" spans="1:51" ht="60" customHeight="1" x14ac:dyDescent="0.35">
      <c r="A98" s="249" t="s">
        <v>4197</v>
      </c>
      <c r="B98" s="237" t="s">
        <v>4198</v>
      </c>
      <c r="C98" s="237" t="s">
        <v>4199</v>
      </c>
      <c r="D98" s="237" t="s">
        <v>4200</v>
      </c>
      <c r="E98" s="237" t="s">
        <v>21</v>
      </c>
      <c r="F98" s="237" t="s">
        <v>21</v>
      </c>
      <c r="G98" s="237" t="s">
        <v>21</v>
      </c>
      <c r="H98" s="237" t="s">
        <v>4201</v>
      </c>
      <c r="I98" s="237" t="s">
        <v>21</v>
      </c>
      <c r="J98" s="237" t="s">
        <v>4202</v>
      </c>
      <c r="K98" s="240" t="str">
        <f>IF(COUNTIF(L98:AY98,"&lt;&gt;")=0,"",SUMPRODUCT(((Recommendations[ImplStatus]="Implemented")+(Recommendations[ImplStatus]="Compensated"))*ISNUMBER(MATCH(Recommendations[Id],L98:AY98,0)))/COUNTIF(L98:AY98,"&lt;&gt;"))</f>
        <v/>
      </c>
      <c r="L98" s="243"/>
      <c r="M98" s="243"/>
      <c r="N98" s="243"/>
      <c r="O98" s="243"/>
      <c r="P98" s="243"/>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53"/>
    </row>
    <row r="99" spans="1:51" ht="60" customHeight="1" x14ac:dyDescent="0.35">
      <c r="A99" s="249" t="s">
        <v>4203</v>
      </c>
      <c r="B99" s="237" t="s">
        <v>4204</v>
      </c>
      <c r="C99" s="237" t="s">
        <v>4205</v>
      </c>
      <c r="D99" s="237" t="s">
        <v>4206</v>
      </c>
      <c r="E99" s="237" t="s">
        <v>4207</v>
      </c>
      <c r="F99" s="237" t="s">
        <v>21</v>
      </c>
      <c r="G99" s="237" t="s">
        <v>21</v>
      </c>
      <c r="H99" s="237" t="s">
        <v>4208</v>
      </c>
      <c r="I99" s="237" t="s">
        <v>21</v>
      </c>
      <c r="J99" s="237" t="s">
        <v>4209</v>
      </c>
      <c r="K99" s="240" t="str">
        <f>IF(COUNTIF(L99:AY99,"&lt;&gt;")=0,"",SUMPRODUCT(((Recommendations[ImplStatus]="Implemented")+(Recommendations[ImplStatus]="Compensated"))*ISNUMBER(MATCH(Recommendations[Id],L99:AY99,0)))/COUNTIF(L99:AY99,"&lt;&gt;"))</f>
        <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53"/>
    </row>
    <row r="100" spans="1:51" ht="60" customHeight="1" x14ac:dyDescent="0.35">
      <c r="A100" s="249" t="s">
        <v>4210</v>
      </c>
      <c r="B100" s="237" t="s">
        <v>4211</v>
      </c>
      <c r="C100" s="237" t="s">
        <v>4212</v>
      </c>
      <c r="D100" s="237" t="s">
        <v>21</v>
      </c>
      <c r="E100" s="237" t="s">
        <v>21</v>
      </c>
      <c r="F100" s="237" t="s">
        <v>21</v>
      </c>
      <c r="G100" s="237" t="s">
        <v>21</v>
      </c>
      <c r="H100" s="237" t="s">
        <v>4213</v>
      </c>
      <c r="I100" s="237" t="s">
        <v>4214</v>
      </c>
      <c r="J100" s="237" t="s">
        <v>4215</v>
      </c>
      <c r="K100" s="240" t="str">
        <f>IF(COUNTIF(L100:AY100,"&lt;&gt;")=0,"",SUMPRODUCT(((Recommendations[ImplStatus]="Implemented")+(Recommendations[ImplStatus]="Compensated"))*ISNUMBER(MATCH(Recommendations[Id],L100:AY100,0)))/COUNTIF(L100:AY100,"&lt;&gt;"))</f>
        <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53"/>
    </row>
    <row r="101" spans="1:51" ht="60" customHeight="1" x14ac:dyDescent="0.35">
      <c r="A101" s="249" t="s">
        <v>4216</v>
      </c>
      <c r="B101" s="237" t="s">
        <v>4217</v>
      </c>
      <c r="C101" s="237" t="s">
        <v>4218</v>
      </c>
      <c r="D101" s="237" t="s">
        <v>21</v>
      </c>
      <c r="E101" s="237" t="s">
        <v>21</v>
      </c>
      <c r="F101" s="237" t="s">
        <v>21</v>
      </c>
      <c r="G101" s="237" t="s">
        <v>21</v>
      </c>
      <c r="H101" s="237" t="s">
        <v>4219</v>
      </c>
      <c r="I101" s="237" t="s">
        <v>4140</v>
      </c>
      <c r="J101" s="237" t="s">
        <v>4220</v>
      </c>
      <c r="K101" s="240" t="str">
        <f>IF(COUNTIF(L101:AY101,"&lt;&gt;")=0,"",SUMPRODUCT(((Recommendations[ImplStatus]="Implemented")+(Recommendations[ImplStatus]="Compensated"))*ISNUMBER(MATCH(Recommendations[Id],L101:AY101,0)))/COUNTIF(L101:AY101,"&lt;&gt;"))</f>
        <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53"/>
    </row>
    <row r="102" spans="1:51" ht="60" customHeight="1" x14ac:dyDescent="0.35">
      <c r="A102" s="249" t="s">
        <v>4221</v>
      </c>
      <c r="B102" s="237" t="s">
        <v>4222</v>
      </c>
      <c r="C102" s="237" t="s">
        <v>4223</v>
      </c>
      <c r="D102" s="237" t="s">
        <v>4224</v>
      </c>
      <c r="E102" s="237" t="s">
        <v>21</v>
      </c>
      <c r="F102" s="237" t="s">
        <v>21</v>
      </c>
      <c r="G102" s="237" t="s">
        <v>21</v>
      </c>
      <c r="H102" s="237" t="s">
        <v>4225</v>
      </c>
      <c r="I102" s="237" t="s">
        <v>21</v>
      </c>
      <c r="J102" s="237" t="s">
        <v>4226</v>
      </c>
      <c r="K102" s="240" t="str">
        <f>IF(COUNTIF(L102:AY102,"&lt;&gt;")=0,"",SUMPRODUCT(((Recommendations[ImplStatus]="Implemented")+(Recommendations[ImplStatus]="Compensated"))*ISNUMBER(MATCH(Recommendations[Id],L102:AY102,0)))/COUNTIF(L102:AY102,"&lt;&gt;"))</f>
        <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53"/>
    </row>
    <row r="103" spans="1:51" ht="60" customHeight="1" x14ac:dyDescent="0.35">
      <c r="A103" s="249" t="s">
        <v>4227</v>
      </c>
      <c r="B103" s="237" t="s">
        <v>4228</v>
      </c>
      <c r="C103" s="237" t="s">
        <v>4229</v>
      </c>
      <c r="D103" s="237" t="s">
        <v>4224</v>
      </c>
      <c r="E103" s="237" t="s">
        <v>21</v>
      </c>
      <c r="F103" s="237" t="s">
        <v>4230</v>
      </c>
      <c r="G103" s="237" t="s">
        <v>21</v>
      </c>
      <c r="H103" s="237" t="s">
        <v>4231</v>
      </c>
      <c r="I103" s="237" t="s">
        <v>4232</v>
      </c>
      <c r="J103" s="237" t="s">
        <v>4233</v>
      </c>
      <c r="K103" s="240" t="str">
        <f>IF(COUNTIF(L103:AY103,"&lt;&gt;")=0,"",SUMPRODUCT(((Recommendations[ImplStatus]="Implemented")+(Recommendations[ImplStatus]="Compensated"))*ISNUMBER(MATCH(Recommendations[Id],L103:AY103,0)))/COUNTIF(L103:AY103,"&lt;&gt;"))</f>
        <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53"/>
    </row>
    <row r="104" spans="1:51" ht="60" customHeight="1" outlineLevel="1" x14ac:dyDescent="0.35">
      <c r="A104" s="248" t="s">
        <v>1104</v>
      </c>
      <c r="B104" s="236" t="s">
        <v>4234</v>
      </c>
      <c r="C104" s="236"/>
      <c r="D104" s="236"/>
      <c r="E104" s="236"/>
      <c r="F104" s="236"/>
      <c r="G104" s="236"/>
      <c r="H104" s="236"/>
      <c r="I104" s="236"/>
      <c r="J104" s="236"/>
      <c r="K104" s="239" t="str">
        <f>IF(COUNTIF(L104:AY104,"&lt;&gt;")=0,"",SUMPRODUCT(((Recommendations[ImplStatus]="Implemented")+(Recommendations[ImplStatus]="Compensated"))*ISNUMBER(MATCH(Recommendations[Id],L104:AY104,0)))/COUNTIF(L104:AY104,"&lt;&gt;"))</f>
        <v/>
      </c>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52"/>
    </row>
    <row r="105" spans="1:51" ht="60" customHeight="1" x14ac:dyDescent="0.35">
      <c r="A105" s="249" t="s">
        <v>4235</v>
      </c>
      <c r="B105" s="237" t="s">
        <v>4236</v>
      </c>
      <c r="C105" s="237" t="s">
        <v>4237</v>
      </c>
      <c r="D105" s="237" t="s">
        <v>4238</v>
      </c>
      <c r="E105" s="237" t="s">
        <v>4239</v>
      </c>
      <c r="F105" s="237" t="s">
        <v>21</v>
      </c>
      <c r="G105" s="237" t="s">
        <v>21</v>
      </c>
      <c r="H105" s="237" t="s">
        <v>4240</v>
      </c>
      <c r="I105" s="237" t="s">
        <v>4241</v>
      </c>
      <c r="J105" s="237" t="s">
        <v>4242</v>
      </c>
      <c r="K105" s="240" t="str">
        <f>IF(COUNTIF(L105:AY105,"&lt;&gt;")=0,"",SUMPRODUCT(((Recommendations[ImplStatus]="Implemented")+(Recommendations[ImplStatus]="Compensated"))*ISNUMBER(MATCH(Recommendations[Id],L105:AY105,0)))/COUNTIF(L105:AY105,"&lt;&gt;"))</f>
        <v/>
      </c>
      <c r="L105" s="243"/>
      <c r="M105" s="243"/>
      <c r="N105" s="243"/>
      <c r="O105" s="243"/>
      <c r="P105" s="243"/>
      <c r="Q105" s="243"/>
      <c r="R105" s="243"/>
      <c r="S105" s="243"/>
      <c r="T105" s="243"/>
      <c r="U105" s="243"/>
      <c r="V105" s="243"/>
      <c r="W105" s="243"/>
      <c r="X105" s="243"/>
      <c r="Y105" s="243"/>
      <c r="Z105" s="243"/>
      <c r="AA105" s="243"/>
      <c r="AB105" s="243"/>
      <c r="AC105" s="243"/>
      <c r="AD105" s="243"/>
      <c r="AE105" s="243"/>
      <c r="AF105" s="243"/>
      <c r="AG105" s="243"/>
      <c r="AH105" s="243"/>
      <c r="AI105" s="243"/>
      <c r="AJ105" s="243"/>
      <c r="AK105" s="243"/>
      <c r="AL105" s="243"/>
      <c r="AM105" s="243"/>
      <c r="AN105" s="243"/>
      <c r="AO105" s="243"/>
      <c r="AP105" s="243"/>
      <c r="AQ105" s="243"/>
      <c r="AR105" s="243"/>
      <c r="AS105" s="243"/>
      <c r="AT105" s="243"/>
      <c r="AU105" s="243"/>
      <c r="AV105" s="243"/>
      <c r="AW105" s="243"/>
      <c r="AX105" s="243"/>
      <c r="AY105" s="253"/>
    </row>
    <row r="106" spans="1:51" ht="60" customHeight="1" outlineLevel="1" x14ac:dyDescent="0.35">
      <c r="A106" s="247" t="s">
        <v>4243</v>
      </c>
      <c r="B106" s="235" t="s">
        <v>4244</v>
      </c>
      <c r="C106" s="235"/>
      <c r="D106" s="235"/>
      <c r="E106" s="235"/>
      <c r="F106" s="235"/>
      <c r="G106" s="235"/>
      <c r="H106" s="235"/>
      <c r="I106" s="235"/>
      <c r="J106" s="235"/>
      <c r="K106" s="238" t="str">
        <f>IF(COUNTIF(L106:AY106,"&lt;&gt;")=0,"",SUMPRODUCT(((Recommendations[ImplStatus]="Implemented")+(Recommendations[ImplStatus]="Compensated"))*ISNUMBER(MATCH(Recommendations[Id],L106:AY106,0)))/COUNTIF(L106:AY106,"&lt;&gt;"))</f>
        <v/>
      </c>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51"/>
    </row>
    <row r="107" spans="1:51" ht="60" customHeight="1" outlineLevel="1" x14ac:dyDescent="0.35">
      <c r="A107" s="248" t="s">
        <v>1118</v>
      </c>
      <c r="B107" s="236" t="s">
        <v>4245</v>
      </c>
      <c r="C107" s="236"/>
      <c r="D107" s="236"/>
      <c r="E107" s="236"/>
      <c r="F107" s="236"/>
      <c r="G107" s="236"/>
      <c r="H107" s="236"/>
      <c r="I107" s="236"/>
      <c r="J107" s="236"/>
      <c r="K107" s="239" t="str">
        <f>IF(COUNTIF(L107:AY107,"&lt;&gt;")=0,"",SUMPRODUCT(((Recommendations[ImplStatus]="Implemented")+(Recommendations[ImplStatus]="Compensated"))*ISNUMBER(MATCH(Recommendations[Id],L107:AY107,0)))/COUNTIF(L107:AY107,"&lt;&gt;"))</f>
        <v/>
      </c>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52"/>
    </row>
    <row r="108" spans="1:51" ht="60" customHeight="1" x14ac:dyDescent="0.35">
      <c r="A108" s="249" t="s">
        <v>4246</v>
      </c>
      <c r="B108" s="237" t="s">
        <v>4247</v>
      </c>
      <c r="C108" s="237" t="s">
        <v>4248</v>
      </c>
      <c r="D108" s="237" t="s">
        <v>3912</v>
      </c>
      <c r="E108" s="237" t="s">
        <v>3698</v>
      </c>
      <c r="F108" s="237" t="s">
        <v>21</v>
      </c>
      <c r="G108" s="237" t="s">
        <v>21</v>
      </c>
      <c r="H108" s="237" t="s">
        <v>4249</v>
      </c>
      <c r="I108" s="237" t="s">
        <v>21</v>
      </c>
      <c r="J108" s="237" t="s">
        <v>4250</v>
      </c>
      <c r="K108" s="240" t="str">
        <f>IF(COUNTIF(L108:AY108,"&lt;&gt;")=0,"",SUMPRODUCT(((Recommendations[ImplStatus]="Implemented")+(Recommendations[ImplStatus]="Compensated"))*ISNUMBER(MATCH(Recommendations[Id],L108:AY108,0)))/COUNTIF(L108:AY108,"&lt;&gt;"))</f>
        <v/>
      </c>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43"/>
      <c r="AP108" s="243"/>
      <c r="AQ108" s="243"/>
      <c r="AR108" s="243"/>
      <c r="AS108" s="243"/>
      <c r="AT108" s="243"/>
      <c r="AU108" s="243"/>
      <c r="AV108" s="243"/>
      <c r="AW108" s="243"/>
      <c r="AX108" s="243"/>
      <c r="AY108" s="253"/>
    </row>
    <row r="109" spans="1:51" ht="60" customHeight="1" x14ac:dyDescent="0.35">
      <c r="A109" s="249" t="s">
        <v>4251</v>
      </c>
      <c r="B109" s="237" t="s">
        <v>4252</v>
      </c>
      <c r="C109" s="237" t="s">
        <v>4253</v>
      </c>
      <c r="D109" s="237" t="s">
        <v>3704</v>
      </c>
      <c r="E109" s="237" t="s">
        <v>21</v>
      </c>
      <c r="F109" s="237" t="s">
        <v>3706</v>
      </c>
      <c r="G109" s="237" t="s">
        <v>21</v>
      </c>
      <c r="H109" s="237" t="s">
        <v>4254</v>
      </c>
      <c r="I109" s="237" t="s">
        <v>21</v>
      </c>
      <c r="J109" s="237" t="s">
        <v>4255</v>
      </c>
      <c r="K109" s="240" t="str">
        <f>IF(COUNTIF(L109:AY109,"&lt;&gt;")=0,"",SUMPRODUCT(((Recommendations[ImplStatus]="Implemented")+(Recommendations[ImplStatus]="Compensated"))*ISNUMBER(MATCH(Recommendations[Id],L109:AY109,0)))/COUNTIF(L109:AY109,"&lt;&gt;"))</f>
        <v/>
      </c>
      <c r="L109" s="243"/>
      <c r="M109" s="243"/>
      <c r="N109" s="243"/>
      <c r="O109" s="243"/>
      <c r="P109" s="243"/>
      <c r="Q109" s="243"/>
      <c r="R109" s="243"/>
      <c r="S109" s="243"/>
      <c r="T109" s="243"/>
      <c r="U109" s="243"/>
      <c r="V109" s="243"/>
      <c r="W109" s="243"/>
      <c r="X109" s="243"/>
      <c r="Y109" s="243"/>
      <c r="Z109" s="243"/>
      <c r="AA109" s="243"/>
      <c r="AB109" s="243"/>
      <c r="AC109" s="243"/>
      <c r="AD109" s="243"/>
      <c r="AE109" s="243"/>
      <c r="AF109" s="243"/>
      <c r="AG109" s="243"/>
      <c r="AH109" s="243"/>
      <c r="AI109" s="243"/>
      <c r="AJ109" s="243"/>
      <c r="AK109" s="243"/>
      <c r="AL109" s="243"/>
      <c r="AM109" s="243"/>
      <c r="AN109" s="243"/>
      <c r="AO109" s="243"/>
      <c r="AP109" s="243"/>
      <c r="AQ109" s="243"/>
      <c r="AR109" s="243"/>
      <c r="AS109" s="243"/>
      <c r="AT109" s="243"/>
      <c r="AU109" s="243"/>
      <c r="AV109" s="243"/>
      <c r="AW109" s="243"/>
      <c r="AX109" s="243"/>
      <c r="AY109" s="253"/>
    </row>
    <row r="110" spans="1:51" ht="60" customHeight="1" outlineLevel="1" x14ac:dyDescent="0.35">
      <c r="A110" s="248" t="s">
        <v>1122</v>
      </c>
      <c r="B110" s="236" t="s">
        <v>4256</v>
      </c>
      <c r="C110" s="236"/>
      <c r="D110" s="236"/>
      <c r="E110" s="236"/>
      <c r="F110" s="236"/>
      <c r="G110" s="236"/>
      <c r="H110" s="236"/>
      <c r="I110" s="236"/>
      <c r="J110" s="236"/>
      <c r="K110" s="239" t="str">
        <f>IF(COUNTIF(L110:AY110,"&lt;&gt;")=0,"",SUMPRODUCT(((Recommendations[ImplStatus]="Implemented")+(Recommendations[ImplStatus]="Compensated"))*ISNUMBER(MATCH(Recommendations[Id],L110:AY110,0)))/COUNTIF(L110:AY110,"&lt;&gt;"))</f>
        <v/>
      </c>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52"/>
    </row>
    <row r="111" spans="1:51" ht="60" customHeight="1" x14ac:dyDescent="0.35">
      <c r="A111" s="249" t="s">
        <v>4257</v>
      </c>
      <c r="B111" s="237" t="s">
        <v>4258</v>
      </c>
      <c r="C111" s="237" t="s">
        <v>4259</v>
      </c>
      <c r="D111" s="237" t="s">
        <v>4260</v>
      </c>
      <c r="E111" s="237" t="s">
        <v>21</v>
      </c>
      <c r="F111" s="237" t="s">
        <v>4261</v>
      </c>
      <c r="G111" s="237" t="s">
        <v>21</v>
      </c>
      <c r="H111" s="237" t="s">
        <v>4262</v>
      </c>
      <c r="I111" s="237" t="s">
        <v>4263</v>
      </c>
      <c r="J111" s="237" t="s">
        <v>4264</v>
      </c>
      <c r="K111" s="240" t="str">
        <f>IF(COUNTIF(L111:AY111,"&lt;&gt;")=0,"",SUMPRODUCT(((Recommendations[ImplStatus]="Implemented")+(Recommendations[ImplStatus]="Compensated"))*ISNUMBER(MATCH(Recommendations[Id],L111:AY111,0)))/COUNTIF(L111:AY111,"&lt;&gt;"))</f>
        <v/>
      </c>
      <c r="L111" s="243"/>
      <c r="M111" s="243"/>
      <c r="N111" s="243"/>
      <c r="O111" s="243"/>
      <c r="P111" s="243"/>
      <c r="Q111" s="243"/>
      <c r="R111" s="243"/>
      <c r="S111" s="243"/>
      <c r="T111" s="243"/>
      <c r="U111" s="243"/>
      <c r="V111" s="243"/>
      <c r="W111" s="243"/>
      <c r="X111" s="243"/>
      <c r="Y111" s="243"/>
      <c r="Z111" s="243"/>
      <c r="AA111" s="243"/>
      <c r="AB111" s="243"/>
      <c r="AC111" s="243"/>
      <c r="AD111" s="243"/>
      <c r="AE111" s="243"/>
      <c r="AF111" s="243"/>
      <c r="AG111" s="243"/>
      <c r="AH111" s="243"/>
      <c r="AI111" s="243"/>
      <c r="AJ111" s="243"/>
      <c r="AK111" s="243"/>
      <c r="AL111" s="243"/>
      <c r="AM111" s="243"/>
      <c r="AN111" s="243"/>
      <c r="AO111" s="243"/>
      <c r="AP111" s="243"/>
      <c r="AQ111" s="243"/>
      <c r="AR111" s="243"/>
      <c r="AS111" s="243"/>
      <c r="AT111" s="243"/>
      <c r="AU111" s="243"/>
      <c r="AV111" s="243"/>
      <c r="AW111" s="243"/>
      <c r="AX111" s="243"/>
      <c r="AY111" s="253"/>
    </row>
    <row r="112" spans="1:51" ht="60" customHeight="1" x14ac:dyDescent="0.35">
      <c r="A112" s="249" t="s">
        <v>4265</v>
      </c>
      <c r="B112" s="237" t="s">
        <v>4266</v>
      </c>
      <c r="C112" s="237" t="s">
        <v>4267</v>
      </c>
      <c r="D112" s="237" t="s">
        <v>4268</v>
      </c>
      <c r="E112" s="237" t="s">
        <v>21</v>
      </c>
      <c r="F112" s="237" t="s">
        <v>21</v>
      </c>
      <c r="G112" s="237" t="s">
        <v>21</v>
      </c>
      <c r="H112" s="237" t="s">
        <v>4269</v>
      </c>
      <c r="I112" s="237" t="s">
        <v>21</v>
      </c>
      <c r="J112" s="237" t="s">
        <v>4270</v>
      </c>
      <c r="K112" s="240" t="str">
        <f>IF(COUNTIF(L112:AY112,"&lt;&gt;")=0,"",SUMPRODUCT(((Recommendations[ImplStatus]="Implemented")+(Recommendations[ImplStatus]="Compensated"))*ISNUMBER(MATCH(Recommendations[Id],L112:AY112,0)))/COUNTIF(L112:AY112,"&lt;&gt;"))</f>
        <v/>
      </c>
      <c r="L112" s="243"/>
      <c r="M112" s="243"/>
      <c r="N112" s="243"/>
      <c r="O112" s="243"/>
      <c r="P112" s="243"/>
      <c r="Q112" s="243"/>
      <c r="R112" s="243"/>
      <c r="S112" s="243"/>
      <c r="T112" s="243"/>
      <c r="U112" s="243"/>
      <c r="V112" s="243"/>
      <c r="W112" s="243"/>
      <c r="X112" s="243"/>
      <c r="Y112" s="243"/>
      <c r="Z112" s="243"/>
      <c r="AA112" s="243"/>
      <c r="AB112" s="243"/>
      <c r="AC112" s="243"/>
      <c r="AD112" s="243"/>
      <c r="AE112" s="243"/>
      <c r="AF112" s="243"/>
      <c r="AG112" s="243"/>
      <c r="AH112" s="243"/>
      <c r="AI112" s="243"/>
      <c r="AJ112" s="243"/>
      <c r="AK112" s="243"/>
      <c r="AL112" s="243"/>
      <c r="AM112" s="243"/>
      <c r="AN112" s="243"/>
      <c r="AO112" s="243"/>
      <c r="AP112" s="243"/>
      <c r="AQ112" s="243"/>
      <c r="AR112" s="243"/>
      <c r="AS112" s="243"/>
      <c r="AT112" s="243"/>
      <c r="AU112" s="243"/>
      <c r="AV112" s="243"/>
      <c r="AW112" s="243"/>
      <c r="AX112" s="243"/>
      <c r="AY112" s="253"/>
    </row>
    <row r="113" spans="1:51" ht="60" customHeight="1" x14ac:dyDescent="0.35">
      <c r="A113" s="249" t="s">
        <v>4271</v>
      </c>
      <c r="B113" s="237" t="s">
        <v>4272</v>
      </c>
      <c r="C113" s="237" t="s">
        <v>4273</v>
      </c>
      <c r="D113" s="237" t="s">
        <v>4274</v>
      </c>
      <c r="E113" s="237" t="s">
        <v>21</v>
      </c>
      <c r="F113" s="237" t="s">
        <v>21</v>
      </c>
      <c r="G113" s="237" t="s">
        <v>21</v>
      </c>
      <c r="H113" s="237" t="s">
        <v>4275</v>
      </c>
      <c r="I113" s="237" t="s">
        <v>4276</v>
      </c>
      <c r="J113" s="237" t="s">
        <v>4277</v>
      </c>
      <c r="K113" s="240" t="str">
        <f>IF(COUNTIF(L113:AY113,"&lt;&gt;")=0,"",SUMPRODUCT(((Recommendations[ImplStatus]="Implemented")+(Recommendations[ImplStatus]="Compensated"))*ISNUMBER(MATCH(Recommendations[Id],L113:AY113,0)))/COUNTIF(L113:AY113,"&lt;&gt;"))</f>
        <v/>
      </c>
      <c r="L113" s="243"/>
      <c r="M113" s="243"/>
      <c r="N113" s="243"/>
      <c r="O113" s="243"/>
      <c r="P113" s="243"/>
      <c r="Q113" s="243"/>
      <c r="R113" s="243"/>
      <c r="S113" s="243"/>
      <c r="T113" s="243"/>
      <c r="U113" s="243"/>
      <c r="V113" s="243"/>
      <c r="W113" s="243"/>
      <c r="X113" s="243"/>
      <c r="Y113" s="243"/>
      <c r="Z113" s="243"/>
      <c r="AA113" s="243"/>
      <c r="AB113" s="243"/>
      <c r="AC113" s="243"/>
      <c r="AD113" s="243"/>
      <c r="AE113" s="243"/>
      <c r="AF113" s="243"/>
      <c r="AG113" s="243"/>
      <c r="AH113" s="243"/>
      <c r="AI113" s="243"/>
      <c r="AJ113" s="243"/>
      <c r="AK113" s="243"/>
      <c r="AL113" s="243"/>
      <c r="AM113" s="243"/>
      <c r="AN113" s="243"/>
      <c r="AO113" s="243"/>
      <c r="AP113" s="243"/>
      <c r="AQ113" s="243"/>
      <c r="AR113" s="243"/>
      <c r="AS113" s="243"/>
      <c r="AT113" s="243"/>
      <c r="AU113" s="243"/>
      <c r="AV113" s="243"/>
      <c r="AW113" s="243"/>
      <c r="AX113" s="243"/>
      <c r="AY113" s="253"/>
    </row>
    <row r="114" spans="1:51" ht="60" customHeight="1" x14ac:dyDescent="0.35">
      <c r="A114" s="249" t="s">
        <v>4278</v>
      </c>
      <c r="B114" s="237" t="s">
        <v>4279</v>
      </c>
      <c r="C114" s="237" t="s">
        <v>4280</v>
      </c>
      <c r="D114" s="237" t="s">
        <v>4281</v>
      </c>
      <c r="E114" s="237" t="s">
        <v>21</v>
      </c>
      <c r="F114" s="237" t="s">
        <v>21</v>
      </c>
      <c r="G114" s="237" t="s">
        <v>4282</v>
      </c>
      <c r="H114" s="237" t="s">
        <v>4283</v>
      </c>
      <c r="I114" s="237" t="s">
        <v>4284</v>
      </c>
      <c r="J114" s="237" t="s">
        <v>4285</v>
      </c>
      <c r="K114" s="240" t="str">
        <f>IF(COUNTIF(L114:AY114,"&lt;&gt;")=0,"",SUMPRODUCT(((Recommendations[ImplStatus]="Implemented")+(Recommendations[ImplStatus]="Compensated"))*ISNUMBER(MATCH(Recommendations[Id],L114:AY114,0)))/COUNTIF(L114:AY114,"&lt;&gt;"))</f>
        <v/>
      </c>
      <c r="L114" s="243"/>
      <c r="M114" s="243"/>
      <c r="N114" s="243"/>
      <c r="O114" s="243"/>
      <c r="P114" s="243"/>
      <c r="Q114" s="243"/>
      <c r="R114" s="243"/>
      <c r="S114" s="243"/>
      <c r="T114" s="243"/>
      <c r="U114" s="243"/>
      <c r="V114" s="243"/>
      <c r="W114" s="243"/>
      <c r="X114" s="243"/>
      <c r="Y114" s="243"/>
      <c r="Z114" s="243"/>
      <c r="AA114" s="243"/>
      <c r="AB114" s="243"/>
      <c r="AC114" s="243"/>
      <c r="AD114" s="243"/>
      <c r="AE114" s="243"/>
      <c r="AF114" s="243"/>
      <c r="AG114" s="243"/>
      <c r="AH114" s="243"/>
      <c r="AI114" s="243"/>
      <c r="AJ114" s="243"/>
      <c r="AK114" s="243"/>
      <c r="AL114" s="243"/>
      <c r="AM114" s="243"/>
      <c r="AN114" s="243"/>
      <c r="AO114" s="243"/>
      <c r="AP114" s="243"/>
      <c r="AQ114" s="243"/>
      <c r="AR114" s="243"/>
      <c r="AS114" s="243"/>
      <c r="AT114" s="243"/>
      <c r="AU114" s="243"/>
      <c r="AV114" s="243"/>
      <c r="AW114" s="243"/>
      <c r="AX114" s="243"/>
      <c r="AY114" s="253"/>
    </row>
    <row r="115" spans="1:51" ht="60" customHeight="1" x14ac:dyDescent="0.35">
      <c r="A115" s="249" t="s">
        <v>4286</v>
      </c>
      <c r="B115" s="237" t="s">
        <v>4287</v>
      </c>
      <c r="C115" s="237" t="s">
        <v>4288</v>
      </c>
      <c r="D115" s="237" t="s">
        <v>4289</v>
      </c>
      <c r="E115" s="237" t="s">
        <v>21</v>
      </c>
      <c r="F115" s="237" t="s">
        <v>4290</v>
      </c>
      <c r="G115" s="237" t="s">
        <v>21</v>
      </c>
      <c r="H115" s="237" t="s">
        <v>4291</v>
      </c>
      <c r="I115" s="237" t="s">
        <v>4291</v>
      </c>
      <c r="J115" s="237" t="s">
        <v>4292</v>
      </c>
      <c r="K115" s="240">
        <f>IF(COUNTIF(L115:AY115,"&lt;&gt;")=0,"",SUMPRODUCT(((Recommendations[ImplStatus]="Implemented")+(Recommendations[ImplStatus]="Compensated"))*ISNUMBER(MATCH(Recommendations[Id],L115:AY115,0)))/COUNTIF(L115:AY115,"&lt;&gt;"))</f>
        <v>0</v>
      </c>
      <c r="L115" s="243" t="s">
        <v>55</v>
      </c>
      <c r="M115" s="243" t="s">
        <v>171</v>
      </c>
      <c r="N115" s="243"/>
      <c r="O115" s="243"/>
      <c r="P115" s="243"/>
      <c r="Q115" s="243"/>
      <c r="R115" s="243"/>
      <c r="S115" s="243"/>
      <c r="T115" s="243"/>
      <c r="U115" s="243"/>
      <c r="V115" s="243"/>
      <c r="W115" s="243"/>
      <c r="X115" s="243"/>
      <c r="Y115" s="243"/>
      <c r="Z115" s="243"/>
      <c r="AA115" s="243"/>
      <c r="AB115" s="243"/>
      <c r="AC115" s="243"/>
      <c r="AD115" s="243"/>
      <c r="AE115" s="243"/>
      <c r="AF115" s="243"/>
      <c r="AG115" s="243"/>
      <c r="AH115" s="243"/>
      <c r="AI115" s="243"/>
      <c r="AJ115" s="243"/>
      <c r="AK115" s="243"/>
      <c r="AL115" s="243"/>
      <c r="AM115" s="243"/>
      <c r="AN115" s="243"/>
      <c r="AO115" s="243"/>
      <c r="AP115" s="243"/>
      <c r="AQ115" s="243"/>
      <c r="AR115" s="243"/>
      <c r="AS115" s="243"/>
      <c r="AT115" s="243"/>
      <c r="AU115" s="243"/>
      <c r="AV115" s="243"/>
      <c r="AW115" s="243"/>
      <c r="AX115" s="243"/>
      <c r="AY115" s="253"/>
    </row>
    <row r="116" spans="1:51" ht="60" customHeight="1" outlineLevel="1" x14ac:dyDescent="0.35">
      <c r="A116" s="248" t="s">
        <v>1126</v>
      </c>
      <c r="B116" s="236" t="s">
        <v>4293</v>
      </c>
      <c r="C116" s="236"/>
      <c r="D116" s="236"/>
      <c r="E116" s="236"/>
      <c r="F116" s="236"/>
      <c r="G116" s="236"/>
      <c r="H116" s="236"/>
      <c r="I116" s="236"/>
      <c r="J116" s="236"/>
      <c r="K116" s="239" t="str">
        <f>IF(COUNTIF(L116:AY116,"&lt;&gt;")=0,"",SUMPRODUCT(((Recommendations[ImplStatus]="Implemented")+(Recommendations[ImplStatus]="Compensated"))*ISNUMBER(MATCH(Recommendations[Id],L116:AY116,0)))/COUNTIF(L116:AY116,"&lt;&gt;"))</f>
        <v/>
      </c>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52"/>
    </row>
    <row r="117" spans="1:51" ht="60" customHeight="1" x14ac:dyDescent="0.35">
      <c r="A117" s="249" t="s">
        <v>4294</v>
      </c>
      <c r="B117" s="237" t="s">
        <v>4295</v>
      </c>
      <c r="C117" s="237" t="s">
        <v>4296</v>
      </c>
      <c r="D117" s="237" t="s">
        <v>4297</v>
      </c>
      <c r="E117" s="237" t="s">
        <v>21</v>
      </c>
      <c r="F117" s="237" t="s">
        <v>4298</v>
      </c>
      <c r="G117" s="237" t="s">
        <v>4299</v>
      </c>
      <c r="H117" s="237" t="s">
        <v>4300</v>
      </c>
      <c r="I117" s="237" t="s">
        <v>4301</v>
      </c>
      <c r="J117" s="237" t="s">
        <v>4302</v>
      </c>
      <c r="K117" s="240" t="str">
        <f>IF(COUNTIF(L117:AY117,"&lt;&gt;")=0,"",SUMPRODUCT(((Recommendations[ImplStatus]="Implemented")+(Recommendations[ImplStatus]="Compensated"))*ISNUMBER(MATCH(Recommendations[Id],L117:AY117,0)))/COUNTIF(L117:AY117,"&lt;&gt;"))</f>
        <v/>
      </c>
      <c r="L117" s="243"/>
      <c r="M117" s="243"/>
      <c r="N117" s="243"/>
      <c r="O117" s="243"/>
      <c r="P117" s="243"/>
      <c r="Q117" s="243"/>
      <c r="R117" s="243"/>
      <c r="S117" s="243"/>
      <c r="T117" s="243"/>
      <c r="U117" s="243"/>
      <c r="V117" s="243"/>
      <c r="W117" s="243"/>
      <c r="X117" s="243"/>
      <c r="Y117" s="243"/>
      <c r="Z117" s="243"/>
      <c r="AA117" s="243"/>
      <c r="AB117" s="243"/>
      <c r="AC117" s="243"/>
      <c r="AD117" s="243"/>
      <c r="AE117" s="243"/>
      <c r="AF117" s="243"/>
      <c r="AG117" s="243"/>
      <c r="AH117" s="243"/>
      <c r="AI117" s="243"/>
      <c r="AJ117" s="243"/>
      <c r="AK117" s="243"/>
      <c r="AL117" s="243"/>
      <c r="AM117" s="243"/>
      <c r="AN117" s="243"/>
      <c r="AO117" s="243"/>
      <c r="AP117" s="243"/>
      <c r="AQ117" s="243"/>
      <c r="AR117" s="243"/>
      <c r="AS117" s="243"/>
      <c r="AT117" s="243"/>
      <c r="AU117" s="243"/>
      <c r="AV117" s="243"/>
      <c r="AW117" s="243"/>
      <c r="AX117" s="243"/>
      <c r="AY117" s="253"/>
    </row>
    <row r="118" spans="1:51" ht="60" customHeight="1" x14ac:dyDescent="0.35">
      <c r="A118" s="249" t="s">
        <v>4303</v>
      </c>
      <c r="B118" s="237" t="s">
        <v>4304</v>
      </c>
      <c r="C118" s="237" t="s">
        <v>4305</v>
      </c>
      <c r="D118" s="237" t="s">
        <v>4306</v>
      </c>
      <c r="E118" s="237" t="s">
        <v>21</v>
      </c>
      <c r="F118" s="237" t="s">
        <v>21</v>
      </c>
      <c r="G118" s="237" t="s">
        <v>21</v>
      </c>
      <c r="H118" s="237" t="s">
        <v>4307</v>
      </c>
      <c r="I118" s="237" t="s">
        <v>4140</v>
      </c>
      <c r="J118" s="237" t="s">
        <v>4308</v>
      </c>
      <c r="K118" s="240" t="str">
        <f>IF(COUNTIF(L118:AY118,"&lt;&gt;")=0,"",SUMPRODUCT(((Recommendations[ImplStatus]="Implemented")+(Recommendations[ImplStatus]="Compensated"))*ISNUMBER(MATCH(Recommendations[Id],L118:AY118,0)))/COUNTIF(L118:AY118,"&lt;&gt;"))</f>
        <v/>
      </c>
      <c r="L118" s="243"/>
      <c r="M118" s="243"/>
      <c r="N118" s="243"/>
      <c r="O118" s="243"/>
      <c r="P118" s="243"/>
      <c r="Q118" s="243"/>
      <c r="R118" s="243"/>
      <c r="S118" s="243"/>
      <c r="T118" s="243"/>
      <c r="U118" s="243"/>
      <c r="V118" s="243"/>
      <c r="W118" s="243"/>
      <c r="X118" s="243"/>
      <c r="Y118" s="243"/>
      <c r="Z118" s="243"/>
      <c r="AA118" s="243"/>
      <c r="AB118" s="243"/>
      <c r="AC118" s="243"/>
      <c r="AD118" s="243"/>
      <c r="AE118" s="243"/>
      <c r="AF118" s="243"/>
      <c r="AG118" s="243"/>
      <c r="AH118" s="243"/>
      <c r="AI118" s="243"/>
      <c r="AJ118" s="243"/>
      <c r="AK118" s="243"/>
      <c r="AL118" s="243"/>
      <c r="AM118" s="243"/>
      <c r="AN118" s="243"/>
      <c r="AO118" s="243"/>
      <c r="AP118" s="243"/>
      <c r="AQ118" s="243"/>
      <c r="AR118" s="243"/>
      <c r="AS118" s="243"/>
      <c r="AT118" s="243"/>
      <c r="AU118" s="243"/>
      <c r="AV118" s="243"/>
      <c r="AW118" s="243"/>
      <c r="AX118" s="243"/>
      <c r="AY118" s="253"/>
    </row>
    <row r="119" spans="1:51" ht="60" customHeight="1" x14ac:dyDescent="0.35">
      <c r="A119" s="249" t="s">
        <v>4309</v>
      </c>
      <c r="B119" s="237" t="s">
        <v>4310</v>
      </c>
      <c r="C119" s="237" t="s">
        <v>4311</v>
      </c>
      <c r="D119" s="237" t="s">
        <v>4312</v>
      </c>
      <c r="E119" s="237" t="s">
        <v>21</v>
      </c>
      <c r="F119" s="237" t="s">
        <v>4313</v>
      </c>
      <c r="G119" s="237" t="s">
        <v>21</v>
      </c>
      <c r="H119" s="237" t="s">
        <v>4314</v>
      </c>
      <c r="I119" s="237" t="s">
        <v>4315</v>
      </c>
      <c r="J119" s="237" t="s">
        <v>4316</v>
      </c>
      <c r="K119" s="240">
        <f>IF(COUNTIF(L119:AY119,"&lt;&gt;")=0,"",SUMPRODUCT(((Recommendations[ImplStatus]="Implemented")+(Recommendations[ImplStatus]="Compensated"))*ISNUMBER(MATCH(Recommendations[Id],L119:AY119,0)))/COUNTIF(L119:AY119,"&lt;&gt;"))</f>
        <v>0</v>
      </c>
      <c r="L119" s="243" t="s">
        <v>149</v>
      </c>
      <c r="M119" s="243"/>
      <c r="N119" s="243"/>
      <c r="O119" s="243"/>
      <c r="P119" s="243"/>
      <c r="Q119" s="243"/>
      <c r="R119" s="243"/>
      <c r="S119" s="243"/>
      <c r="T119" s="243"/>
      <c r="U119" s="243"/>
      <c r="V119" s="243"/>
      <c r="W119" s="243"/>
      <c r="X119" s="243"/>
      <c r="Y119" s="243"/>
      <c r="Z119" s="243"/>
      <c r="AA119" s="243"/>
      <c r="AB119" s="243"/>
      <c r="AC119" s="243"/>
      <c r="AD119" s="243"/>
      <c r="AE119" s="243"/>
      <c r="AF119" s="243"/>
      <c r="AG119" s="243"/>
      <c r="AH119" s="243"/>
      <c r="AI119" s="243"/>
      <c r="AJ119" s="243"/>
      <c r="AK119" s="243"/>
      <c r="AL119" s="243"/>
      <c r="AM119" s="243"/>
      <c r="AN119" s="243"/>
      <c r="AO119" s="243"/>
      <c r="AP119" s="243"/>
      <c r="AQ119" s="243"/>
      <c r="AR119" s="243"/>
      <c r="AS119" s="243"/>
      <c r="AT119" s="243"/>
      <c r="AU119" s="243"/>
      <c r="AV119" s="243"/>
      <c r="AW119" s="243"/>
      <c r="AX119" s="243"/>
      <c r="AY119" s="253"/>
    </row>
    <row r="120" spans="1:51" ht="60" customHeight="1" outlineLevel="1" x14ac:dyDescent="0.35">
      <c r="A120" s="248" t="s">
        <v>1130</v>
      </c>
      <c r="B120" s="236" t="s">
        <v>4317</v>
      </c>
      <c r="C120" s="236"/>
      <c r="D120" s="236"/>
      <c r="E120" s="236"/>
      <c r="F120" s="236"/>
      <c r="G120" s="236"/>
      <c r="H120" s="236"/>
      <c r="I120" s="236"/>
      <c r="J120" s="236"/>
      <c r="K120" s="239" t="str">
        <f>IF(COUNTIF(L120:AY120,"&lt;&gt;")=0,"",SUMPRODUCT(((Recommendations[ImplStatus]="Implemented")+(Recommendations[ImplStatus]="Compensated"))*ISNUMBER(MATCH(Recommendations[Id],L120:AY120,0)))/COUNTIF(L120:AY120,"&lt;&gt;"))</f>
        <v/>
      </c>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52"/>
    </row>
    <row r="121" spans="1:51" ht="60" customHeight="1" x14ac:dyDescent="0.35">
      <c r="A121" s="249" t="s">
        <v>4318</v>
      </c>
      <c r="B121" s="237" t="s">
        <v>4319</v>
      </c>
      <c r="C121" s="237" t="s">
        <v>21</v>
      </c>
      <c r="D121" s="237" t="s">
        <v>21</v>
      </c>
      <c r="E121" s="237" t="s">
        <v>21</v>
      </c>
      <c r="F121" s="237" t="s">
        <v>21</v>
      </c>
      <c r="G121" s="237" t="s">
        <v>21</v>
      </c>
      <c r="H121" s="237" t="s">
        <v>21</v>
      </c>
      <c r="I121" s="237" t="s">
        <v>21</v>
      </c>
      <c r="J121" s="237" t="s">
        <v>21</v>
      </c>
      <c r="K121" s="240" t="str">
        <f>IF(COUNTIF(L121:AY121,"&lt;&gt;")=0,"",SUMPRODUCT(((Recommendations[ImplStatus]="Implemented")+(Recommendations[ImplStatus]="Compensated"))*ISNUMBER(MATCH(Recommendations[Id],L121:AY121,0)))/COUNTIF(L121:AY121,"&lt;&gt;"))</f>
        <v/>
      </c>
      <c r="L121" s="243"/>
      <c r="M121" s="243"/>
      <c r="N121" s="243"/>
      <c r="O121" s="243"/>
      <c r="P121" s="243"/>
      <c r="Q121" s="243"/>
      <c r="R121" s="243"/>
      <c r="S121" s="243"/>
      <c r="T121" s="243"/>
      <c r="U121" s="243"/>
      <c r="V121" s="243"/>
      <c r="W121" s="243"/>
      <c r="X121" s="243"/>
      <c r="Y121" s="243"/>
      <c r="Z121" s="243"/>
      <c r="AA121" s="243"/>
      <c r="AB121" s="243"/>
      <c r="AC121" s="243"/>
      <c r="AD121" s="243"/>
      <c r="AE121" s="243"/>
      <c r="AF121" s="243"/>
      <c r="AG121" s="243"/>
      <c r="AH121" s="243"/>
      <c r="AI121" s="243"/>
      <c r="AJ121" s="243"/>
      <c r="AK121" s="243"/>
      <c r="AL121" s="243"/>
      <c r="AM121" s="243"/>
      <c r="AN121" s="243"/>
      <c r="AO121" s="243"/>
      <c r="AP121" s="243"/>
      <c r="AQ121" s="243"/>
      <c r="AR121" s="243"/>
      <c r="AS121" s="243"/>
      <c r="AT121" s="243"/>
      <c r="AU121" s="243"/>
      <c r="AV121" s="243"/>
      <c r="AW121" s="243"/>
      <c r="AX121" s="243"/>
      <c r="AY121" s="253"/>
    </row>
    <row r="122" spans="1:51" ht="60" customHeight="1" x14ac:dyDescent="0.35">
      <c r="A122" s="249" t="s">
        <v>4320</v>
      </c>
      <c r="B122" s="237" t="s">
        <v>4321</v>
      </c>
      <c r="C122" s="237" t="s">
        <v>4322</v>
      </c>
      <c r="D122" s="237" t="s">
        <v>4323</v>
      </c>
      <c r="E122" s="237" t="s">
        <v>21</v>
      </c>
      <c r="F122" s="237" t="s">
        <v>4324</v>
      </c>
      <c r="G122" s="237" t="s">
        <v>21</v>
      </c>
      <c r="H122" s="237" t="s">
        <v>4325</v>
      </c>
      <c r="I122" s="237" t="s">
        <v>4326</v>
      </c>
      <c r="J122" s="237" t="s">
        <v>4327</v>
      </c>
      <c r="K122" s="240" t="str">
        <f>IF(COUNTIF(L122:AY122,"&lt;&gt;")=0,"",SUMPRODUCT(((Recommendations[ImplStatus]="Implemented")+(Recommendations[ImplStatus]="Compensated"))*ISNUMBER(MATCH(Recommendations[Id],L122:AY122,0)))/COUNTIF(L122:AY122,"&lt;&gt;"))</f>
        <v/>
      </c>
      <c r="L122" s="243"/>
      <c r="M122" s="243"/>
      <c r="N122" s="243"/>
      <c r="O122" s="243"/>
      <c r="P122" s="243"/>
      <c r="Q122" s="243"/>
      <c r="R122" s="243"/>
      <c r="S122" s="243"/>
      <c r="T122" s="243"/>
      <c r="U122" s="243"/>
      <c r="V122" s="243"/>
      <c r="W122" s="243"/>
      <c r="X122" s="243"/>
      <c r="Y122" s="243"/>
      <c r="Z122" s="243"/>
      <c r="AA122" s="243"/>
      <c r="AB122" s="243"/>
      <c r="AC122" s="243"/>
      <c r="AD122" s="243"/>
      <c r="AE122" s="243"/>
      <c r="AF122" s="243"/>
      <c r="AG122" s="243"/>
      <c r="AH122" s="243"/>
      <c r="AI122" s="243"/>
      <c r="AJ122" s="243"/>
      <c r="AK122" s="243"/>
      <c r="AL122" s="243"/>
      <c r="AM122" s="243"/>
      <c r="AN122" s="243"/>
      <c r="AO122" s="243"/>
      <c r="AP122" s="243"/>
      <c r="AQ122" s="243"/>
      <c r="AR122" s="243"/>
      <c r="AS122" s="243"/>
      <c r="AT122" s="243"/>
      <c r="AU122" s="243"/>
      <c r="AV122" s="243"/>
      <c r="AW122" s="243"/>
      <c r="AX122" s="243"/>
      <c r="AY122" s="253"/>
    </row>
    <row r="123" spans="1:51" ht="60" customHeight="1" x14ac:dyDescent="0.35">
      <c r="A123" s="249" t="s">
        <v>4328</v>
      </c>
      <c r="B123" s="237" t="s">
        <v>4329</v>
      </c>
      <c r="C123" s="237" t="s">
        <v>4330</v>
      </c>
      <c r="D123" s="237" t="s">
        <v>4331</v>
      </c>
      <c r="E123" s="237" t="s">
        <v>21</v>
      </c>
      <c r="F123" s="237" t="s">
        <v>4332</v>
      </c>
      <c r="G123" s="237" t="s">
        <v>21</v>
      </c>
      <c r="H123" s="237" t="s">
        <v>4333</v>
      </c>
      <c r="I123" s="237" t="s">
        <v>21</v>
      </c>
      <c r="J123" s="237" t="s">
        <v>4334</v>
      </c>
      <c r="K123" s="240" t="str">
        <f>IF(COUNTIF(L123:AY123,"&lt;&gt;")=0,"",SUMPRODUCT(((Recommendations[ImplStatus]="Implemented")+(Recommendations[ImplStatus]="Compensated"))*ISNUMBER(MATCH(Recommendations[Id],L123:AY123,0)))/COUNTIF(L123:AY123,"&lt;&gt;"))</f>
        <v/>
      </c>
      <c r="L123" s="243"/>
      <c r="M123" s="243"/>
      <c r="N123" s="243"/>
      <c r="O123" s="243"/>
      <c r="P123" s="243"/>
      <c r="Q123" s="243"/>
      <c r="R123" s="243"/>
      <c r="S123" s="243"/>
      <c r="T123" s="243"/>
      <c r="U123" s="243"/>
      <c r="V123" s="243"/>
      <c r="W123" s="243"/>
      <c r="X123" s="243"/>
      <c r="Y123" s="243"/>
      <c r="Z123" s="243"/>
      <c r="AA123" s="243"/>
      <c r="AB123" s="243"/>
      <c r="AC123" s="243"/>
      <c r="AD123" s="243"/>
      <c r="AE123" s="243"/>
      <c r="AF123" s="243"/>
      <c r="AG123" s="243"/>
      <c r="AH123" s="243"/>
      <c r="AI123" s="243"/>
      <c r="AJ123" s="243"/>
      <c r="AK123" s="243"/>
      <c r="AL123" s="243"/>
      <c r="AM123" s="243"/>
      <c r="AN123" s="243"/>
      <c r="AO123" s="243"/>
      <c r="AP123" s="243"/>
      <c r="AQ123" s="243"/>
      <c r="AR123" s="243"/>
      <c r="AS123" s="243"/>
      <c r="AT123" s="243"/>
      <c r="AU123" s="243"/>
      <c r="AV123" s="243"/>
      <c r="AW123" s="243"/>
      <c r="AX123" s="243"/>
      <c r="AY123" s="253"/>
    </row>
    <row r="124" spans="1:51" ht="60" customHeight="1" outlineLevel="1" x14ac:dyDescent="0.35">
      <c r="A124" s="248" t="s">
        <v>1134</v>
      </c>
      <c r="B124" s="236" t="s">
        <v>4335</v>
      </c>
      <c r="C124" s="236"/>
      <c r="D124" s="236"/>
      <c r="E124" s="236"/>
      <c r="F124" s="236"/>
      <c r="G124" s="236"/>
      <c r="H124" s="236"/>
      <c r="I124" s="236"/>
      <c r="J124" s="236"/>
      <c r="K124" s="239" t="str">
        <f>IF(COUNTIF(L124:AY124,"&lt;&gt;")=0,"",SUMPRODUCT(((Recommendations[ImplStatus]="Implemented")+(Recommendations[ImplStatus]="Compensated"))*ISNUMBER(MATCH(Recommendations[Id],L124:AY124,0)))/COUNTIF(L124:AY124,"&lt;&gt;"))</f>
        <v/>
      </c>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52"/>
    </row>
    <row r="125" spans="1:51" ht="60" customHeight="1" x14ac:dyDescent="0.35">
      <c r="A125" s="249" t="s">
        <v>4336</v>
      </c>
      <c r="B125" s="237" t="s">
        <v>4337</v>
      </c>
      <c r="C125" s="237" t="s">
        <v>4338</v>
      </c>
      <c r="D125" s="237" t="s">
        <v>4339</v>
      </c>
      <c r="E125" s="237" t="s">
        <v>21</v>
      </c>
      <c r="F125" s="237" t="s">
        <v>21</v>
      </c>
      <c r="G125" s="237" t="s">
        <v>21</v>
      </c>
      <c r="H125" s="237" t="s">
        <v>4340</v>
      </c>
      <c r="I125" s="237" t="s">
        <v>21</v>
      </c>
      <c r="J125" s="237" t="s">
        <v>4341</v>
      </c>
      <c r="K125" s="240" t="str">
        <f>IF(COUNTIF(L125:AY125,"&lt;&gt;")=0,"",SUMPRODUCT(((Recommendations[ImplStatus]="Implemented")+(Recommendations[ImplStatus]="Compensated"))*ISNUMBER(MATCH(Recommendations[Id],L125:AY125,0)))/COUNTIF(L125:AY125,"&lt;&gt;"))</f>
        <v/>
      </c>
      <c r="L125" s="243"/>
      <c r="M125" s="243"/>
      <c r="N125" s="243"/>
      <c r="O125" s="243"/>
      <c r="P125" s="243"/>
      <c r="Q125" s="243"/>
      <c r="R125" s="243"/>
      <c r="S125" s="243"/>
      <c r="T125" s="243"/>
      <c r="U125" s="243"/>
      <c r="V125" s="243"/>
      <c r="W125" s="243"/>
      <c r="X125" s="243"/>
      <c r="Y125" s="243"/>
      <c r="Z125" s="243"/>
      <c r="AA125" s="243"/>
      <c r="AB125" s="243"/>
      <c r="AC125" s="243"/>
      <c r="AD125" s="243"/>
      <c r="AE125" s="243"/>
      <c r="AF125" s="243"/>
      <c r="AG125" s="243"/>
      <c r="AH125" s="243"/>
      <c r="AI125" s="243"/>
      <c r="AJ125" s="243"/>
      <c r="AK125" s="243"/>
      <c r="AL125" s="243"/>
      <c r="AM125" s="243"/>
      <c r="AN125" s="243"/>
      <c r="AO125" s="243"/>
      <c r="AP125" s="243"/>
      <c r="AQ125" s="243"/>
      <c r="AR125" s="243"/>
      <c r="AS125" s="243"/>
      <c r="AT125" s="243"/>
      <c r="AU125" s="243"/>
      <c r="AV125" s="243"/>
      <c r="AW125" s="243"/>
      <c r="AX125" s="243"/>
      <c r="AY125" s="253"/>
    </row>
    <row r="126" spans="1:51" ht="60" customHeight="1" x14ac:dyDescent="0.35">
      <c r="A126" s="249" t="s">
        <v>4342</v>
      </c>
      <c r="B126" s="237" t="s">
        <v>4343</v>
      </c>
      <c r="C126" s="237" t="s">
        <v>4344</v>
      </c>
      <c r="D126" s="237" t="s">
        <v>4345</v>
      </c>
      <c r="E126" s="237" t="s">
        <v>21</v>
      </c>
      <c r="F126" s="237" t="s">
        <v>4346</v>
      </c>
      <c r="G126" s="237" t="s">
        <v>21</v>
      </c>
      <c r="H126" s="237" t="s">
        <v>4347</v>
      </c>
      <c r="I126" s="237" t="s">
        <v>4348</v>
      </c>
      <c r="J126" s="237" t="s">
        <v>4349</v>
      </c>
      <c r="K126" s="240" t="str">
        <f>IF(COUNTIF(L126:AY126,"&lt;&gt;")=0,"",SUMPRODUCT(((Recommendations[ImplStatus]="Implemented")+(Recommendations[ImplStatus]="Compensated"))*ISNUMBER(MATCH(Recommendations[Id],L126:AY126,0)))/COUNTIF(L126:AY126,"&lt;&gt;"))</f>
        <v/>
      </c>
      <c r="L126" s="243"/>
      <c r="M126" s="243"/>
      <c r="N126" s="243"/>
      <c r="O126" s="243"/>
      <c r="P126" s="243"/>
      <c r="Q126" s="243"/>
      <c r="R126" s="243"/>
      <c r="S126" s="243"/>
      <c r="T126" s="243"/>
      <c r="U126" s="243"/>
      <c r="V126" s="243"/>
      <c r="W126" s="243"/>
      <c r="X126" s="243"/>
      <c r="Y126" s="243"/>
      <c r="Z126" s="243"/>
      <c r="AA126" s="243"/>
      <c r="AB126" s="243"/>
      <c r="AC126" s="243"/>
      <c r="AD126" s="243"/>
      <c r="AE126" s="243"/>
      <c r="AF126" s="243"/>
      <c r="AG126" s="243"/>
      <c r="AH126" s="243"/>
      <c r="AI126" s="243"/>
      <c r="AJ126" s="243"/>
      <c r="AK126" s="243"/>
      <c r="AL126" s="243"/>
      <c r="AM126" s="243"/>
      <c r="AN126" s="243"/>
      <c r="AO126" s="243"/>
      <c r="AP126" s="243"/>
      <c r="AQ126" s="243"/>
      <c r="AR126" s="243"/>
      <c r="AS126" s="243"/>
      <c r="AT126" s="243"/>
      <c r="AU126" s="243"/>
      <c r="AV126" s="243"/>
      <c r="AW126" s="243"/>
      <c r="AX126" s="243"/>
      <c r="AY126" s="253"/>
    </row>
    <row r="127" spans="1:51" ht="60" customHeight="1" x14ac:dyDescent="0.35">
      <c r="A127" s="249" t="s">
        <v>4350</v>
      </c>
      <c r="B127" s="237" t="s">
        <v>4351</v>
      </c>
      <c r="C127" s="237" t="s">
        <v>4352</v>
      </c>
      <c r="D127" s="237" t="s">
        <v>4353</v>
      </c>
      <c r="E127" s="237" t="s">
        <v>4354</v>
      </c>
      <c r="F127" s="237" t="s">
        <v>21</v>
      </c>
      <c r="G127" s="237" t="s">
        <v>21</v>
      </c>
      <c r="H127" s="237" t="s">
        <v>4355</v>
      </c>
      <c r="I127" s="237" t="s">
        <v>21</v>
      </c>
      <c r="J127" s="237" t="s">
        <v>4356</v>
      </c>
      <c r="K127" s="240" t="str">
        <f>IF(COUNTIF(L127:AY127,"&lt;&gt;")=0,"",SUMPRODUCT(((Recommendations[ImplStatus]="Implemented")+(Recommendations[ImplStatus]="Compensated"))*ISNUMBER(MATCH(Recommendations[Id],L127:AY127,0)))/COUNTIF(L127:AY127,"&lt;&gt;"))</f>
        <v/>
      </c>
      <c r="L127" s="243"/>
      <c r="M127" s="243"/>
      <c r="N127" s="243"/>
      <c r="O127" s="243"/>
      <c r="P127" s="243"/>
      <c r="Q127" s="243"/>
      <c r="R127" s="243"/>
      <c r="S127" s="243"/>
      <c r="T127" s="243"/>
      <c r="U127" s="243"/>
      <c r="V127" s="243"/>
      <c r="W127" s="243"/>
      <c r="X127" s="243"/>
      <c r="Y127" s="243"/>
      <c r="Z127" s="243"/>
      <c r="AA127" s="243"/>
      <c r="AB127" s="243"/>
      <c r="AC127" s="243"/>
      <c r="AD127" s="243"/>
      <c r="AE127" s="243"/>
      <c r="AF127" s="243"/>
      <c r="AG127" s="243"/>
      <c r="AH127" s="243"/>
      <c r="AI127" s="243"/>
      <c r="AJ127" s="243"/>
      <c r="AK127" s="243"/>
      <c r="AL127" s="243"/>
      <c r="AM127" s="243"/>
      <c r="AN127" s="243"/>
      <c r="AO127" s="243"/>
      <c r="AP127" s="243"/>
      <c r="AQ127" s="243"/>
      <c r="AR127" s="243"/>
      <c r="AS127" s="243"/>
      <c r="AT127" s="243"/>
      <c r="AU127" s="243"/>
      <c r="AV127" s="243"/>
      <c r="AW127" s="243"/>
      <c r="AX127" s="243"/>
      <c r="AY127" s="253"/>
    </row>
    <row r="128" spans="1:51" ht="60" customHeight="1" x14ac:dyDescent="0.35">
      <c r="A128" s="249" t="s">
        <v>4357</v>
      </c>
      <c r="B128" s="237" t="s">
        <v>4358</v>
      </c>
      <c r="C128" s="237" t="s">
        <v>4359</v>
      </c>
      <c r="D128" s="237" t="s">
        <v>21</v>
      </c>
      <c r="E128" s="237" t="s">
        <v>21</v>
      </c>
      <c r="F128" s="237" t="s">
        <v>21</v>
      </c>
      <c r="G128" s="237" t="s">
        <v>21</v>
      </c>
      <c r="H128" s="237" t="s">
        <v>4360</v>
      </c>
      <c r="I128" s="237" t="s">
        <v>4361</v>
      </c>
      <c r="J128" s="237" t="s">
        <v>4362</v>
      </c>
      <c r="K128" s="240" t="str">
        <f>IF(COUNTIF(L128:AY128,"&lt;&gt;")=0,"",SUMPRODUCT(((Recommendations[ImplStatus]="Implemented")+(Recommendations[ImplStatus]="Compensated"))*ISNUMBER(MATCH(Recommendations[Id],L128:AY128,0)))/COUNTIF(L128:AY128,"&lt;&gt;"))</f>
        <v/>
      </c>
      <c r="L128" s="243"/>
      <c r="M128" s="243"/>
      <c r="N128" s="243"/>
      <c r="O128" s="243"/>
      <c r="P128" s="243"/>
      <c r="Q128" s="243"/>
      <c r="R128" s="243"/>
      <c r="S128" s="243"/>
      <c r="T128" s="243"/>
      <c r="U128" s="243"/>
      <c r="V128" s="243"/>
      <c r="W128" s="243"/>
      <c r="X128" s="243"/>
      <c r="Y128" s="243"/>
      <c r="Z128" s="243"/>
      <c r="AA128" s="243"/>
      <c r="AB128" s="243"/>
      <c r="AC128" s="243"/>
      <c r="AD128" s="243"/>
      <c r="AE128" s="243"/>
      <c r="AF128" s="243"/>
      <c r="AG128" s="243"/>
      <c r="AH128" s="243"/>
      <c r="AI128" s="243"/>
      <c r="AJ128" s="243"/>
      <c r="AK128" s="243"/>
      <c r="AL128" s="243"/>
      <c r="AM128" s="243"/>
      <c r="AN128" s="243"/>
      <c r="AO128" s="243"/>
      <c r="AP128" s="243"/>
      <c r="AQ128" s="243"/>
      <c r="AR128" s="243"/>
      <c r="AS128" s="243"/>
      <c r="AT128" s="243"/>
      <c r="AU128" s="243"/>
      <c r="AV128" s="243"/>
      <c r="AW128" s="243"/>
      <c r="AX128" s="243"/>
      <c r="AY128" s="253"/>
    </row>
    <row r="129" spans="1:51" ht="60" customHeight="1" x14ac:dyDescent="0.35">
      <c r="A129" s="249" t="s">
        <v>4363</v>
      </c>
      <c r="B129" s="237" t="s">
        <v>4364</v>
      </c>
      <c r="C129" s="237" t="s">
        <v>4365</v>
      </c>
      <c r="D129" s="237" t="s">
        <v>21</v>
      </c>
      <c r="E129" s="237" t="s">
        <v>4366</v>
      </c>
      <c r="F129" s="237" t="s">
        <v>21</v>
      </c>
      <c r="G129" s="237" t="s">
        <v>21</v>
      </c>
      <c r="H129" s="237" t="s">
        <v>4367</v>
      </c>
      <c r="I129" s="237" t="s">
        <v>21</v>
      </c>
      <c r="J129" s="237" t="s">
        <v>4368</v>
      </c>
      <c r="K129" s="240" t="str">
        <f>IF(COUNTIF(L129:AY129,"&lt;&gt;")=0,"",SUMPRODUCT(((Recommendations[ImplStatus]="Implemented")+(Recommendations[ImplStatus]="Compensated"))*ISNUMBER(MATCH(Recommendations[Id],L129:AY129,0)))/COUNTIF(L129:AY129,"&lt;&gt;"))</f>
        <v/>
      </c>
      <c r="L129" s="243"/>
      <c r="M129" s="243"/>
      <c r="N129" s="243"/>
      <c r="O129" s="243"/>
      <c r="P129" s="243"/>
      <c r="Q129" s="243"/>
      <c r="R129" s="243"/>
      <c r="S129" s="243"/>
      <c r="T129" s="243"/>
      <c r="U129" s="243"/>
      <c r="V129" s="243"/>
      <c r="W129" s="243"/>
      <c r="X129" s="243"/>
      <c r="Y129" s="243"/>
      <c r="Z129" s="243"/>
      <c r="AA129" s="243"/>
      <c r="AB129" s="243"/>
      <c r="AC129" s="243"/>
      <c r="AD129" s="243"/>
      <c r="AE129" s="243"/>
      <c r="AF129" s="243"/>
      <c r="AG129" s="243"/>
      <c r="AH129" s="243"/>
      <c r="AI129" s="243"/>
      <c r="AJ129" s="243"/>
      <c r="AK129" s="243"/>
      <c r="AL129" s="243"/>
      <c r="AM129" s="243"/>
      <c r="AN129" s="243"/>
      <c r="AO129" s="243"/>
      <c r="AP129" s="243"/>
      <c r="AQ129" s="243"/>
      <c r="AR129" s="243"/>
      <c r="AS129" s="243"/>
      <c r="AT129" s="243"/>
      <c r="AU129" s="243"/>
      <c r="AV129" s="243"/>
      <c r="AW129" s="243"/>
      <c r="AX129" s="243"/>
      <c r="AY129" s="253"/>
    </row>
    <row r="130" spans="1:51" ht="60" customHeight="1" x14ac:dyDescent="0.35">
      <c r="A130" s="249" t="s">
        <v>4369</v>
      </c>
      <c r="B130" s="237" t="s">
        <v>4370</v>
      </c>
      <c r="C130" s="237" t="s">
        <v>4371</v>
      </c>
      <c r="D130" s="237" t="s">
        <v>21</v>
      </c>
      <c r="E130" s="237" t="s">
        <v>21</v>
      </c>
      <c r="F130" s="237" t="s">
        <v>21</v>
      </c>
      <c r="G130" s="237" t="s">
        <v>21</v>
      </c>
      <c r="H130" s="237" t="s">
        <v>4372</v>
      </c>
      <c r="I130" s="237" t="s">
        <v>21</v>
      </c>
      <c r="J130" s="237" t="s">
        <v>4373</v>
      </c>
      <c r="K130" s="240" t="str">
        <f>IF(COUNTIF(L130:AY130,"&lt;&gt;")=0,"",SUMPRODUCT(((Recommendations[ImplStatus]="Implemented")+(Recommendations[ImplStatus]="Compensated"))*ISNUMBER(MATCH(Recommendations[Id],L130:AY130,0)))/COUNTIF(L130:AY130,"&lt;&gt;"))</f>
        <v/>
      </c>
      <c r="L130" s="243"/>
      <c r="M130" s="243"/>
      <c r="N130" s="243"/>
      <c r="O130" s="243"/>
      <c r="P130" s="243"/>
      <c r="Q130" s="243"/>
      <c r="R130" s="243"/>
      <c r="S130" s="243"/>
      <c r="T130" s="243"/>
      <c r="U130" s="243"/>
      <c r="V130" s="243"/>
      <c r="W130" s="243"/>
      <c r="X130" s="243"/>
      <c r="Y130" s="243"/>
      <c r="Z130" s="243"/>
      <c r="AA130" s="243"/>
      <c r="AB130" s="243"/>
      <c r="AC130" s="243"/>
      <c r="AD130" s="243"/>
      <c r="AE130" s="243"/>
      <c r="AF130" s="243"/>
      <c r="AG130" s="243"/>
      <c r="AH130" s="243"/>
      <c r="AI130" s="243"/>
      <c r="AJ130" s="243"/>
      <c r="AK130" s="243"/>
      <c r="AL130" s="243"/>
      <c r="AM130" s="243"/>
      <c r="AN130" s="243"/>
      <c r="AO130" s="243"/>
      <c r="AP130" s="243"/>
      <c r="AQ130" s="243"/>
      <c r="AR130" s="243"/>
      <c r="AS130" s="243"/>
      <c r="AT130" s="243"/>
      <c r="AU130" s="243"/>
      <c r="AV130" s="243"/>
      <c r="AW130" s="243"/>
      <c r="AX130" s="243"/>
      <c r="AY130" s="253"/>
    </row>
    <row r="131" spans="1:51" ht="60" customHeight="1" outlineLevel="1" x14ac:dyDescent="0.35">
      <c r="A131" s="247" t="s">
        <v>4374</v>
      </c>
      <c r="B131" s="235" t="s">
        <v>4375</v>
      </c>
      <c r="C131" s="235"/>
      <c r="D131" s="235"/>
      <c r="E131" s="235"/>
      <c r="F131" s="235"/>
      <c r="G131" s="235"/>
      <c r="H131" s="235"/>
      <c r="I131" s="235"/>
      <c r="J131" s="235"/>
      <c r="K131" s="238" t="str">
        <f>IF(COUNTIF(L131:AY131,"&lt;&gt;")=0,"",SUMPRODUCT(((Recommendations[ImplStatus]="Implemented")+(Recommendations[ImplStatus]="Compensated"))*ISNUMBER(MATCH(Recommendations[Id],L131:AY131,0)))/COUNTIF(L131:AY131,"&lt;&gt;"))</f>
        <v/>
      </c>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51"/>
    </row>
    <row r="132" spans="1:51" ht="60" customHeight="1" outlineLevel="1" x14ac:dyDescent="0.35">
      <c r="A132" s="248" t="s">
        <v>1152</v>
      </c>
      <c r="B132" s="236" t="s">
        <v>4376</v>
      </c>
      <c r="C132" s="236"/>
      <c r="D132" s="236"/>
      <c r="E132" s="236"/>
      <c r="F132" s="236"/>
      <c r="G132" s="236"/>
      <c r="H132" s="236"/>
      <c r="I132" s="236"/>
      <c r="J132" s="236"/>
      <c r="K132" s="239" t="str">
        <f>IF(COUNTIF(L132:AY132,"&lt;&gt;")=0,"",SUMPRODUCT(((Recommendations[ImplStatus]="Implemented")+(Recommendations[ImplStatus]="Compensated"))*ISNUMBER(MATCH(Recommendations[Id],L132:AY132,0)))/COUNTIF(L132:AY132,"&lt;&gt;"))</f>
        <v/>
      </c>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52"/>
    </row>
    <row r="133" spans="1:51" ht="60" customHeight="1" x14ac:dyDescent="0.35">
      <c r="A133" s="249" t="s">
        <v>4377</v>
      </c>
      <c r="B133" s="237" t="s">
        <v>4378</v>
      </c>
      <c r="C133" s="237" t="s">
        <v>4379</v>
      </c>
      <c r="D133" s="237" t="s">
        <v>3912</v>
      </c>
      <c r="E133" s="237" t="s">
        <v>3698</v>
      </c>
      <c r="F133" s="237" t="s">
        <v>21</v>
      </c>
      <c r="G133" s="237" t="s">
        <v>21</v>
      </c>
      <c r="H133" s="237" t="s">
        <v>4380</v>
      </c>
      <c r="I133" s="237" t="s">
        <v>21</v>
      </c>
      <c r="J133" s="237" t="s">
        <v>4381</v>
      </c>
      <c r="K133" s="240" t="str">
        <f>IF(COUNTIF(L133:AY133,"&lt;&gt;")=0,"",SUMPRODUCT(((Recommendations[ImplStatus]="Implemented")+(Recommendations[ImplStatus]="Compensated"))*ISNUMBER(MATCH(Recommendations[Id],L133:AY133,0)))/COUNTIF(L133:AY133,"&lt;&gt;"))</f>
        <v/>
      </c>
      <c r="L133" s="243"/>
      <c r="M133" s="243"/>
      <c r="N133" s="243"/>
      <c r="O133" s="243"/>
      <c r="P133" s="243"/>
      <c r="Q133" s="243"/>
      <c r="R133" s="243"/>
      <c r="S133" s="243"/>
      <c r="T133" s="243"/>
      <c r="U133" s="243"/>
      <c r="V133" s="243"/>
      <c r="W133" s="243"/>
      <c r="X133" s="243"/>
      <c r="Y133" s="243"/>
      <c r="Z133" s="243"/>
      <c r="AA133" s="243"/>
      <c r="AB133" s="243"/>
      <c r="AC133" s="243"/>
      <c r="AD133" s="243"/>
      <c r="AE133" s="243"/>
      <c r="AF133" s="243"/>
      <c r="AG133" s="243"/>
      <c r="AH133" s="243"/>
      <c r="AI133" s="243"/>
      <c r="AJ133" s="243"/>
      <c r="AK133" s="243"/>
      <c r="AL133" s="243"/>
      <c r="AM133" s="243"/>
      <c r="AN133" s="243"/>
      <c r="AO133" s="243"/>
      <c r="AP133" s="243"/>
      <c r="AQ133" s="243"/>
      <c r="AR133" s="243"/>
      <c r="AS133" s="243"/>
      <c r="AT133" s="243"/>
      <c r="AU133" s="243"/>
      <c r="AV133" s="243"/>
      <c r="AW133" s="243"/>
      <c r="AX133" s="243"/>
      <c r="AY133" s="253"/>
    </row>
    <row r="134" spans="1:51" ht="60" customHeight="1" x14ac:dyDescent="0.35">
      <c r="A134" s="249" t="s">
        <v>4382</v>
      </c>
      <c r="B134" s="237" t="s">
        <v>4383</v>
      </c>
      <c r="C134" s="237" t="s">
        <v>3917</v>
      </c>
      <c r="D134" s="237" t="s">
        <v>3704</v>
      </c>
      <c r="E134" s="237" t="s">
        <v>21</v>
      </c>
      <c r="F134" s="237" t="s">
        <v>3706</v>
      </c>
      <c r="G134" s="237" t="s">
        <v>21</v>
      </c>
      <c r="H134" s="237" t="s">
        <v>4384</v>
      </c>
      <c r="I134" s="237" t="s">
        <v>21</v>
      </c>
      <c r="J134" s="237" t="s">
        <v>4385</v>
      </c>
      <c r="K134" s="240" t="str">
        <f>IF(COUNTIF(L134:AY134,"&lt;&gt;")=0,"",SUMPRODUCT(((Recommendations[ImplStatus]="Implemented")+(Recommendations[ImplStatus]="Compensated"))*ISNUMBER(MATCH(Recommendations[Id],L134:AY134,0)))/COUNTIF(L134:AY134,"&lt;&gt;"))</f>
        <v/>
      </c>
      <c r="L134" s="243"/>
      <c r="M134" s="243"/>
      <c r="N134" s="243"/>
      <c r="O134" s="243"/>
      <c r="P134" s="243"/>
      <c r="Q134" s="243"/>
      <c r="R134" s="243"/>
      <c r="S134" s="243"/>
      <c r="T134" s="243"/>
      <c r="U134" s="243"/>
      <c r="V134" s="243"/>
      <c r="W134" s="243"/>
      <c r="X134" s="243"/>
      <c r="Y134" s="243"/>
      <c r="Z134" s="243"/>
      <c r="AA134" s="243"/>
      <c r="AB134" s="243"/>
      <c r="AC134" s="243"/>
      <c r="AD134" s="243"/>
      <c r="AE134" s="243"/>
      <c r="AF134" s="243"/>
      <c r="AG134" s="243"/>
      <c r="AH134" s="243"/>
      <c r="AI134" s="243"/>
      <c r="AJ134" s="243"/>
      <c r="AK134" s="243"/>
      <c r="AL134" s="243"/>
      <c r="AM134" s="243"/>
      <c r="AN134" s="243"/>
      <c r="AO134" s="243"/>
      <c r="AP134" s="243"/>
      <c r="AQ134" s="243"/>
      <c r="AR134" s="243"/>
      <c r="AS134" s="243"/>
      <c r="AT134" s="243"/>
      <c r="AU134" s="243"/>
      <c r="AV134" s="243"/>
      <c r="AW134" s="243"/>
      <c r="AX134" s="243"/>
      <c r="AY134" s="253"/>
    </row>
    <row r="135" spans="1:51" ht="60" customHeight="1" outlineLevel="1" x14ac:dyDescent="0.35">
      <c r="A135" s="248" t="s">
        <v>1156</v>
      </c>
      <c r="B135" s="236" t="s">
        <v>4386</v>
      </c>
      <c r="C135" s="236"/>
      <c r="D135" s="236"/>
      <c r="E135" s="236"/>
      <c r="F135" s="236"/>
      <c r="G135" s="236"/>
      <c r="H135" s="236"/>
      <c r="I135" s="236"/>
      <c r="J135" s="236"/>
      <c r="K135" s="239" t="str">
        <f>IF(COUNTIF(L135:AY135,"&lt;&gt;")=0,"",SUMPRODUCT(((Recommendations[ImplStatus]="Implemented")+(Recommendations[ImplStatus]="Compensated"))*ISNUMBER(MATCH(Recommendations[Id],L135:AY135,0)))/COUNTIF(L135:AY135,"&lt;&gt;"))</f>
        <v/>
      </c>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52"/>
    </row>
    <row r="136" spans="1:51" ht="60" customHeight="1" x14ac:dyDescent="0.35">
      <c r="A136" s="249" t="s">
        <v>4387</v>
      </c>
      <c r="B136" s="237" t="s">
        <v>4388</v>
      </c>
      <c r="C136" s="237" t="s">
        <v>4389</v>
      </c>
      <c r="D136" s="237" t="s">
        <v>4390</v>
      </c>
      <c r="E136" s="237" t="s">
        <v>4391</v>
      </c>
      <c r="F136" s="237" t="s">
        <v>4392</v>
      </c>
      <c r="G136" s="237" t="s">
        <v>21</v>
      </c>
      <c r="H136" s="237" t="s">
        <v>4393</v>
      </c>
      <c r="I136" s="237" t="s">
        <v>21</v>
      </c>
      <c r="J136" s="237" t="s">
        <v>4394</v>
      </c>
      <c r="K136" s="240">
        <f>IF(COUNTIF(L136:AY136,"&lt;&gt;")=0,"",SUMPRODUCT(((Recommendations[ImplStatus]="Implemented")+(Recommendations[ImplStatus]="Compensated"))*ISNUMBER(MATCH(Recommendations[Id],L136:AY136,0)))/COUNTIF(L136:AY136,"&lt;&gt;"))</f>
        <v>0</v>
      </c>
      <c r="L136" s="243" t="s">
        <v>25</v>
      </c>
      <c r="M136" s="243" t="s">
        <v>154</v>
      </c>
      <c r="N136" s="243" t="s">
        <v>225</v>
      </c>
      <c r="O136" s="243"/>
      <c r="P136" s="243"/>
      <c r="Q136" s="243"/>
      <c r="R136" s="243"/>
      <c r="S136" s="243"/>
      <c r="T136" s="243"/>
      <c r="U136" s="243"/>
      <c r="V136" s="243"/>
      <c r="W136" s="243"/>
      <c r="X136" s="243"/>
      <c r="Y136" s="243"/>
      <c r="Z136" s="243"/>
      <c r="AA136" s="243"/>
      <c r="AB136" s="243"/>
      <c r="AC136" s="243"/>
      <c r="AD136" s="243"/>
      <c r="AE136" s="243"/>
      <c r="AF136" s="243"/>
      <c r="AG136" s="243"/>
      <c r="AH136" s="243"/>
      <c r="AI136" s="243"/>
      <c r="AJ136" s="243"/>
      <c r="AK136" s="243"/>
      <c r="AL136" s="243"/>
      <c r="AM136" s="243"/>
      <c r="AN136" s="243"/>
      <c r="AO136" s="243"/>
      <c r="AP136" s="243"/>
      <c r="AQ136" s="243"/>
      <c r="AR136" s="243"/>
      <c r="AS136" s="243"/>
      <c r="AT136" s="243"/>
      <c r="AU136" s="243"/>
      <c r="AV136" s="243"/>
      <c r="AW136" s="243"/>
      <c r="AX136" s="243"/>
      <c r="AY136" s="253"/>
    </row>
    <row r="137" spans="1:51" ht="60" customHeight="1" x14ac:dyDescent="0.35">
      <c r="A137" s="249" t="s">
        <v>4395</v>
      </c>
      <c r="B137" s="237" t="s">
        <v>4396</v>
      </c>
      <c r="C137" s="237" t="s">
        <v>4397</v>
      </c>
      <c r="D137" s="237" t="s">
        <v>4398</v>
      </c>
      <c r="E137" s="237" t="s">
        <v>21</v>
      </c>
      <c r="F137" s="237" t="s">
        <v>21</v>
      </c>
      <c r="G137" s="237" t="s">
        <v>21</v>
      </c>
      <c r="H137" s="237" t="s">
        <v>4399</v>
      </c>
      <c r="I137" s="237" t="s">
        <v>21</v>
      </c>
      <c r="J137" s="237" t="s">
        <v>4400</v>
      </c>
      <c r="K137" s="240" t="str">
        <f>IF(COUNTIF(L137:AY137,"&lt;&gt;")=0,"",SUMPRODUCT(((Recommendations[ImplStatus]="Implemented")+(Recommendations[ImplStatus]="Compensated"))*ISNUMBER(MATCH(Recommendations[Id],L137:AY137,0)))/COUNTIF(L137:AY137,"&lt;&gt;"))</f>
        <v/>
      </c>
      <c r="L137" s="243"/>
      <c r="M137" s="243"/>
      <c r="N137" s="243"/>
      <c r="O137" s="243"/>
      <c r="P137" s="243"/>
      <c r="Q137" s="243"/>
      <c r="R137" s="243"/>
      <c r="S137" s="243"/>
      <c r="T137" s="243"/>
      <c r="U137" s="243"/>
      <c r="V137" s="243"/>
      <c r="W137" s="243"/>
      <c r="X137" s="243"/>
      <c r="Y137" s="243"/>
      <c r="Z137" s="243"/>
      <c r="AA137" s="243"/>
      <c r="AB137" s="243"/>
      <c r="AC137" s="243"/>
      <c r="AD137" s="243"/>
      <c r="AE137" s="243"/>
      <c r="AF137" s="243"/>
      <c r="AG137" s="243"/>
      <c r="AH137" s="243"/>
      <c r="AI137" s="243"/>
      <c r="AJ137" s="243"/>
      <c r="AK137" s="243"/>
      <c r="AL137" s="243"/>
      <c r="AM137" s="243"/>
      <c r="AN137" s="243"/>
      <c r="AO137" s="243"/>
      <c r="AP137" s="243"/>
      <c r="AQ137" s="243"/>
      <c r="AR137" s="243"/>
      <c r="AS137" s="243"/>
      <c r="AT137" s="243"/>
      <c r="AU137" s="243"/>
      <c r="AV137" s="243"/>
      <c r="AW137" s="243"/>
      <c r="AX137" s="243"/>
      <c r="AY137" s="253"/>
    </row>
    <row r="138" spans="1:51" ht="60" customHeight="1" x14ac:dyDescent="0.35">
      <c r="A138" s="249" t="s">
        <v>4401</v>
      </c>
      <c r="B138" s="237" t="s">
        <v>4402</v>
      </c>
      <c r="C138" s="237" t="s">
        <v>4403</v>
      </c>
      <c r="D138" s="237" t="s">
        <v>21</v>
      </c>
      <c r="E138" s="237" t="s">
        <v>21</v>
      </c>
      <c r="F138" s="237" t="s">
        <v>21</v>
      </c>
      <c r="G138" s="237" t="s">
        <v>21</v>
      </c>
      <c r="H138" s="237" t="s">
        <v>4404</v>
      </c>
      <c r="I138" s="237" t="s">
        <v>21</v>
      </c>
      <c r="J138" s="237" t="s">
        <v>4405</v>
      </c>
      <c r="K138" s="240" t="str">
        <f>IF(COUNTIF(L138:AY138,"&lt;&gt;")=0,"",SUMPRODUCT(((Recommendations[ImplStatus]="Implemented")+(Recommendations[ImplStatus]="Compensated"))*ISNUMBER(MATCH(Recommendations[Id],L138:AY138,0)))/COUNTIF(L138:AY138,"&lt;&gt;"))</f>
        <v/>
      </c>
      <c r="L138" s="243"/>
      <c r="M138" s="243"/>
      <c r="N138" s="243"/>
      <c r="O138" s="243"/>
      <c r="P138" s="243"/>
      <c r="Q138" s="243"/>
      <c r="R138" s="243"/>
      <c r="S138" s="243"/>
      <c r="T138" s="243"/>
      <c r="U138" s="243"/>
      <c r="V138" s="243"/>
      <c r="W138" s="243"/>
      <c r="X138" s="243"/>
      <c r="Y138" s="243"/>
      <c r="Z138" s="243"/>
      <c r="AA138" s="243"/>
      <c r="AB138" s="243"/>
      <c r="AC138" s="243"/>
      <c r="AD138" s="243"/>
      <c r="AE138" s="243"/>
      <c r="AF138" s="243"/>
      <c r="AG138" s="243"/>
      <c r="AH138" s="243"/>
      <c r="AI138" s="243"/>
      <c r="AJ138" s="243"/>
      <c r="AK138" s="243"/>
      <c r="AL138" s="243"/>
      <c r="AM138" s="243"/>
      <c r="AN138" s="243"/>
      <c r="AO138" s="243"/>
      <c r="AP138" s="243"/>
      <c r="AQ138" s="243"/>
      <c r="AR138" s="243"/>
      <c r="AS138" s="243"/>
      <c r="AT138" s="243"/>
      <c r="AU138" s="243"/>
      <c r="AV138" s="243"/>
      <c r="AW138" s="243"/>
      <c r="AX138" s="243"/>
      <c r="AY138" s="253"/>
    </row>
    <row r="139" spans="1:51" ht="60" customHeight="1" x14ac:dyDescent="0.35">
      <c r="A139" s="249" t="s">
        <v>4406</v>
      </c>
      <c r="B139" s="237" t="s">
        <v>4407</v>
      </c>
      <c r="C139" s="237" t="s">
        <v>4408</v>
      </c>
      <c r="D139" s="237" t="s">
        <v>4409</v>
      </c>
      <c r="E139" s="237" t="s">
        <v>21</v>
      </c>
      <c r="F139" s="237" t="s">
        <v>21</v>
      </c>
      <c r="G139" s="237" t="s">
        <v>21</v>
      </c>
      <c r="H139" s="237" t="s">
        <v>4410</v>
      </c>
      <c r="I139" s="237" t="s">
        <v>4411</v>
      </c>
      <c r="J139" s="237" t="s">
        <v>4412</v>
      </c>
      <c r="K139" s="240" t="str">
        <f>IF(COUNTIF(L139:AY139,"&lt;&gt;")=0,"",SUMPRODUCT(((Recommendations[ImplStatus]="Implemented")+(Recommendations[ImplStatus]="Compensated"))*ISNUMBER(MATCH(Recommendations[Id],L139:AY139,0)))/COUNTIF(L139:AY139,"&lt;&gt;"))</f>
        <v/>
      </c>
      <c r="L139" s="243"/>
      <c r="M139" s="243"/>
      <c r="N139" s="243"/>
      <c r="O139" s="243"/>
      <c r="P139" s="243"/>
      <c r="Q139" s="243"/>
      <c r="R139" s="243"/>
      <c r="S139" s="243"/>
      <c r="T139" s="243"/>
      <c r="U139" s="243"/>
      <c r="V139" s="243"/>
      <c r="W139" s="243"/>
      <c r="X139" s="243"/>
      <c r="Y139" s="243"/>
      <c r="Z139" s="243"/>
      <c r="AA139" s="243"/>
      <c r="AB139" s="243"/>
      <c r="AC139" s="243"/>
      <c r="AD139" s="243"/>
      <c r="AE139" s="243"/>
      <c r="AF139" s="243"/>
      <c r="AG139" s="243"/>
      <c r="AH139" s="243"/>
      <c r="AI139" s="243"/>
      <c r="AJ139" s="243"/>
      <c r="AK139" s="243"/>
      <c r="AL139" s="243"/>
      <c r="AM139" s="243"/>
      <c r="AN139" s="243"/>
      <c r="AO139" s="243"/>
      <c r="AP139" s="243"/>
      <c r="AQ139" s="243"/>
      <c r="AR139" s="243"/>
      <c r="AS139" s="243"/>
      <c r="AT139" s="243"/>
      <c r="AU139" s="243"/>
      <c r="AV139" s="243"/>
      <c r="AW139" s="243"/>
      <c r="AX139" s="243"/>
      <c r="AY139" s="253"/>
    </row>
    <row r="140" spans="1:51" ht="60" customHeight="1" x14ac:dyDescent="0.35">
      <c r="A140" s="249" t="s">
        <v>4413</v>
      </c>
      <c r="B140" s="237" t="s">
        <v>4414</v>
      </c>
      <c r="C140" s="237" t="s">
        <v>4415</v>
      </c>
      <c r="D140" s="237" t="s">
        <v>4416</v>
      </c>
      <c r="E140" s="237" t="s">
        <v>21</v>
      </c>
      <c r="F140" s="237" t="s">
        <v>21</v>
      </c>
      <c r="G140" s="237" t="s">
        <v>21</v>
      </c>
      <c r="H140" s="237" t="s">
        <v>4417</v>
      </c>
      <c r="I140" s="237" t="s">
        <v>4140</v>
      </c>
      <c r="J140" s="237" t="s">
        <v>4418</v>
      </c>
      <c r="K140" s="240" t="str">
        <f>IF(COUNTIF(L140:AY140,"&lt;&gt;")=0,"",SUMPRODUCT(((Recommendations[ImplStatus]="Implemented")+(Recommendations[ImplStatus]="Compensated"))*ISNUMBER(MATCH(Recommendations[Id],L140:AY140,0)))/COUNTIF(L140:AY140,"&lt;&gt;"))</f>
        <v/>
      </c>
      <c r="L140" s="243"/>
      <c r="M140" s="243"/>
      <c r="N140" s="243"/>
      <c r="O140" s="243"/>
      <c r="P140" s="243"/>
      <c r="Q140" s="243"/>
      <c r="R140" s="243"/>
      <c r="S140" s="243"/>
      <c r="T140" s="243"/>
      <c r="U140" s="243"/>
      <c r="V140" s="243"/>
      <c r="W140" s="243"/>
      <c r="X140" s="243"/>
      <c r="Y140" s="243"/>
      <c r="Z140" s="243"/>
      <c r="AA140" s="243"/>
      <c r="AB140" s="243"/>
      <c r="AC140" s="243"/>
      <c r="AD140" s="243"/>
      <c r="AE140" s="243"/>
      <c r="AF140" s="243"/>
      <c r="AG140" s="243"/>
      <c r="AH140" s="243"/>
      <c r="AI140" s="243"/>
      <c r="AJ140" s="243"/>
      <c r="AK140" s="243"/>
      <c r="AL140" s="243"/>
      <c r="AM140" s="243"/>
      <c r="AN140" s="243"/>
      <c r="AO140" s="243"/>
      <c r="AP140" s="243"/>
      <c r="AQ140" s="243"/>
      <c r="AR140" s="243"/>
      <c r="AS140" s="243"/>
      <c r="AT140" s="243"/>
      <c r="AU140" s="243"/>
      <c r="AV140" s="243"/>
      <c r="AW140" s="243"/>
      <c r="AX140" s="243"/>
      <c r="AY140" s="253"/>
    </row>
    <row r="141" spans="1:51" ht="60" customHeight="1" x14ac:dyDescent="0.35">
      <c r="A141" s="249" t="s">
        <v>4419</v>
      </c>
      <c r="B141" s="237" t="s">
        <v>4420</v>
      </c>
      <c r="C141" s="237" t="s">
        <v>4421</v>
      </c>
      <c r="D141" s="237" t="s">
        <v>21</v>
      </c>
      <c r="E141" s="237" t="s">
        <v>4422</v>
      </c>
      <c r="F141" s="237" t="s">
        <v>21</v>
      </c>
      <c r="G141" s="237" t="s">
        <v>21</v>
      </c>
      <c r="H141" s="237" t="s">
        <v>4423</v>
      </c>
      <c r="I141" s="237" t="s">
        <v>4140</v>
      </c>
      <c r="J141" s="237" t="s">
        <v>4424</v>
      </c>
      <c r="K141" s="240" t="str">
        <f>IF(COUNTIF(L141:AY141,"&lt;&gt;")=0,"",SUMPRODUCT(((Recommendations[ImplStatus]="Implemented")+(Recommendations[ImplStatus]="Compensated"))*ISNUMBER(MATCH(Recommendations[Id],L141:AY141,0)))/COUNTIF(L141:AY141,"&lt;&gt;"))</f>
        <v/>
      </c>
      <c r="L141" s="243"/>
      <c r="M141" s="243"/>
      <c r="N141" s="243"/>
      <c r="O141" s="243"/>
      <c r="P141" s="243"/>
      <c r="Q141" s="243"/>
      <c r="R141" s="243"/>
      <c r="S141" s="243"/>
      <c r="T141" s="243"/>
      <c r="U141" s="243"/>
      <c r="V141" s="243"/>
      <c r="W141" s="243"/>
      <c r="X141" s="243"/>
      <c r="Y141" s="243"/>
      <c r="Z141" s="243"/>
      <c r="AA141" s="243"/>
      <c r="AB141" s="243"/>
      <c r="AC141" s="243"/>
      <c r="AD141" s="243"/>
      <c r="AE141" s="243"/>
      <c r="AF141" s="243"/>
      <c r="AG141" s="243"/>
      <c r="AH141" s="243"/>
      <c r="AI141" s="243"/>
      <c r="AJ141" s="243"/>
      <c r="AK141" s="243"/>
      <c r="AL141" s="243"/>
      <c r="AM141" s="243"/>
      <c r="AN141" s="243"/>
      <c r="AO141" s="243"/>
      <c r="AP141" s="243"/>
      <c r="AQ141" s="243"/>
      <c r="AR141" s="243"/>
      <c r="AS141" s="243"/>
      <c r="AT141" s="243"/>
      <c r="AU141" s="243"/>
      <c r="AV141" s="243"/>
      <c r="AW141" s="243"/>
      <c r="AX141" s="243"/>
      <c r="AY141" s="253"/>
    </row>
    <row r="142" spans="1:51" ht="60" customHeight="1" x14ac:dyDescent="0.35">
      <c r="A142" s="249" t="s">
        <v>4425</v>
      </c>
      <c r="B142" s="237" t="s">
        <v>4426</v>
      </c>
      <c r="C142" s="237" t="s">
        <v>4427</v>
      </c>
      <c r="D142" s="237" t="s">
        <v>4428</v>
      </c>
      <c r="E142" s="237" t="s">
        <v>4422</v>
      </c>
      <c r="F142" s="237" t="s">
        <v>21</v>
      </c>
      <c r="G142" s="237" t="s">
        <v>21</v>
      </c>
      <c r="H142" s="237" t="s">
        <v>4429</v>
      </c>
      <c r="I142" s="237" t="s">
        <v>4430</v>
      </c>
      <c r="J142" s="237" t="s">
        <v>4431</v>
      </c>
      <c r="K142" s="240" t="str">
        <f>IF(COUNTIF(L142:AY142,"&lt;&gt;")=0,"",SUMPRODUCT(((Recommendations[ImplStatus]="Implemented")+(Recommendations[ImplStatus]="Compensated"))*ISNUMBER(MATCH(Recommendations[Id],L142:AY142,0)))/COUNTIF(L142:AY142,"&lt;&gt;"))</f>
        <v/>
      </c>
      <c r="L142" s="243"/>
      <c r="M142" s="243"/>
      <c r="N142" s="243"/>
      <c r="O142" s="243"/>
      <c r="P142" s="243"/>
      <c r="Q142" s="243"/>
      <c r="R142" s="243"/>
      <c r="S142" s="243"/>
      <c r="T142" s="243"/>
      <c r="U142" s="243"/>
      <c r="V142" s="243"/>
      <c r="W142" s="243"/>
      <c r="X142" s="243"/>
      <c r="Y142" s="243"/>
      <c r="Z142" s="243"/>
      <c r="AA142" s="243"/>
      <c r="AB142" s="243"/>
      <c r="AC142" s="243"/>
      <c r="AD142" s="243"/>
      <c r="AE142" s="243"/>
      <c r="AF142" s="243"/>
      <c r="AG142" s="243"/>
      <c r="AH142" s="243"/>
      <c r="AI142" s="243"/>
      <c r="AJ142" s="243"/>
      <c r="AK142" s="243"/>
      <c r="AL142" s="243"/>
      <c r="AM142" s="243"/>
      <c r="AN142" s="243"/>
      <c r="AO142" s="243"/>
      <c r="AP142" s="243"/>
      <c r="AQ142" s="243"/>
      <c r="AR142" s="243"/>
      <c r="AS142" s="243"/>
      <c r="AT142" s="243"/>
      <c r="AU142" s="243"/>
      <c r="AV142" s="243"/>
      <c r="AW142" s="243"/>
      <c r="AX142" s="243"/>
      <c r="AY142" s="253"/>
    </row>
    <row r="143" spans="1:51" ht="60" customHeight="1" outlineLevel="1" x14ac:dyDescent="0.35">
      <c r="A143" s="248" t="s">
        <v>1160</v>
      </c>
      <c r="B143" s="236" t="s">
        <v>4432</v>
      </c>
      <c r="C143" s="236"/>
      <c r="D143" s="236"/>
      <c r="E143" s="236"/>
      <c r="F143" s="236"/>
      <c r="G143" s="236"/>
      <c r="H143" s="236"/>
      <c r="I143" s="236"/>
      <c r="J143" s="236"/>
      <c r="K143" s="239" t="str">
        <f>IF(COUNTIF(L143:AY143,"&lt;&gt;")=0,"",SUMPRODUCT(((Recommendations[ImplStatus]="Implemented")+(Recommendations[ImplStatus]="Compensated"))*ISNUMBER(MATCH(Recommendations[Id],L143:AY143,0)))/COUNTIF(L143:AY143,"&lt;&gt;"))</f>
        <v/>
      </c>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52"/>
    </row>
    <row r="144" spans="1:51" ht="60" customHeight="1" x14ac:dyDescent="0.35">
      <c r="A144" s="249" t="s">
        <v>4433</v>
      </c>
      <c r="B144" s="237" t="s">
        <v>4434</v>
      </c>
      <c r="C144" s="237" t="s">
        <v>4435</v>
      </c>
      <c r="D144" s="237" t="s">
        <v>21</v>
      </c>
      <c r="E144" s="237" t="s">
        <v>21</v>
      </c>
      <c r="F144" s="237" t="s">
        <v>21</v>
      </c>
      <c r="G144" s="237" t="s">
        <v>21</v>
      </c>
      <c r="H144" s="237" t="s">
        <v>4436</v>
      </c>
      <c r="I144" s="237" t="s">
        <v>21</v>
      </c>
      <c r="J144" s="237" t="s">
        <v>4437</v>
      </c>
      <c r="K144" s="240" t="str">
        <f>IF(COUNTIF(L144:AY144,"&lt;&gt;")=0,"",SUMPRODUCT(((Recommendations[ImplStatus]="Implemented")+(Recommendations[ImplStatus]="Compensated"))*ISNUMBER(MATCH(Recommendations[Id],L144:AY144,0)))/COUNTIF(L144:AY144,"&lt;&gt;"))</f>
        <v/>
      </c>
      <c r="L144" s="243"/>
      <c r="M144" s="243"/>
      <c r="N144" s="243"/>
      <c r="O144" s="243"/>
      <c r="P144" s="243"/>
      <c r="Q144" s="243"/>
      <c r="R144" s="243"/>
      <c r="S144" s="243"/>
      <c r="T144" s="243"/>
      <c r="U144" s="243"/>
      <c r="V144" s="243"/>
      <c r="W144" s="243"/>
      <c r="X144" s="243"/>
      <c r="Y144" s="243"/>
      <c r="Z144" s="243"/>
      <c r="AA144" s="243"/>
      <c r="AB144" s="243"/>
      <c r="AC144" s="243"/>
      <c r="AD144" s="243"/>
      <c r="AE144" s="243"/>
      <c r="AF144" s="243"/>
      <c r="AG144" s="243"/>
      <c r="AH144" s="243"/>
      <c r="AI144" s="243"/>
      <c r="AJ144" s="243"/>
      <c r="AK144" s="243"/>
      <c r="AL144" s="243"/>
      <c r="AM144" s="243"/>
      <c r="AN144" s="243"/>
      <c r="AO144" s="243"/>
      <c r="AP144" s="243"/>
      <c r="AQ144" s="243"/>
      <c r="AR144" s="243"/>
      <c r="AS144" s="243"/>
      <c r="AT144" s="243"/>
      <c r="AU144" s="243"/>
      <c r="AV144" s="243"/>
      <c r="AW144" s="243"/>
      <c r="AX144" s="243"/>
      <c r="AY144" s="253"/>
    </row>
    <row r="145" spans="1:51" ht="60" customHeight="1" x14ac:dyDescent="0.35">
      <c r="A145" s="249" t="s">
        <v>4438</v>
      </c>
      <c r="B145" s="237" t="s">
        <v>4439</v>
      </c>
      <c r="C145" s="237" t="s">
        <v>4440</v>
      </c>
      <c r="D145" s="237" t="s">
        <v>21</v>
      </c>
      <c r="E145" s="237" t="s">
        <v>21</v>
      </c>
      <c r="F145" s="237" t="s">
        <v>21</v>
      </c>
      <c r="G145" s="237" t="s">
        <v>21</v>
      </c>
      <c r="H145" s="237" t="s">
        <v>4441</v>
      </c>
      <c r="I145" s="237" t="s">
        <v>21</v>
      </c>
      <c r="J145" s="237" t="s">
        <v>4442</v>
      </c>
      <c r="K145" s="240" t="str">
        <f>IF(COUNTIF(L145:AY145,"&lt;&gt;")=0,"",SUMPRODUCT(((Recommendations[ImplStatus]="Implemented")+(Recommendations[ImplStatus]="Compensated"))*ISNUMBER(MATCH(Recommendations[Id],L145:AY145,0)))/COUNTIF(L145:AY145,"&lt;&gt;"))</f>
        <v/>
      </c>
      <c r="L145" s="243"/>
      <c r="M145" s="243"/>
      <c r="N145" s="243"/>
      <c r="O145" s="243"/>
      <c r="P145" s="243"/>
      <c r="Q145" s="243"/>
      <c r="R145" s="243"/>
      <c r="S145" s="243"/>
      <c r="T145" s="243"/>
      <c r="U145" s="243"/>
      <c r="V145" s="243"/>
      <c r="W145" s="243"/>
      <c r="X145" s="243"/>
      <c r="Y145" s="243"/>
      <c r="Z145" s="243"/>
      <c r="AA145" s="243"/>
      <c r="AB145" s="243"/>
      <c r="AC145" s="243"/>
      <c r="AD145" s="243"/>
      <c r="AE145" s="243"/>
      <c r="AF145" s="243"/>
      <c r="AG145" s="243"/>
      <c r="AH145" s="243"/>
      <c r="AI145" s="243"/>
      <c r="AJ145" s="243"/>
      <c r="AK145" s="243"/>
      <c r="AL145" s="243"/>
      <c r="AM145" s="243"/>
      <c r="AN145" s="243"/>
      <c r="AO145" s="243"/>
      <c r="AP145" s="243"/>
      <c r="AQ145" s="243"/>
      <c r="AR145" s="243"/>
      <c r="AS145" s="243"/>
      <c r="AT145" s="243"/>
      <c r="AU145" s="243"/>
      <c r="AV145" s="243"/>
      <c r="AW145" s="243"/>
      <c r="AX145" s="243"/>
      <c r="AY145" s="253"/>
    </row>
    <row r="146" spans="1:51" ht="60" customHeight="1" x14ac:dyDescent="0.35">
      <c r="A146" s="249" t="s">
        <v>4443</v>
      </c>
      <c r="B146" s="237" t="s">
        <v>4444</v>
      </c>
      <c r="C146" s="237" t="s">
        <v>4445</v>
      </c>
      <c r="D146" s="237" t="s">
        <v>4446</v>
      </c>
      <c r="E146" s="237" t="s">
        <v>21</v>
      </c>
      <c r="F146" s="237" t="s">
        <v>21</v>
      </c>
      <c r="G146" s="237" t="s">
        <v>21</v>
      </c>
      <c r="H146" s="237" t="s">
        <v>4447</v>
      </c>
      <c r="I146" s="237" t="s">
        <v>21</v>
      </c>
      <c r="J146" s="237" t="s">
        <v>4448</v>
      </c>
      <c r="K146" s="240" t="str">
        <f>IF(COUNTIF(L146:AY146,"&lt;&gt;")=0,"",SUMPRODUCT(((Recommendations[ImplStatus]="Implemented")+(Recommendations[ImplStatus]="Compensated"))*ISNUMBER(MATCH(Recommendations[Id],L146:AY146,0)))/COUNTIF(L146:AY146,"&lt;&gt;"))</f>
        <v/>
      </c>
      <c r="L146" s="243"/>
      <c r="M146" s="243"/>
      <c r="N146" s="243"/>
      <c r="O146" s="243"/>
      <c r="P146" s="243"/>
      <c r="Q146" s="243"/>
      <c r="R146" s="243"/>
      <c r="S146" s="243"/>
      <c r="T146" s="243"/>
      <c r="U146" s="243"/>
      <c r="V146" s="243"/>
      <c r="W146" s="243"/>
      <c r="X146" s="243"/>
      <c r="Y146" s="243"/>
      <c r="Z146" s="243"/>
      <c r="AA146" s="243"/>
      <c r="AB146" s="243"/>
      <c r="AC146" s="243"/>
      <c r="AD146" s="243"/>
      <c r="AE146" s="243"/>
      <c r="AF146" s="243"/>
      <c r="AG146" s="243"/>
      <c r="AH146" s="243"/>
      <c r="AI146" s="243"/>
      <c r="AJ146" s="243"/>
      <c r="AK146" s="243"/>
      <c r="AL146" s="243"/>
      <c r="AM146" s="243"/>
      <c r="AN146" s="243"/>
      <c r="AO146" s="243"/>
      <c r="AP146" s="243"/>
      <c r="AQ146" s="243"/>
      <c r="AR146" s="243"/>
      <c r="AS146" s="243"/>
      <c r="AT146" s="243"/>
      <c r="AU146" s="243"/>
      <c r="AV146" s="243"/>
      <c r="AW146" s="243"/>
      <c r="AX146" s="243"/>
      <c r="AY146" s="253"/>
    </row>
    <row r="147" spans="1:51" ht="60" customHeight="1" outlineLevel="1" x14ac:dyDescent="0.35">
      <c r="A147" s="247" t="s">
        <v>4449</v>
      </c>
      <c r="B147" s="235" t="s">
        <v>4450</v>
      </c>
      <c r="C147" s="235"/>
      <c r="D147" s="235"/>
      <c r="E147" s="235"/>
      <c r="F147" s="235"/>
      <c r="G147" s="235"/>
      <c r="H147" s="235"/>
      <c r="I147" s="235"/>
      <c r="J147" s="235"/>
      <c r="K147" s="238" t="str">
        <f>IF(COUNTIF(L147:AY147,"&lt;&gt;")=0,"",SUMPRODUCT(((Recommendations[ImplStatus]="Implemented")+(Recommendations[ImplStatus]="Compensated"))*ISNUMBER(MATCH(Recommendations[Id],L147:AY147,0)))/COUNTIF(L147:AY147,"&lt;&gt;"))</f>
        <v/>
      </c>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51"/>
    </row>
    <row r="148" spans="1:51" ht="60" customHeight="1" outlineLevel="1" x14ac:dyDescent="0.35">
      <c r="A148" s="248" t="s">
        <v>1182</v>
      </c>
      <c r="B148" s="236" t="s">
        <v>4451</v>
      </c>
      <c r="C148" s="236"/>
      <c r="D148" s="236"/>
      <c r="E148" s="236"/>
      <c r="F148" s="236"/>
      <c r="G148" s="236"/>
      <c r="H148" s="236"/>
      <c r="I148" s="236"/>
      <c r="J148" s="236"/>
      <c r="K148" s="239" t="str">
        <f>IF(COUNTIF(L148:AY148,"&lt;&gt;")=0,"",SUMPRODUCT(((Recommendations[ImplStatus]="Implemented")+(Recommendations[ImplStatus]="Compensated"))*ISNUMBER(MATCH(Recommendations[Id],L148:AY148,0)))/COUNTIF(L148:AY148,"&lt;&gt;"))</f>
        <v/>
      </c>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52"/>
    </row>
    <row r="149" spans="1:51" ht="60" customHeight="1" x14ac:dyDescent="0.35">
      <c r="A149" s="249" t="s">
        <v>4452</v>
      </c>
      <c r="B149" s="237" t="s">
        <v>4453</v>
      </c>
      <c r="C149" s="237" t="s">
        <v>4454</v>
      </c>
      <c r="D149" s="237" t="s">
        <v>3912</v>
      </c>
      <c r="E149" s="237" t="s">
        <v>3698</v>
      </c>
      <c r="F149" s="237" t="s">
        <v>21</v>
      </c>
      <c r="G149" s="237" t="s">
        <v>21</v>
      </c>
      <c r="H149" s="237" t="s">
        <v>4455</v>
      </c>
      <c r="I149" s="237" t="s">
        <v>21</v>
      </c>
      <c r="J149" s="237" t="s">
        <v>4456</v>
      </c>
      <c r="K149" s="240" t="str">
        <f>IF(COUNTIF(L149:AY149,"&lt;&gt;")=0,"",SUMPRODUCT(((Recommendations[ImplStatus]="Implemented")+(Recommendations[ImplStatus]="Compensated"))*ISNUMBER(MATCH(Recommendations[Id],L149:AY149,0)))/COUNTIF(L149:AY149,"&lt;&gt;"))</f>
        <v/>
      </c>
      <c r="L149" s="243"/>
      <c r="M149" s="243"/>
      <c r="N149" s="243"/>
      <c r="O149" s="243"/>
      <c r="P149" s="243"/>
      <c r="Q149" s="243"/>
      <c r="R149" s="243"/>
      <c r="S149" s="243"/>
      <c r="T149" s="243"/>
      <c r="U149" s="243"/>
      <c r="V149" s="243"/>
      <c r="W149" s="243"/>
      <c r="X149" s="243"/>
      <c r="Y149" s="243"/>
      <c r="Z149" s="243"/>
      <c r="AA149" s="243"/>
      <c r="AB149" s="243"/>
      <c r="AC149" s="243"/>
      <c r="AD149" s="243"/>
      <c r="AE149" s="243"/>
      <c r="AF149" s="243"/>
      <c r="AG149" s="243"/>
      <c r="AH149" s="243"/>
      <c r="AI149" s="243"/>
      <c r="AJ149" s="243"/>
      <c r="AK149" s="243"/>
      <c r="AL149" s="243"/>
      <c r="AM149" s="243"/>
      <c r="AN149" s="243"/>
      <c r="AO149" s="243"/>
      <c r="AP149" s="243"/>
      <c r="AQ149" s="243"/>
      <c r="AR149" s="243"/>
      <c r="AS149" s="243"/>
      <c r="AT149" s="243"/>
      <c r="AU149" s="243"/>
      <c r="AV149" s="243"/>
      <c r="AW149" s="243"/>
      <c r="AX149" s="243"/>
      <c r="AY149" s="253"/>
    </row>
    <row r="150" spans="1:51" ht="60" customHeight="1" x14ac:dyDescent="0.35">
      <c r="A150" s="249" t="s">
        <v>4457</v>
      </c>
      <c r="B150" s="237" t="s">
        <v>4458</v>
      </c>
      <c r="C150" s="237" t="s">
        <v>3703</v>
      </c>
      <c r="D150" s="237" t="s">
        <v>3704</v>
      </c>
      <c r="E150" s="237" t="s">
        <v>21</v>
      </c>
      <c r="F150" s="237" t="s">
        <v>3706</v>
      </c>
      <c r="G150" s="237" t="s">
        <v>21</v>
      </c>
      <c r="H150" s="237" t="s">
        <v>4459</v>
      </c>
      <c r="I150" s="237" t="s">
        <v>21</v>
      </c>
      <c r="J150" s="237" t="s">
        <v>4460</v>
      </c>
      <c r="K150" s="240" t="str">
        <f>IF(COUNTIF(L150:AY150,"&lt;&gt;")=0,"",SUMPRODUCT(((Recommendations[ImplStatus]="Implemented")+(Recommendations[ImplStatus]="Compensated"))*ISNUMBER(MATCH(Recommendations[Id],L150:AY150,0)))/COUNTIF(L150:AY150,"&lt;&gt;"))</f>
        <v/>
      </c>
      <c r="L150" s="243"/>
      <c r="M150" s="243"/>
      <c r="N150" s="243"/>
      <c r="O150" s="243"/>
      <c r="P150" s="243"/>
      <c r="Q150" s="243"/>
      <c r="R150" s="243"/>
      <c r="S150" s="243"/>
      <c r="T150" s="243"/>
      <c r="U150" s="243"/>
      <c r="V150" s="243"/>
      <c r="W150" s="243"/>
      <c r="X150" s="243"/>
      <c r="Y150" s="243"/>
      <c r="Z150" s="243"/>
      <c r="AA150" s="243"/>
      <c r="AB150" s="243"/>
      <c r="AC150" s="243"/>
      <c r="AD150" s="243"/>
      <c r="AE150" s="243"/>
      <c r="AF150" s="243"/>
      <c r="AG150" s="243"/>
      <c r="AH150" s="243"/>
      <c r="AI150" s="243"/>
      <c r="AJ150" s="243"/>
      <c r="AK150" s="243"/>
      <c r="AL150" s="243"/>
      <c r="AM150" s="243"/>
      <c r="AN150" s="243"/>
      <c r="AO150" s="243"/>
      <c r="AP150" s="243"/>
      <c r="AQ150" s="243"/>
      <c r="AR150" s="243"/>
      <c r="AS150" s="243"/>
      <c r="AT150" s="243"/>
      <c r="AU150" s="243"/>
      <c r="AV150" s="243"/>
      <c r="AW150" s="243"/>
      <c r="AX150" s="243"/>
      <c r="AY150" s="253"/>
    </row>
    <row r="151" spans="1:51" ht="60" customHeight="1" outlineLevel="1" x14ac:dyDescent="0.35">
      <c r="A151" s="248" t="s">
        <v>1186</v>
      </c>
      <c r="B151" s="236" t="s">
        <v>4461</v>
      </c>
      <c r="C151" s="236"/>
      <c r="D151" s="236"/>
      <c r="E151" s="236"/>
      <c r="F151" s="236"/>
      <c r="G151" s="236"/>
      <c r="H151" s="236"/>
      <c r="I151" s="236"/>
      <c r="J151" s="236"/>
      <c r="K151" s="239" t="str">
        <f>IF(COUNTIF(L151:AY151,"&lt;&gt;")=0,"",SUMPRODUCT(((Recommendations[ImplStatus]="Implemented")+(Recommendations[ImplStatus]="Compensated"))*ISNUMBER(MATCH(Recommendations[Id],L151:AY151,0)))/COUNTIF(L151:AY151,"&lt;&gt;"))</f>
        <v/>
      </c>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52"/>
    </row>
    <row r="152" spans="1:51" ht="60" customHeight="1" x14ac:dyDescent="0.35">
      <c r="A152" s="249" t="s">
        <v>4462</v>
      </c>
      <c r="B152" s="237" t="s">
        <v>4463</v>
      </c>
      <c r="C152" s="237" t="s">
        <v>4464</v>
      </c>
      <c r="D152" s="237" t="s">
        <v>21</v>
      </c>
      <c r="E152" s="237" t="s">
        <v>21</v>
      </c>
      <c r="F152" s="237" t="s">
        <v>21</v>
      </c>
      <c r="G152" s="237" t="s">
        <v>21</v>
      </c>
      <c r="H152" s="237" t="s">
        <v>4465</v>
      </c>
      <c r="I152" s="237" t="s">
        <v>4466</v>
      </c>
      <c r="J152" s="237" t="s">
        <v>4467</v>
      </c>
      <c r="K152" s="240">
        <f>IF(COUNTIF(L152:AY152,"&lt;&gt;")=0,"",SUMPRODUCT(((Recommendations[ImplStatus]="Implemented")+(Recommendations[ImplStatus]="Compensated"))*ISNUMBER(MATCH(Recommendations[Id],L152:AY152,0)))/COUNTIF(L152:AY152,"&lt;&gt;"))</f>
        <v>0</v>
      </c>
      <c r="L152" s="243" t="s">
        <v>61</v>
      </c>
      <c r="M152" s="243" t="s">
        <v>129</v>
      </c>
      <c r="N152" s="243"/>
      <c r="O152" s="243"/>
      <c r="P152" s="243"/>
      <c r="Q152" s="243"/>
      <c r="R152" s="243"/>
      <c r="S152" s="243"/>
      <c r="T152" s="243"/>
      <c r="U152" s="243"/>
      <c r="V152" s="243"/>
      <c r="W152" s="243"/>
      <c r="X152" s="243"/>
      <c r="Y152" s="243"/>
      <c r="Z152" s="243"/>
      <c r="AA152" s="243"/>
      <c r="AB152" s="243"/>
      <c r="AC152" s="243"/>
      <c r="AD152" s="243"/>
      <c r="AE152" s="243"/>
      <c r="AF152" s="243"/>
      <c r="AG152" s="243"/>
      <c r="AH152" s="243"/>
      <c r="AI152" s="243"/>
      <c r="AJ152" s="243"/>
      <c r="AK152" s="243"/>
      <c r="AL152" s="243"/>
      <c r="AM152" s="243"/>
      <c r="AN152" s="243"/>
      <c r="AO152" s="243"/>
      <c r="AP152" s="243"/>
      <c r="AQ152" s="243"/>
      <c r="AR152" s="243"/>
      <c r="AS152" s="243"/>
      <c r="AT152" s="243"/>
      <c r="AU152" s="243"/>
      <c r="AV152" s="243"/>
      <c r="AW152" s="243"/>
      <c r="AX152" s="243"/>
      <c r="AY152" s="253"/>
    </row>
    <row r="153" spans="1:51" ht="60" customHeight="1" x14ac:dyDescent="0.35">
      <c r="A153" s="249" t="s">
        <v>4468</v>
      </c>
      <c r="B153" s="237" t="s">
        <v>4469</v>
      </c>
      <c r="C153" s="237" t="s">
        <v>4470</v>
      </c>
      <c r="D153" s="237" t="s">
        <v>4471</v>
      </c>
      <c r="E153" s="237" t="s">
        <v>21</v>
      </c>
      <c r="F153" s="237" t="s">
        <v>4472</v>
      </c>
      <c r="G153" s="237" t="s">
        <v>21</v>
      </c>
      <c r="H153" s="237" t="s">
        <v>4473</v>
      </c>
      <c r="I153" s="237" t="s">
        <v>4474</v>
      </c>
      <c r="J153" s="237" t="s">
        <v>4475</v>
      </c>
      <c r="K153" s="240" t="str">
        <f>IF(COUNTIF(L153:AY153,"&lt;&gt;")=0,"",SUMPRODUCT(((Recommendations[ImplStatus]="Implemented")+(Recommendations[ImplStatus]="Compensated"))*ISNUMBER(MATCH(Recommendations[Id],L153:AY153,0)))/COUNTIF(L153:AY153,"&lt;&gt;"))</f>
        <v/>
      </c>
      <c r="L153" s="243"/>
      <c r="M153" s="243"/>
      <c r="N153" s="243"/>
      <c r="O153" s="243"/>
      <c r="P153" s="243"/>
      <c r="Q153" s="243"/>
      <c r="R153" s="243"/>
      <c r="S153" s="243"/>
      <c r="T153" s="243"/>
      <c r="U153" s="243"/>
      <c r="V153" s="243"/>
      <c r="W153" s="243"/>
      <c r="X153" s="243"/>
      <c r="Y153" s="243"/>
      <c r="Z153" s="243"/>
      <c r="AA153" s="243"/>
      <c r="AB153" s="243"/>
      <c r="AC153" s="243"/>
      <c r="AD153" s="243"/>
      <c r="AE153" s="243"/>
      <c r="AF153" s="243"/>
      <c r="AG153" s="243"/>
      <c r="AH153" s="243"/>
      <c r="AI153" s="243"/>
      <c r="AJ153" s="243"/>
      <c r="AK153" s="243"/>
      <c r="AL153" s="243"/>
      <c r="AM153" s="243"/>
      <c r="AN153" s="243"/>
      <c r="AO153" s="243"/>
      <c r="AP153" s="243"/>
      <c r="AQ153" s="243"/>
      <c r="AR153" s="243"/>
      <c r="AS153" s="243"/>
      <c r="AT153" s="243"/>
      <c r="AU153" s="243"/>
      <c r="AV153" s="243"/>
      <c r="AW153" s="243"/>
      <c r="AX153" s="243"/>
      <c r="AY153" s="253"/>
    </row>
    <row r="154" spans="1:51" ht="60" customHeight="1" x14ac:dyDescent="0.35">
      <c r="A154" s="249" t="s">
        <v>4476</v>
      </c>
      <c r="B154" s="237" t="s">
        <v>4477</v>
      </c>
      <c r="C154" s="237" t="s">
        <v>4478</v>
      </c>
      <c r="D154" s="237" t="s">
        <v>21</v>
      </c>
      <c r="E154" s="237" t="s">
        <v>21</v>
      </c>
      <c r="F154" s="237" t="s">
        <v>4479</v>
      </c>
      <c r="G154" s="237" t="s">
        <v>21</v>
      </c>
      <c r="H154" s="237" t="s">
        <v>4480</v>
      </c>
      <c r="I154" s="237" t="s">
        <v>21</v>
      </c>
      <c r="J154" s="237" t="s">
        <v>4481</v>
      </c>
      <c r="K154" s="240" t="str">
        <f>IF(COUNTIF(L154:AY154,"&lt;&gt;")=0,"",SUMPRODUCT(((Recommendations[ImplStatus]="Implemented")+(Recommendations[ImplStatus]="Compensated"))*ISNUMBER(MATCH(Recommendations[Id],L154:AY154,0)))/COUNTIF(L154:AY154,"&lt;&gt;"))</f>
        <v/>
      </c>
      <c r="L154" s="243"/>
      <c r="M154" s="243"/>
      <c r="N154" s="243"/>
      <c r="O154" s="243"/>
      <c r="P154" s="243"/>
      <c r="Q154" s="243"/>
      <c r="R154" s="243"/>
      <c r="S154" s="243"/>
      <c r="T154" s="243"/>
      <c r="U154" s="243"/>
      <c r="V154" s="243"/>
      <c r="W154" s="243"/>
      <c r="X154" s="243"/>
      <c r="Y154" s="243"/>
      <c r="Z154" s="243"/>
      <c r="AA154" s="243"/>
      <c r="AB154" s="243"/>
      <c r="AC154" s="243"/>
      <c r="AD154" s="243"/>
      <c r="AE154" s="243"/>
      <c r="AF154" s="243"/>
      <c r="AG154" s="243"/>
      <c r="AH154" s="243"/>
      <c r="AI154" s="243"/>
      <c r="AJ154" s="243"/>
      <c r="AK154" s="243"/>
      <c r="AL154" s="243"/>
      <c r="AM154" s="243"/>
      <c r="AN154" s="243"/>
      <c r="AO154" s="243"/>
      <c r="AP154" s="243"/>
      <c r="AQ154" s="243"/>
      <c r="AR154" s="243"/>
      <c r="AS154" s="243"/>
      <c r="AT154" s="243"/>
      <c r="AU154" s="243"/>
      <c r="AV154" s="243"/>
      <c r="AW154" s="243"/>
      <c r="AX154" s="243"/>
      <c r="AY154" s="253"/>
    </row>
    <row r="155" spans="1:51" ht="60" customHeight="1" x14ac:dyDescent="0.35">
      <c r="A155" s="249" t="s">
        <v>4482</v>
      </c>
      <c r="B155" s="237" t="s">
        <v>4483</v>
      </c>
      <c r="C155" s="237" t="s">
        <v>4484</v>
      </c>
      <c r="D155" s="237" t="s">
        <v>21</v>
      </c>
      <c r="E155" s="237" t="s">
        <v>21</v>
      </c>
      <c r="F155" s="237" t="s">
        <v>21</v>
      </c>
      <c r="G155" s="237" t="s">
        <v>21</v>
      </c>
      <c r="H155" s="237" t="s">
        <v>4485</v>
      </c>
      <c r="I155" s="237" t="s">
        <v>4486</v>
      </c>
      <c r="J155" s="237" t="s">
        <v>4487</v>
      </c>
      <c r="K155" s="240">
        <f>IF(COUNTIF(L155:AY155,"&lt;&gt;")=0,"",SUMPRODUCT(((Recommendations[ImplStatus]="Implemented")+(Recommendations[ImplStatus]="Compensated"))*ISNUMBER(MATCH(Recommendations[Id],L155:AY155,0)))/COUNTIF(L155:AY155,"&lt;&gt;"))</f>
        <v>0</v>
      </c>
      <c r="L155" s="243" t="s">
        <v>14</v>
      </c>
      <c r="M155" s="243"/>
      <c r="N155" s="243"/>
      <c r="O155" s="243"/>
      <c r="P155" s="243"/>
      <c r="Q155" s="243"/>
      <c r="R155" s="243"/>
      <c r="S155" s="243"/>
      <c r="T155" s="243"/>
      <c r="U155" s="243"/>
      <c r="V155" s="243"/>
      <c r="W155" s="243"/>
      <c r="X155" s="243"/>
      <c r="Y155" s="243"/>
      <c r="Z155" s="243"/>
      <c r="AA155" s="243"/>
      <c r="AB155" s="243"/>
      <c r="AC155" s="243"/>
      <c r="AD155" s="243"/>
      <c r="AE155" s="243"/>
      <c r="AF155" s="243"/>
      <c r="AG155" s="243"/>
      <c r="AH155" s="243"/>
      <c r="AI155" s="243"/>
      <c r="AJ155" s="243"/>
      <c r="AK155" s="243"/>
      <c r="AL155" s="243"/>
      <c r="AM155" s="243"/>
      <c r="AN155" s="243"/>
      <c r="AO155" s="243"/>
      <c r="AP155" s="243"/>
      <c r="AQ155" s="243"/>
      <c r="AR155" s="243"/>
      <c r="AS155" s="243"/>
      <c r="AT155" s="243"/>
      <c r="AU155" s="243"/>
      <c r="AV155" s="243"/>
      <c r="AW155" s="243"/>
      <c r="AX155" s="243"/>
      <c r="AY155" s="253"/>
    </row>
    <row r="156" spans="1:51" ht="60" customHeight="1" x14ac:dyDescent="0.35">
      <c r="A156" s="249" t="s">
        <v>4488</v>
      </c>
      <c r="B156" s="237" t="s">
        <v>4489</v>
      </c>
      <c r="C156" s="237" t="s">
        <v>4490</v>
      </c>
      <c r="D156" s="237" t="s">
        <v>21</v>
      </c>
      <c r="E156" s="237" t="s">
        <v>21</v>
      </c>
      <c r="F156" s="237" t="s">
        <v>21</v>
      </c>
      <c r="G156" s="237" t="s">
        <v>21</v>
      </c>
      <c r="H156" s="237" t="s">
        <v>4491</v>
      </c>
      <c r="I156" s="237" t="s">
        <v>21</v>
      </c>
      <c r="J156" s="237" t="s">
        <v>4492</v>
      </c>
      <c r="K156" s="240" t="str">
        <f>IF(COUNTIF(L156:AY156,"&lt;&gt;")=0,"",SUMPRODUCT(((Recommendations[ImplStatus]="Implemented")+(Recommendations[ImplStatus]="Compensated"))*ISNUMBER(MATCH(Recommendations[Id],L156:AY156,0)))/COUNTIF(L156:AY156,"&lt;&gt;"))</f>
        <v/>
      </c>
      <c r="L156" s="243"/>
      <c r="M156" s="243"/>
      <c r="N156" s="243"/>
      <c r="O156" s="243"/>
      <c r="P156" s="243"/>
      <c r="Q156" s="243"/>
      <c r="R156" s="243"/>
      <c r="S156" s="243"/>
      <c r="T156" s="243"/>
      <c r="U156" s="243"/>
      <c r="V156" s="243"/>
      <c r="W156" s="243"/>
      <c r="X156" s="243"/>
      <c r="Y156" s="243"/>
      <c r="Z156" s="243"/>
      <c r="AA156" s="243"/>
      <c r="AB156" s="243"/>
      <c r="AC156" s="243"/>
      <c r="AD156" s="243"/>
      <c r="AE156" s="243"/>
      <c r="AF156" s="243"/>
      <c r="AG156" s="243"/>
      <c r="AH156" s="243"/>
      <c r="AI156" s="243"/>
      <c r="AJ156" s="243"/>
      <c r="AK156" s="243"/>
      <c r="AL156" s="243"/>
      <c r="AM156" s="243"/>
      <c r="AN156" s="243"/>
      <c r="AO156" s="243"/>
      <c r="AP156" s="243"/>
      <c r="AQ156" s="243"/>
      <c r="AR156" s="243"/>
      <c r="AS156" s="243"/>
      <c r="AT156" s="243"/>
      <c r="AU156" s="243"/>
      <c r="AV156" s="243"/>
      <c r="AW156" s="243"/>
      <c r="AX156" s="243"/>
      <c r="AY156" s="253"/>
    </row>
    <row r="157" spans="1:51" ht="60" customHeight="1" x14ac:dyDescent="0.35">
      <c r="A157" s="249" t="s">
        <v>4493</v>
      </c>
      <c r="B157" s="237" t="s">
        <v>4494</v>
      </c>
      <c r="C157" s="237" t="s">
        <v>4495</v>
      </c>
      <c r="D157" s="237" t="s">
        <v>4496</v>
      </c>
      <c r="E157" s="237" t="s">
        <v>21</v>
      </c>
      <c r="F157" s="237" t="s">
        <v>21</v>
      </c>
      <c r="G157" s="237" t="s">
        <v>21</v>
      </c>
      <c r="H157" s="237" t="s">
        <v>4497</v>
      </c>
      <c r="I157" s="237" t="s">
        <v>21</v>
      </c>
      <c r="J157" s="237" t="s">
        <v>4498</v>
      </c>
      <c r="K157" s="240" t="str">
        <f>IF(COUNTIF(L157:AY157,"&lt;&gt;")=0,"",SUMPRODUCT(((Recommendations[ImplStatus]="Implemented")+(Recommendations[ImplStatus]="Compensated"))*ISNUMBER(MATCH(Recommendations[Id],L157:AY157,0)))/COUNTIF(L157:AY157,"&lt;&gt;"))</f>
        <v/>
      </c>
      <c r="L157" s="243"/>
      <c r="M157" s="243"/>
      <c r="N157" s="243"/>
      <c r="O157" s="243"/>
      <c r="P157" s="243"/>
      <c r="Q157" s="243"/>
      <c r="R157" s="243"/>
      <c r="S157" s="243"/>
      <c r="T157" s="243"/>
      <c r="U157" s="243"/>
      <c r="V157" s="243"/>
      <c r="W157" s="243"/>
      <c r="X157" s="243"/>
      <c r="Y157" s="243"/>
      <c r="Z157" s="243"/>
      <c r="AA157" s="243"/>
      <c r="AB157" s="243"/>
      <c r="AC157" s="243"/>
      <c r="AD157" s="243"/>
      <c r="AE157" s="243"/>
      <c r="AF157" s="243"/>
      <c r="AG157" s="243"/>
      <c r="AH157" s="243"/>
      <c r="AI157" s="243"/>
      <c r="AJ157" s="243"/>
      <c r="AK157" s="243"/>
      <c r="AL157" s="243"/>
      <c r="AM157" s="243"/>
      <c r="AN157" s="243"/>
      <c r="AO157" s="243"/>
      <c r="AP157" s="243"/>
      <c r="AQ157" s="243"/>
      <c r="AR157" s="243"/>
      <c r="AS157" s="243"/>
      <c r="AT157" s="243"/>
      <c r="AU157" s="243"/>
      <c r="AV157" s="243"/>
      <c r="AW157" s="243"/>
      <c r="AX157" s="243"/>
      <c r="AY157" s="253"/>
    </row>
    <row r="158" spans="1:51" ht="60" customHeight="1" x14ac:dyDescent="0.35">
      <c r="A158" s="249" t="s">
        <v>4499</v>
      </c>
      <c r="B158" s="237" t="s">
        <v>4500</v>
      </c>
      <c r="C158" s="237" t="s">
        <v>4501</v>
      </c>
      <c r="D158" s="237" t="s">
        <v>4502</v>
      </c>
      <c r="E158" s="237" t="s">
        <v>21</v>
      </c>
      <c r="F158" s="237" t="s">
        <v>21</v>
      </c>
      <c r="G158" s="237" t="s">
        <v>21</v>
      </c>
      <c r="H158" s="237" t="s">
        <v>21</v>
      </c>
      <c r="I158" s="237" t="s">
        <v>21</v>
      </c>
      <c r="J158" s="237" t="s">
        <v>4503</v>
      </c>
      <c r="K158" s="240" t="str">
        <f>IF(COUNTIF(L158:AY158,"&lt;&gt;")=0,"",SUMPRODUCT(((Recommendations[ImplStatus]="Implemented")+(Recommendations[ImplStatus]="Compensated"))*ISNUMBER(MATCH(Recommendations[Id],L158:AY158,0)))/COUNTIF(L158:AY158,"&lt;&gt;"))</f>
        <v/>
      </c>
      <c r="L158" s="243"/>
      <c r="M158" s="243"/>
      <c r="N158" s="243"/>
      <c r="O158" s="243"/>
      <c r="P158" s="243"/>
      <c r="Q158" s="243"/>
      <c r="R158" s="243"/>
      <c r="S158" s="243"/>
      <c r="T158" s="243"/>
      <c r="U158" s="243"/>
      <c r="V158" s="243"/>
      <c r="W158" s="243"/>
      <c r="X158" s="243"/>
      <c r="Y158" s="243"/>
      <c r="Z158" s="243"/>
      <c r="AA158" s="243"/>
      <c r="AB158" s="243"/>
      <c r="AC158" s="243"/>
      <c r="AD158" s="243"/>
      <c r="AE158" s="243"/>
      <c r="AF158" s="243"/>
      <c r="AG158" s="243"/>
      <c r="AH158" s="243"/>
      <c r="AI158" s="243"/>
      <c r="AJ158" s="243"/>
      <c r="AK158" s="243"/>
      <c r="AL158" s="243"/>
      <c r="AM158" s="243"/>
      <c r="AN158" s="243"/>
      <c r="AO158" s="243"/>
      <c r="AP158" s="243"/>
      <c r="AQ158" s="243"/>
      <c r="AR158" s="243"/>
      <c r="AS158" s="243"/>
      <c r="AT158" s="243"/>
      <c r="AU158" s="243"/>
      <c r="AV158" s="243"/>
      <c r="AW158" s="243"/>
      <c r="AX158" s="243"/>
      <c r="AY158" s="253"/>
    </row>
    <row r="159" spans="1:51" ht="60" customHeight="1" x14ac:dyDescent="0.35">
      <c r="A159" s="249" t="s">
        <v>4504</v>
      </c>
      <c r="B159" s="237" t="s">
        <v>4505</v>
      </c>
      <c r="C159" s="237" t="s">
        <v>4506</v>
      </c>
      <c r="D159" s="237" t="s">
        <v>4507</v>
      </c>
      <c r="E159" s="237" t="s">
        <v>21</v>
      </c>
      <c r="F159" s="237" t="s">
        <v>4508</v>
      </c>
      <c r="G159" s="237" t="s">
        <v>21</v>
      </c>
      <c r="H159" s="237" t="s">
        <v>4509</v>
      </c>
      <c r="I159" s="237" t="s">
        <v>4510</v>
      </c>
      <c r="J159" s="237" t="s">
        <v>4511</v>
      </c>
      <c r="K159" s="240">
        <f>IF(COUNTIF(L159:AY159,"&lt;&gt;")=0,"",SUMPRODUCT(((Recommendations[ImplStatus]="Implemented")+(Recommendations[ImplStatus]="Compensated"))*ISNUMBER(MATCH(Recommendations[Id],L159:AY159,0)))/COUNTIF(L159:AY159,"&lt;&gt;"))</f>
        <v>0</v>
      </c>
      <c r="L159" s="243" t="s">
        <v>35</v>
      </c>
      <c r="M159" s="243" t="s">
        <v>71</v>
      </c>
      <c r="N159" s="243"/>
      <c r="O159" s="243"/>
      <c r="P159" s="243"/>
      <c r="Q159" s="243"/>
      <c r="R159" s="243"/>
      <c r="S159" s="243"/>
      <c r="T159" s="243"/>
      <c r="U159" s="243"/>
      <c r="V159" s="243"/>
      <c r="W159" s="243"/>
      <c r="X159" s="243"/>
      <c r="Y159" s="243"/>
      <c r="Z159" s="243"/>
      <c r="AA159" s="243"/>
      <c r="AB159" s="243"/>
      <c r="AC159" s="243"/>
      <c r="AD159" s="243"/>
      <c r="AE159" s="243"/>
      <c r="AF159" s="243"/>
      <c r="AG159" s="243"/>
      <c r="AH159" s="243"/>
      <c r="AI159" s="243"/>
      <c r="AJ159" s="243"/>
      <c r="AK159" s="243"/>
      <c r="AL159" s="243"/>
      <c r="AM159" s="243"/>
      <c r="AN159" s="243"/>
      <c r="AO159" s="243"/>
      <c r="AP159" s="243"/>
      <c r="AQ159" s="243"/>
      <c r="AR159" s="243"/>
      <c r="AS159" s="243"/>
      <c r="AT159" s="243"/>
      <c r="AU159" s="243"/>
      <c r="AV159" s="243"/>
      <c r="AW159" s="243"/>
      <c r="AX159" s="243"/>
      <c r="AY159" s="253"/>
    </row>
    <row r="160" spans="1:51" ht="60" customHeight="1" outlineLevel="1" x14ac:dyDescent="0.35">
      <c r="A160" s="248" t="s">
        <v>1190</v>
      </c>
      <c r="B160" s="236" t="s">
        <v>4512</v>
      </c>
      <c r="C160" s="236"/>
      <c r="D160" s="236"/>
      <c r="E160" s="236"/>
      <c r="F160" s="236"/>
      <c r="G160" s="236"/>
      <c r="H160" s="236"/>
      <c r="I160" s="236"/>
      <c r="J160" s="236"/>
      <c r="K160" s="239" t="str">
        <f>IF(COUNTIF(L160:AY160,"&lt;&gt;")=0,"",SUMPRODUCT(((Recommendations[ImplStatus]="Implemented")+(Recommendations[ImplStatus]="Compensated"))*ISNUMBER(MATCH(Recommendations[Id],L160:AY160,0)))/COUNTIF(L160:AY160,"&lt;&gt;"))</f>
        <v/>
      </c>
      <c r="L160" s="242"/>
      <c r="M160" s="242"/>
      <c r="N160" s="242"/>
      <c r="O160" s="242"/>
      <c r="P160" s="242"/>
      <c r="Q160" s="242"/>
      <c r="R160" s="242"/>
      <c r="S160" s="242"/>
      <c r="T160" s="242"/>
      <c r="U160" s="242"/>
      <c r="V160" s="242"/>
      <c r="W160" s="242"/>
      <c r="X160" s="242"/>
      <c r="Y160" s="242"/>
      <c r="Z160" s="242"/>
      <c r="AA160" s="242"/>
      <c r="AB160" s="242"/>
      <c r="AC160" s="242"/>
      <c r="AD160" s="242"/>
      <c r="AE160" s="242"/>
      <c r="AF160" s="242"/>
      <c r="AG160" s="242"/>
      <c r="AH160" s="242"/>
      <c r="AI160" s="242"/>
      <c r="AJ160" s="242"/>
      <c r="AK160" s="242"/>
      <c r="AL160" s="242"/>
      <c r="AM160" s="242"/>
      <c r="AN160" s="242"/>
      <c r="AO160" s="242"/>
      <c r="AP160" s="242"/>
      <c r="AQ160" s="242"/>
      <c r="AR160" s="242"/>
      <c r="AS160" s="242"/>
      <c r="AT160" s="242"/>
      <c r="AU160" s="242"/>
      <c r="AV160" s="242"/>
      <c r="AW160" s="242"/>
      <c r="AX160" s="242"/>
      <c r="AY160" s="252"/>
    </row>
    <row r="161" spans="1:51" ht="60" customHeight="1" x14ac:dyDescent="0.35">
      <c r="A161" s="249" t="s">
        <v>4513</v>
      </c>
      <c r="B161" s="237" t="s">
        <v>4514</v>
      </c>
      <c r="C161" s="237" t="s">
        <v>4515</v>
      </c>
      <c r="D161" s="237" t="s">
        <v>4516</v>
      </c>
      <c r="E161" s="237" t="s">
        <v>21</v>
      </c>
      <c r="F161" s="237" t="s">
        <v>21</v>
      </c>
      <c r="G161" s="237" t="s">
        <v>4517</v>
      </c>
      <c r="H161" s="237" t="s">
        <v>4518</v>
      </c>
      <c r="I161" s="237" t="s">
        <v>4519</v>
      </c>
      <c r="J161" s="237" t="s">
        <v>4520</v>
      </c>
      <c r="K161" s="240" t="str">
        <f>IF(COUNTIF(L161:AY161,"&lt;&gt;")=0,"",SUMPRODUCT(((Recommendations[ImplStatus]="Implemented")+(Recommendations[ImplStatus]="Compensated"))*ISNUMBER(MATCH(Recommendations[Id],L161:AY161,0)))/COUNTIF(L161:AY161,"&lt;&gt;"))</f>
        <v/>
      </c>
      <c r="L161" s="243"/>
      <c r="M161" s="243"/>
      <c r="N161" s="243"/>
      <c r="O161" s="243"/>
      <c r="P161" s="243"/>
      <c r="Q161" s="243"/>
      <c r="R161" s="243"/>
      <c r="S161" s="243"/>
      <c r="T161" s="243"/>
      <c r="U161" s="243"/>
      <c r="V161" s="243"/>
      <c r="W161" s="243"/>
      <c r="X161" s="243"/>
      <c r="Y161" s="243"/>
      <c r="Z161" s="243"/>
      <c r="AA161" s="243"/>
      <c r="AB161" s="243"/>
      <c r="AC161" s="243"/>
      <c r="AD161" s="243"/>
      <c r="AE161" s="243"/>
      <c r="AF161" s="243"/>
      <c r="AG161" s="243"/>
      <c r="AH161" s="243"/>
      <c r="AI161" s="243"/>
      <c r="AJ161" s="243"/>
      <c r="AK161" s="243"/>
      <c r="AL161" s="243"/>
      <c r="AM161" s="243"/>
      <c r="AN161" s="243"/>
      <c r="AO161" s="243"/>
      <c r="AP161" s="243"/>
      <c r="AQ161" s="243"/>
      <c r="AR161" s="243"/>
      <c r="AS161" s="243"/>
      <c r="AT161" s="243"/>
      <c r="AU161" s="243"/>
      <c r="AV161" s="243"/>
      <c r="AW161" s="243"/>
      <c r="AX161" s="243"/>
      <c r="AY161" s="253"/>
    </row>
    <row r="162" spans="1:51" ht="60" customHeight="1" x14ac:dyDescent="0.35">
      <c r="A162" s="249" t="s">
        <v>4521</v>
      </c>
      <c r="B162" s="237" t="s">
        <v>4522</v>
      </c>
      <c r="C162" s="237" t="s">
        <v>4523</v>
      </c>
      <c r="D162" s="237" t="s">
        <v>4524</v>
      </c>
      <c r="E162" s="237" t="s">
        <v>21</v>
      </c>
      <c r="F162" s="237" t="s">
        <v>21</v>
      </c>
      <c r="G162" s="237" t="s">
        <v>21</v>
      </c>
      <c r="H162" s="237" t="s">
        <v>4525</v>
      </c>
      <c r="I162" s="237" t="s">
        <v>21</v>
      </c>
      <c r="J162" s="237" t="s">
        <v>4526</v>
      </c>
      <c r="K162" s="240" t="str">
        <f>IF(COUNTIF(L162:AY162,"&lt;&gt;")=0,"",SUMPRODUCT(((Recommendations[ImplStatus]="Implemented")+(Recommendations[ImplStatus]="Compensated"))*ISNUMBER(MATCH(Recommendations[Id],L162:AY162,0)))/COUNTIF(L162:AY162,"&lt;&gt;"))</f>
        <v/>
      </c>
      <c r="L162" s="243"/>
      <c r="M162" s="243"/>
      <c r="N162" s="243"/>
      <c r="O162" s="243"/>
      <c r="P162" s="243"/>
      <c r="Q162" s="243"/>
      <c r="R162" s="243"/>
      <c r="S162" s="243"/>
      <c r="T162" s="243"/>
      <c r="U162" s="243"/>
      <c r="V162" s="243"/>
      <c r="W162" s="243"/>
      <c r="X162" s="243"/>
      <c r="Y162" s="243"/>
      <c r="Z162" s="243"/>
      <c r="AA162" s="243"/>
      <c r="AB162" s="243"/>
      <c r="AC162" s="243"/>
      <c r="AD162" s="243"/>
      <c r="AE162" s="243"/>
      <c r="AF162" s="243"/>
      <c r="AG162" s="243"/>
      <c r="AH162" s="243"/>
      <c r="AI162" s="243"/>
      <c r="AJ162" s="243"/>
      <c r="AK162" s="243"/>
      <c r="AL162" s="243"/>
      <c r="AM162" s="243"/>
      <c r="AN162" s="243"/>
      <c r="AO162" s="243"/>
      <c r="AP162" s="243"/>
      <c r="AQ162" s="243"/>
      <c r="AR162" s="243"/>
      <c r="AS162" s="243"/>
      <c r="AT162" s="243"/>
      <c r="AU162" s="243"/>
      <c r="AV162" s="243"/>
      <c r="AW162" s="243"/>
      <c r="AX162" s="243"/>
      <c r="AY162" s="253"/>
    </row>
    <row r="163" spans="1:51" ht="60" customHeight="1" x14ac:dyDescent="0.35">
      <c r="A163" s="249" t="s">
        <v>4527</v>
      </c>
      <c r="B163" s="237" t="s">
        <v>4528</v>
      </c>
      <c r="C163" s="237" t="s">
        <v>4529</v>
      </c>
      <c r="D163" s="237" t="s">
        <v>4524</v>
      </c>
      <c r="E163" s="237" t="s">
        <v>21</v>
      </c>
      <c r="F163" s="237" t="s">
        <v>4530</v>
      </c>
      <c r="G163" s="237" t="s">
        <v>21</v>
      </c>
      <c r="H163" s="237" t="s">
        <v>4531</v>
      </c>
      <c r="I163" s="237" t="s">
        <v>21</v>
      </c>
      <c r="J163" s="237" t="s">
        <v>4532</v>
      </c>
      <c r="K163" s="240" t="str">
        <f>IF(COUNTIF(L163:AY163,"&lt;&gt;")=0,"",SUMPRODUCT(((Recommendations[ImplStatus]="Implemented")+(Recommendations[ImplStatus]="Compensated"))*ISNUMBER(MATCH(Recommendations[Id],L163:AY163,0)))/COUNTIF(L163:AY163,"&lt;&gt;"))</f>
        <v/>
      </c>
      <c r="L163" s="243"/>
      <c r="M163" s="243"/>
      <c r="N163" s="243"/>
      <c r="O163" s="243"/>
      <c r="P163" s="243"/>
      <c r="Q163" s="243"/>
      <c r="R163" s="243"/>
      <c r="S163" s="243"/>
      <c r="T163" s="243"/>
      <c r="U163" s="243"/>
      <c r="V163" s="243"/>
      <c r="W163" s="243"/>
      <c r="X163" s="243"/>
      <c r="Y163" s="243"/>
      <c r="Z163" s="243"/>
      <c r="AA163" s="243"/>
      <c r="AB163" s="243"/>
      <c r="AC163" s="243"/>
      <c r="AD163" s="243"/>
      <c r="AE163" s="243"/>
      <c r="AF163" s="243"/>
      <c r="AG163" s="243"/>
      <c r="AH163" s="243"/>
      <c r="AI163" s="243"/>
      <c r="AJ163" s="243"/>
      <c r="AK163" s="243"/>
      <c r="AL163" s="243"/>
      <c r="AM163" s="243"/>
      <c r="AN163" s="243"/>
      <c r="AO163" s="243"/>
      <c r="AP163" s="243"/>
      <c r="AQ163" s="243"/>
      <c r="AR163" s="243"/>
      <c r="AS163" s="243"/>
      <c r="AT163" s="243"/>
      <c r="AU163" s="243"/>
      <c r="AV163" s="243"/>
      <c r="AW163" s="243"/>
      <c r="AX163" s="243"/>
      <c r="AY163" s="253"/>
    </row>
    <row r="164" spans="1:51" ht="60" customHeight="1" x14ac:dyDescent="0.35">
      <c r="A164" s="249" t="s">
        <v>4533</v>
      </c>
      <c r="B164" s="237" t="s">
        <v>4534</v>
      </c>
      <c r="C164" s="237" t="s">
        <v>4535</v>
      </c>
      <c r="D164" s="237" t="s">
        <v>4536</v>
      </c>
      <c r="E164" s="237" t="s">
        <v>21</v>
      </c>
      <c r="F164" s="237" t="s">
        <v>21</v>
      </c>
      <c r="G164" s="237" t="s">
        <v>21</v>
      </c>
      <c r="H164" s="237" t="s">
        <v>4537</v>
      </c>
      <c r="I164" s="237" t="s">
        <v>4538</v>
      </c>
      <c r="J164" s="237" t="s">
        <v>4539</v>
      </c>
      <c r="K164" s="240">
        <f>IF(COUNTIF(L164:AY164,"&lt;&gt;")=0,"",SUMPRODUCT(((Recommendations[ImplStatus]="Implemented")+(Recommendations[ImplStatus]="Compensated"))*ISNUMBER(MATCH(Recommendations[Id],L164:AY164,0)))/COUNTIF(L164:AY164,"&lt;&gt;"))</f>
        <v>0</v>
      </c>
      <c r="L164" s="243" t="s">
        <v>30</v>
      </c>
      <c r="M164" s="243"/>
      <c r="N164" s="243"/>
      <c r="O164" s="243"/>
      <c r="P164" s="243"/>
      <c r="Q164" s="243"/>
      <c r="R164" s="243"/>
      <c r="S164" s="243"/>
      <c r="T164" s="243"/>
      <c r="U164" s="243"/>
      <c r="V164" s="243"/>
      <c r="W164" s="243"/>
      <c r="X164" s="243"/>
      <c r="Y164" s="243"/>
      <c r="Z164" s="243"/>
      <c r="AA164" s="243"/>
      <c r="AB164" s="243"/>
      <c r="AC164" s="243"/>
      <c r="AD164" s="243"/>
      <c r="AE164" s="243"/>
      <c r="AF164" s="243"/>
      <c r="AG164" s="243"/>
      <c r="AH164" s="243"/>
      <c r="AI164" s="243"/>
      <c r="AJ164" s="243"/>
      <c r="AK164" s="243"/>
      <c r="AL164" s="243"/>
      <c r="AM164" s="243"/>
      <c r="AN164" s="243"/>
      <c r="AO164" s="243"/>
      <c r="AP164" s="243"/>
      <c r="AQ164" s="243"/>
      <c r="AR164" s="243"/>
      <c r="AS164" s="243"/>
      <c r="AT164" s="243"/>
      <c r="AU164" s="243"/>
      <c r="AV164" s="243"/>
      <c r="AW164" s="243"/>
      <c r="AX164" s="243"/>
      <c r="AY164" s="253"/>
    </row>
    <row r="165" spans="1:51" ht="60" customHeight="1" x14ac:dyDescent="0.35">
      <c r="A165" s="249" t="s">
        <v>4540</v>
      </c>
      <c r="B165" s="237" t="s">
        <v>4541</v>
      </c>
      <c r="C165" s="237" t="s">
        <v>4542</v>
      </c>
      <c r="D165" s="237" t="s">
        <v>21</v>
      </c>
      <c r="E165" s="237" t="s">
        <v>21</v>
      </c>
      <c r="F165" s="237" t="s">
        <v>21</v>
      </c>
      <c r="G165" s="237" t="s">
        <v>21</v>
      </c>
      <c r="H165" s="237" t="s">
        <v>4543</v>
      </c>
      <c r="I165" s="237" t="s">
        <v>21</v>
      </c>
      <c r="J165" s="237" t="s">
        <v>4544</v>
      </c>
      <c r="K165" s="240" t="str">
        <f>IF(COUNTIF(L165:AY165,"&lt;&gt;")=0,"",SUMPRODUCT(((Recommendations[ImplStatus]="Implemented")+(Recommendations[ImplStatus]="Compensated"))*ISNUMBER(MATCH(Recommendations[Id],L165:AY165,0)))/COUNTIF(L165:AY165,"&lt;&gt;"))</f>
        <v/>
      </c>
      <c r="L165" s="243"/>
      <c r="M165" s="243"/>
      <c r="N165" s="243"/>
      <c r="O165" s="243"/>
      <c r="P165" s="243"/>
      <c r="Q165" s="243"/>
      <c r="R165" s="243"/>
      <c r="S165" s="243"/>
      <c r="T165" s="243"/>
      <c r="U165" s="243"/>
      <c r="V165" s="243"/>
      <c r="W165" s="243"/>
      <c r="X165" s="243"/>
      <c r="Y165" s="243"/>
      <c r="Z165" s="243"/>
      <c r="AA165" s="243"/>
      <c r="AB165" s="243"/>
      <c r="AC165" s="243"/>
      <c r="AD165" s="243"/>
      <c r="AE165" s="243"/>
      <c r="AF165" s="243"/>
      <c r="AG165" s="243"/>
      <c r="AH165" s="243"/>
      <c r="AI165" s="243"/>
      <c r="AJ165" s="243"/>
      <c r="AK165" s="243"/>
      <c r="AL165" s="243"/>
      <c r="AM165" s="243"/>
      <c r="AN165" s="243"/>
      <c r="AO165" s="243"/>
      <c r="AP165" s="243"/>
      <c r="AQ165" s="243"/>
      <c r="AR165" s="243"/>
      <c r="AS165" s="243"/>
      <c r="AT165" s="243"/>
      <c r="AU165" s="243"/>
      <c r="AV165" s="243"/>
      <c r="AW165" s="243"/>
      <c r="AX165" s="243"/>
      <c r="AY165" s="253"/>
    </row>
    <row r="166" spans="1:51" ht="60" customHeight="1" x14ac:dyDescent="0.35">
      <c r="A166" s="249" t="s">
        <v>4545</v>
      </c>
      <c r="B166" s="237" t="s">
        <v>4546</v>
      </c>
      <c r="C166" s="237" t="s">
        <v>4547</v>
      </c>
      <c r="D166" s="237" t="s">
        <v>4548</v>
      </c>
      <c r="E166" s="237" t="s">
        <v>21</v>
      </c>
      <c r="F166" s="237" t="s">
        <v>21</v>
      </c>
      <c r="G166" s="237" t="s">
        <v>21</v>
      </c>
      <c r="H166" s="237" t="s">
        <v>4549</v>
      </c>
      <c r="I166" s="237" t="s">
        <v>4550</v>
      </c>
      <c r="J166" s="237" t="s">
        <v>4551</v>
      </c>
      <c r="K166" s="240" t="str">
        <f>IF(COUNTIF(L166:AY166,"&lt;&gt;")=0,"",SUMPRODUCT(((Recommendations[ImplStatus]="Implemented")+(Recommendations[ImplStatus]="Compensated"))*ISNUMBER(MATCH(Recommendations[Id],L166:AY166,0)))/COUNTIF(L166:AY166,"&lt;&gt;"))</f>
        <v/>
      </c>
      <c r="L166" s="243"/>
      <c r="M166" s="243"/>
      <c r="N166" s="243"/>
      <c r="O166" s="243"/>
      <c r="P166" s="243"/>
      <c r="Q166" s="243"/>
      <c r="R166" s="243"/>
      <c r="S166" s="243"/>
      <c r="T166" s="243"/>
      <c r="U166" s="243"/>
      <c r="V166" s="243"/>
      <c r="W166" s="243"/>
      <c r="X166" s="243"/>
      <c r="Y166" s="243"/>
      <c r="Z166" s="243"/>
      <c r="AA166" s="243"/>
      <c r="AB166" s="243"/>
      <c r="AC166" s="243"/>
      <c r="AD166" s="243"/>
      <c r="AE166" s="243"/>
      <c r="AF166" s="243"/>
      <c r="AG166" s="243"/>
      <c r="AH166" s="243"/>
      <c r="AI166" s="243"/>
      <c r="AJ166" s="243"/>
      <c r="AK166" s="243"/>
      <c r="AL166" s="243"/>
      <c r="AM166" s="243"/>
      <c r="AN166" s="243"/>
      <c r="AO166" s="243"/>
      <c r="AP166" s="243"/>
      <c r="AQ166" s="243"/>
      <c r="AR166" s="243"/>
      <c r="AS166" s="243"/>
      <c r="AT166" s="243"/>
      <c r="AU166" s="243"/>
      <c r="AV166" s="243"/>
      <c r="AW166" s="243"/>
      <c r="AX166" s="243"/>
      <c r="AY166" s="253"/>
    </row>
    <row r="167" spans="1:51" ht="60" customHeight="1" x14ac:dyDescent="0.35">
      <c r="A167" s="249" t="s">
        <v>4552</v>
      </c>
      <c r="B167" s="237" t="s">
        <v>4553</v>
      </c>
      <c r="C167" s="237" t="s">
        <v>4554</v>
      </c>
      <c r="D167" s="237" t="s">
        <v>21</v>
      </c>
      <c r="E167" s="237" t="s">
        <v>21</v>
      </c>
      <c r="F167" s="237" t="s">
        <v>21</v>
      </c>
      <c r="G167" s="237" t="s">
        <v>21</v>
      </c>
      <c r="H167" s="237" t="s">
        <v>4555</v>
      </c>
      <c r="I167" s="237" t="s">
        <v>4556</v>
      </c>
      <c r="J167" s="237" t="s">
        <v>4557</v>
      </c>
      <c r="K167" s="240" t="str">
        <f>IF(COUNTIF(L167:AY167,"&lt;&gt;")=0,"",SUMPRODUCT(((Recommendations[ImplStatus]="Implemented")+(Recommendations[ImplStatus]="Compensated"))*ISNUMBER(MATCH(Recommendations[Id],L167:AY167,0)))/COUNTIF(L167:AY167,"&lt;&gt;"))</f>
        <v/>
      </c>
      <c r="L167" s="243"/>
      <c r="M167" s="243"/>
      <c r="N167" s="243"/>
      <c r="O167" s="243"/>
      <c r="P167" s="243"/>
      <c r="Q167" s="243"/>
      <c r="R167" s="243"/>
      <c r="S167" s="243"/>
      <c r="T167" s="243"/>
      <c r="U167" s="243"/>
      <c r="V167" s="243"/>
      <c r="W167" s="243"/>
      <c r="X167" s="243"/>
      <c r="Y167" s="243"/>
      <c r="Z167" s="243"/>
      <c r="AA167" s="243"/>
      <c r="AB167" s="243"/>
      <c r="AC167" s="243"/>
      <c r="AD167" s="243"/>
      <c r="AE167" s="243"/>
      <c r="AF167" s="243"/>
      <c r="AG167" s="243"/>
      <c r="AH167" s="243"/>
      <c r="AI167" s="243"/>
      <c r="AJ167" s="243"/>
      <c r="AK167" s="243"/>
      <c r="AL167" s="243"/>
      <c r="AM167" s="243"/>
      <c r="AN167" s="243"/>
      <c r="AO167" s="243"/>
      <c r="AP167" s="243"/>
      <c r="AQ167" s="243"/>
      <c r="AR167" s="243"/>
      <c r="AS167" s="243"/>
      <c r="AT167" s="243"/>
      <c r="AU167" s="243"/>
      <c r="AV167" s="243"/>
      <c r="AW167" s="243"/>
      <c r="AX167" s="243"/>
      <c r="AY167" s="253"/>
    </row>
    <row r="168" spans="1:51" ht="60" customHeight="1" x14ac:dyDescent="0.35">
      <c r="A168" s="249" t="s">
        <v>4558</v>
      </c>
      <c r="B168" s="237" t="s">
        <v>4559</v>
      </c>
      <c r="C168" s="237" t="s">
        <v>4560</v>
      </c>
      <c r="D168" s="237" t="s">
        <v>4561</v>
      </c>
      <c r="E168" s="237" t="s">
        <v>21</v>
      </c>
      <c r="F168" s="237" t="s">
        <v>21</v>
      </c>
      <c r="G168" s="237" t="s">
        <v>21</v>
      </c>
      <c r="H168" s="237" t="s">
        <v>4562</v>
      </c>
      <c r="I168" s="237" t="s">
        <v>21</v>
      </c>
      <c r="J168" s="237" t="s">
        <v>4563</v>
      </c>
      <c r="K168" s="240" t="str">
        <f>IF(COUNTIF(L168:AY168,"&lt;&gt;")=0,"",SUMPRODUCT(((Recommendations[ImplStatus]="Implemented")+(Recommendations[ImplStatus]="Compensated"))*ISNUMBER(MATCH(Recommendations[Id],L168:AY168,0)))/COUNTIF(L168:AY168,"&lt;&gt;"))</f>
        <v/>
      </c>
      <c r="L168" s="243"/>
      <c r="M168" s="243"/>
      <c r="N168" s="243"/>
      <c r="O168" s="243"/>
      <c r="P168" s="243"/>
      <c r="Q168" s="243"/>
      <c r="R168" s="243"/>
      <c r="S168" s="243"/>
      <c r="T168" s="243"/>
      <c r="U168" s="243"/>
      <c r="V168" s="243"/>
      <c r="W168" s="243"/>
      <c r="X168" s="243"/>
      <c r="Y168" s="243"/>
      <c r="Z168" s="243"/>
      <c r="AA168" s="243"/>
      <c r="AB168" s="243"/>
      <c r="AC168" s="243"/>
      <c r="AD168" s="243"/>
      <c r="AE168" s="243"/>
      <c r="AF168" s="243"/>
      <c r="AG168" s="243"/>
      <c r="AH168" s="243"/>
      <c r="AI168" s="243"/>
      <c r="AJ168" s="243"/>
      <c r="AK168" s="243"/>
      <c r="AL168" s="243"/>
      <c r="AM168" s="243"/>
      <c r="AN168" s="243"/>
      <c r="AO168" s="243"/>
      <c r="AP168" s="243"/>
      <c r="AQ168" s="243"/>
      <c r="AR168" s="243"/>
      <c r="AS168" s="243"/>
      <c r="AT168" s="243"/>
      <c r="AU168" s="243"/>
      <c r="AV168" s="243"/>
      <c r="AW168" s="243"/>
      <c r="AX168" s="243"/>
      <c r="AY168" s="253"/>
    </row>
    <row r="169" spans="1:51" ht="60" customHeight="1" x14ac:dyDescent="0.35">
      <c r="A169" s="249" t="s">
        <v>4564</v>
      </c>
      <c r="B169" s="237" t="s">
        <v>4565</v>
      </c>
      <c r="C169" s="237" t="s">
        <v>4566</v>
      </c>
      <c r="D169" s="237" t="s">
        <v>4567</v>
      </c>
      <c r="E169" s="237" t="s">
        <v>21</v>
      </c>
      <c r="F169" s="237" t="s">
        <v>21</v>
      </c>
      <c r="G169" s="237" t="s">
        <v>4568</v>
      </c>
      <c r="H169" s="237" t="s">
        <v>4569</v>
      </c>
      <c r="I169" s="237" t="s">
        <v>4570</v>
      </c>
      <c r="J169" s="237" t="s">
        <v>4571</v>
      </c>
      <c r="K169" s="240" t="str">
        <f>IF(COUNTIF(L169:AY169,"&lt;&gt;")=0,"",SUMPRODUCT(((Recommendations[ImplStatus]="Implemented")+(Recommendations[ImplStatus]="Compensated"))*ISNUMBER(MATCH(Recommendations[Id],L169:AY169,0)))/COUNTIF(L169:AY169,"&lt;&gt;"))</f>
        <v/>
      </c>
      <c r="L169" s="243"/>
      <c r="M169" s="243"/>
      <c r="N169" s="243"/>
      <c r="O169" s="243"/>
      <c r="P169" s="243"/>
      <c r="Q169" s="243"/>
      <c r="R169" s="243"/>
      <c r="S169" s="243"/>
      <c r="T169" s="243"/>
      <c r="U169" s="243"/>
      <c r="V169" s="243"/>
      <c r="W169" s="243"/>
      <c r="X169" s="243"/>
      <c r="Y169" s="243"/>
      <c r="Z169" s="243"/>
      <c r="AA169" s="243"/>
      <c r="AB169" s="243"/>
      <c r="AC169" s="243"/>
      <c r="AD169" s="243"/>
      <c r="AE169" s="243"/>
      <c r="AF169" s="243"/>
      <c r="AG169" s="243"/>
      <c r="AH169" s="243"/>
      <c r="AI169" s="243"/>
      <c r="AJ169" s="243"/>
      <c r="AK169" s="243"/>
      <c r="AL169" s="243"/>
      <c r="AM169" s="243"/>
      <c r="AN169" s="243"/>
      <c r="AO169" s="243"/>
      <c r="AP169" s="243"/>
      <c r="AQ169" s="243"/>
      <c r="AR169" s="243"/>
      <c r="AS169" s="243"/>
      <c r="AT169" s="243"/>
      <c r="AU169" s="243"/>
      <c r="AV169" s="243"/>
      <c r="AW169" s="243"/>
      <c r="AX169" s="243"/>
      <c r="AY169" s="253"/>
    </row>
    <row r="170" spans="1:51" ht="60" customHeight="1" x14ac:dyDescent="0.35">
      <c r="A170" s="249" t="s">
        <v>4572</v>
      </c>
      <c r="B170" s="237" t="s">
        <v>4573</v>
      </c>
      <c r="C170" s="237" t="s">
        <v>4574</v>
      </c>
      <c r="D170" s="237" t="s">
        <v>4575</v>
      </c>
      <c r="E170" s="237" t="s">
        <v>21</v>
      </c>
      <c r="F170" s="237" t="s">
        <v>21</v>
      </c>
      <c r="G170" s="237" t="s">
        <v>21</v>
      </c>
      <c r="H170" s="237" t="s">
        <v>4576</v>
      </c>
      <c r="I170" s="237" t="s">
        <v>4577</v>
      </c>
      <c r="J170" s="237" t="s">
        <v>4578</v>
      </c>
      <c r="K170" s="240" t="str">
        <f>IF(COUNTIF(L170:AY170,"&lt;&gt;")=0,"",SUMPRODUCT(((Recommendations[ImplStatus]="Implemented")+(Recommendations[ImplStatus]="Compensated"))*ISNUMBER(MATCH(Recommendations[Id],L170:AY170,0)))/COUNTIF(L170:AY170,"&lt;&gt;"))</f>
        <v/>
      </c>
      <c r="L170" s="243"/>
      <c r="M170" s="243"/>
      <c r="N170" s="243"/>
      <c r="O170" s="243"/>
      <c r="P170" s="243"/>
      <c r="Q170" s="243"/>
      <c r="R170" s="243"/>
      <c r="S170" s="243"/>
      <c r="T170" s="243"/>
      <c r="U170" s="243"/>
      <c r="V170" s="243"/>
      <c r="W170" s="243"/>
      <c r="X170" s="243"/>
      <c r="Y170" s="243"/>
      <c r="Z170" s="243"/>
      <c r="AA170" s="243"/>
      <c r="AB170" s="243"/>
      <c r="AC170" s="243"/>
      <c r="AD170" s="243"/>
      <c r="AE170" s="243"/>
      <c r="AF170" s="243"/>
      <c r="AG170" s="243"/>
      <c r="AH170" s="243"/>
      <c r="AI170" s="243"/>
      <c r="AJ170" s="243"/>
      <c r="AK170" s="243"/>
      <c r="AL170" s="243"/>
      <c r="AM170" s="243"/>
      <c r="AN170" s="243"/>
      <c r="AO170" s="243"/>
      <c r="AP170" s="243"/>
      <c r="AQ170" s="243"/>
      <c r="AR170" s="243"/>
      <c r="AS170" s="243"/>
      <c r="AT170" s="243"/>
      <c r="AU170" s="243"/>
      <c r="AV170" s="243"/>
      <c r="AW170" s="243"/>
      <c r="AX170" s="243"/>
      <c r="AY170" s="253"/>
    </row>
    <row r="171" spans="1:51" ht="60" customHeight="1" x14ac:dyDescent="0.35">
      <c r="A171" s="249" t="s">
        <v>4579</v>
      </c>
      <c r="B171" s="237" t="s">
        <v>4580</v>
      </c>
      <c r="C171" s="237" t="s">
        <v>4574</v>
      </c>
      <c r="D171" s="237" t="s">
        <v>4581</v>
      </c>
      <c r="E171" s="237" t="s">
        <v>21</v>
      </c>
      <c r="F171" s="237" t="s">
        <v>21</v>
      </c>
      <c r="G171" s="237" t="s">
        <v>4582</v>
      </c>
      <c r="H171" s="237" t="s">
        <v>4576</v>
      </c>
      <c r="I171" s="237" t="s">
        <v>4583</v>
      </c>
      <c r="J171" s="237" t="s">
        <v>4584</v>
      </c>
      <c r="K171" s="240" t="str">
        <f>IF(COUNTIF(L171:AY171,"&lt;&gt;")=0,"",SUMPRODUCT(((Recommendations[ImplStatus]="Implemented")+(Recommendations[ImplStatus]="Compensated"))*ISNUMBER(MATCH(Recommendations[Id],L171:AY171,0)))/COUNTIF(L171:AY171,"&lt;&gt;"))</f>
        <v/>
      </c>
      <c r="L171" s="243"/>
      <c r="M171" s="243"/>
      <c r="N171" s="243"/>
      <c r="O171" s="243"/>
      <c r="P171" s="243"/>
      <c r="Q171" s="243"/>
      <c r="R171" s="243"/>
      <c r="S171" s="243"/>
      <c r="T171" s="243"/>
      <c r="U171" s="243"/>
      <c r="V171" s="243"/>
      <c r="W171" s="243"/>
      <c r="X171" s="243"/>
      <c r="Y171" s="243"/>
      <c r="Z171" s="243"/>
      <c r="AA171" s="243"/>
      <c r="AB171" s="243"/>
      <c r="AC171" s="243"/>
      <c r="AD171" s="243"/>
      <c r="AE171" s="243"/>
      <c r="AF171" s="243"/>
      <c r="AG171" s="243"/>
      <c r="AH171" s="243"/>
      <c r="AI171" s="243"/>
      <c r="AJ171" s="243"/>
      <c r="AK171" s="243"/>
      <c r="AL171" s="243"/>
      <c r="AM171" s="243"/>
      <c r="AN171" s="243"/>
      <c r="AO171" s="243"/>
      <c r="AP171" s="243"/>
      <c r="AQ171" s="243"/>
      <c r="AR171" s="243"/>
      <c r="AS171" s="243"/>
      <c r="AT171" s="243"/>
      <c r="AU171" s="243"/>
      <c r="AV171" s="243"/>
      <c r="AW171" s="243"/>
      <c r="AX171" s="243"/>
      <c r="AY171" s="253"/>
    </row>
    <row r="172" spans="1:51" ht="60" customHeight="1" x14ac:dyDescent="0.35">
      <c r="A172" s="249" t="s">
        <v>4585</v>
      </c>
      <c r="B172" s="237" t="s">
        <v>4586</v>
      </c>
      <c r="C172" s="237" t="s">
        <v>4587</v>
      </c>
      <c r="D172" s="237" t="s">
        <v>4588</v>
      </c>
      <c r="E172" s="237" t="s">
        <v>21</v>
      </c>
      <c r="F172" s="237" t="s">
        <v>21</v>
      </c>
      <c r="G172" s="237" t="s">
        <v>21</v>
      </c>
      <c r="H172" s="237" t="s">
        <v>4589</v>
      </c>
      <c r="I172" s="237" t="s">
        <v>21</v>
      </c>
      <c r="J172" s="237" t="s">
        <v>4590</v>
      </c>
      <c r="K172" s="240" t="str">
        <f>IF(COUNTIF(L172:AY172,"&lt;&gt;")=0,"",SUMPRODUCT(((Recommendations[ImplStatus]="Implemented")+(Recommendations[ImplStatus]="Compensated"))*ISNUMBER(MATCH(Recommendations[Id],L172:AY172,0)))/COUNTIF(L172:AY172,"&lt;&gt;"))</f>
        <v/>
      </c>
      <c r="L172" s="243"/>
      <c r="M172" s="243"/>
      <c r="N172" s="243"/>
      <c r="O172" s="243"/>
      <c r="P172" s="243"/>
      <c r="Q172" s="243"/>
      <c r="R172" s="243"/>
      <c r="S172" s="243"/>
      <c r="T172" s="243"/>
      <c r="U172" s="243"/>
      <c r="V172" s="243"/>
      <c r="W172" s="243"/>
      <c r="X172" s="243"/>
      <c r="Y172" s="243"/>
      <c r="Z172" s="243"/>
      <c r="AA172" s="243"/>
      <c r="AB172" s="243"/>
      <c r="AC172" s="243"/>
      <c r="AD172" s="243"/>
      <c r="AE172" s="243"/>
      <c r="AF172" s="243"/>
      <c r="AG172" s="243"/>
      <c r="AH172" s="243"/>
      <c r="AI172" s="243"/>
      <c r="AJ172" s="243"/>
      <c r="AK172" s="243"/>
      <c r="AL172" s="243"/>
      <c r="AM172" s="243"/>
      <c r="AN172" s="243"/>
      <c r="AO172" s="243"/>
      <c r="AP172" s="243"/>
      <c r="AQ172" s="243"/>
      <c r="AR172" s="243"/>
      <c r="AS172" s="243"/>
      <c r="AT172" s="243"/>
      <c r="AU172" s="243"/>
      <c r="AV172" s="243"/>
      <c r="AW172" s="243"/>
      <c r="AX172" s="243"/>
      <c r="AY172" s="253"/>
    </row>
    <row r="173" spans="1:51" ht="60" customHeight="1" outlineLevel="1" x14ac:dyDescent="0.35">
      <c r="A173" s="248" t="s">
        <v>1194</v>
      </c>
      <c r="B173" s="236" t="s">
        <v>4591</v>
      </c>
      <c r="C173" s="236"/>
      <c r="D173" s="236"/>
      <c r="E173" s="236"/>
      <c r="F173" s="236"/>
      <c r="G173" s="236"/>
      <c r="H173" s="236"/>
      <c r="I173" s="236"/>
      <c r="J173" s="236"/>
      <c r="K173" s="239" t="str">
        <f>IF(COUNTIF(L173:AY173,"&lt;&gt;")=0,"",SUMPRODUCT(((Recommendations[ImplStatus]="Implemented")+(Recommendations[ImplStatus]="Compensated"))*ISNUMBER(MATCH(Recommendations[Id],L173:AY173,0)))/COUNTIF(L173:AY173,"&lt;&gt;"))</f>
        <v/>
      </c>
      <c r="L173" s="242"/>
      <c r="M173" s="242"/>
      <c r="N173" s="242"/>
      <c r="O173" s="242"/>
      <c r="P173" s="242"/>
      <c r="Q173" s="242"/>
      <c r="R173" s="242"/>
      <c r="S173" s="242"/>
      <c r="T173" s="242"/>
      <c r="U173" s="242"/>
      <c r="V173" s="242"/>
      <c r="W173" s="242"/>
      <c r="X173" s="242"/>
      <c r="Y173" s="242"/>
      <c r="Z173" s="242"/>
      <c r="AA173" s="242"/>
      <c r="AB173" s="242"/>
      <c r="AC173" s="242"/>
      <c r="AD173" s="242"/>
      <c r="AE173" s="242"/>
      <c r="AF173" s="242"/>
      <c r="AG173" s="242"/>
      <c r="AH173" s="242"/>
      <c r="AI173" s="242"/>
      <c r="AJ173" s="242"/>
      <c r="AK173" s="242"/>
      <c r="AL173" s="242"/>
      <c r="AM173" s="242"/>
      <c r="AN173" s="242"/>
      <c r="AO173" s="242"/>
      <c r="AP173" s="242"/>
      <c r="AQ173" s="242"/>
      <c r="AR173" s="242"/>
      <c r="AS173" s="242"/>
      <c r="AT173" s="242"/>
      <c r="AU173" s="242"/>
      <c r="AV173" s="242"/>
      <c r="AW173" s="242"/>
      <c r="AX173" s="242"/>
      <c r="AY173" s="252"/>
    </row>
    <row r="174" spans="1:51" ht="60" customHeight="1" x14ac:dyDescent="0.35">
      <c r="A174" s="249" t="s">
        <v>4592</v>
      </c>
      <c r="B174" s="237" t="s">
        <v>4593</v>
      </c>
      <c r="C174" s="237" t="s">
        <v>4594</v>
      </c>
      <c r="D174" s="237" t="s">
        <v>4595</v>
      </c>
      <c r="E174" s="237" t="s">
        <v>4596</v>
      </c>
      <c r="F174" s="237" t="s">
        <v>21</v>
      </c>
      <c r="G174" s="237" t="s">
        <v>21</v>
      </c>
      <c r="H174" s="237" t="s">
        <v>4597</v>
      </c>
      <c r="I174" s="237" t="s">
        <v>4598</v>
      </c>
      <c r="J174" s="237" t="s">
        <v>4599</v>
      </c>
      <c r="K174" s="240">
        <f>IF(COUNTIF(L174:AY174,"&lt;&gt;")=0,"",SUMPRODUCT(((Recommendations[ImplStatus]="Implemented")+(Recommendations[ImplStatus]="Compensated"))*ISNUMBER(MATCH(Recommendations[Id],L174:AY174,0)))/COUNTIF(L174:AY174,"&lt;&gt;"))</f>
        <v>0</v>
      </c>
      <c r="L174" s="243" t="s">
        <v>66</v>
      </c>
      <c r="M174" s="243"/>
      <c r="N174" s="243"/>
      <c r="O174" s="243"/>
      <c r="P174" s="243"/>
      <c r="Q174" s="243"/>
      <c r="R174" s="243"/>
      <c r="S174" s="243"/>
      <c r="T174" s="243"/>
      <c r="U174" s="243"/>
      <c r="V174" s="243"/>
      <c r="W174" s="243"/>
      <c r="X174" s="243"/>
      <c r="Y174" s="243"/>
      <c r="Z174" s="243"/>
      <c r="AA174" s="243"/>
      <c r="AB174" s="243"/>
      <c r="AC174" s="243"/>
      <c r="AD174" s="243"/>
      <c r="AE174" s="243"/>
      <c r="AF174" s="243"/>
      <c r="AG174" s="243"/>
      <c r="AH174" s="243"/>
      <c r="AI174" s="243"/>
      <c r="AJ174" s="243"/>
      <c r="AK174" s="243"/>
      <c r="AL174" s="243"/>
      <c r="AM174" s="243"/>
      <c r="AN174" s="243"/>
      <c r="AO174" s="243"/>
      <c r="AP174" s="243"/>
      <c r="AQ174" s="243"/>
      <c r="AR174" s="243"/>
      <c r="AS174" s="243"/>
      <c r="AT174" s="243"/>
      <c r="AU174" s="243"/>
      <c r="AV174" s="243"/>
      <c r="AW174" s="243"/>
      <c r="AX174" s="243"/>
      <c r="AY174" s="253"/>
    </row>
    <row r="175" spans="1:51" ht="60" customHeight="1" x14ac:dyDescent="0.35">
      <c r="A175" s="249" t="s">
        <v>4600</v>
      </c>
      <c r="B175" s="237" t="s">
        <v>4601</v>
      </c>
      <c r="C175" s="237" t="s">
        <v>4602</v>
      </c>
      <c r="D175" s="237" t="s">
        <v>21</v>
      </c>
      <c r="E175" s="237" t="s">
        <v>4603</v>
      </c>
      <c r="F175" s="237" t="s">
        <v>21</v>
      </c>
      <c r="G175" s="237" t="s">
        <v>21</v>
      </c>
      <c r="H175" s="237" t="s">
        <v>4604</v>
      </c>
      <c r="I175" s="237" t="s">
        <v>21</v>
      </c>
      <c r="J175" s="237" t="s">
        <v>4605</v>
      </c>
      <c r="K175" s="240">
        <f>IF(COUNTIF(L175:AY175,"&lt;&gt;")=0,"",SUMPRODUCT(((Recommendations[ImplStatus]="Implemented")+(Recommendations[ImplStatus]="Compensated"))*ISNUMBER(MATCH(Recommendations[Id],L175:AY175,0)))/COUNTIF(L175:AY175,"&lt;&gt;"))</f>
        <v>0</v>
      </c>
      <c r="L175" s="243" t="s">
        <v>66</v>
      </c>
      <c r="M175" s="243" t="s">
        <v>129</v>
      </c>
      <c r="N175" s="243"/>
      <c r="O175" s="243"/>
      <c r="P175" s="243"/>
      <c r="Q175" s="243"/>
      <c r="R175" s="243"/>
      <c r="S175" s="243"/>
      <c r="T175" s="243"/>
      <c r="U175" s="243"/>
      <c r="V175" s="243"/>
      <c r="W175" s="243"/>
      <c r="X175" s="243"/>
      <c r="Y175" s="243"/>
      <c r="Z175" s="243"/>
      <c r="AA175" s="243"/>
      <c r="AB175" s="243"/>
      <c r="AC175" s="243"/>
      <c r="AD175" s="243"/>
      <c r="AE175" s="243"/>
      <c r="AF175" s="243"/>
      <c r="AG175" s="243"/>
      <c r="AH175" s="243"/>
      <c r="AI175" s="243"/>
      <c r="AJ175" s="243"/>
      <c r="AK175" s="243"/>
      <c r="AL175" s="243"/>
      <c r="AM175" s="243"/>
      <c r="AN175" s="243"/>
      <c r="AO175" s="243"/>
      <c r="AP175" s="243"/>
      <c r="AQ175" s="243"/>
      <c r="AR175" s="243"/>
      <c r="AS175" s="243"/>
      <c r="AT175" s="243"/>
      <c r="AU175" s="243"/>
      <c r="AV175" s="243"/>
      <c r="AW175" s="243"/>
      <c r="AX175" s="243"/>
      <c r="AY175" s="253"/>
    </row>
    <row r="176" spans="1:51" ht="60" customHeight="1" x14ac:dyDescent="0.35">
      <c r="A176" s="249" t="s">
        <v>4606</v>
      </c>
      <c r="B176" s="237" t="s">
        <v>4607</v>
      </c>
      <c r="C176" s="237" t="s">
        <v>4608</v>
      </c>
      <c r="D176" s="237" t="s">
        <v>21</v>
      </c>
      <c r="E176" s="237" t="s">
        <v>4609</v>
      </c>
      <c r="F176" s="237" t="s">
        <v>21</v>
      </c>
      <c r="G176" s="237" t="s">
        <v>21</v>
      </c>
      <c r="H176" s="237" t="s">
        <v>4610</v>
      </c>
      <c r="I176" s="237" t="s">
        <v>4611</v>
      </c>
      <c r="J176" s="237" t="s">
        <v>4612</v>
      </c>
      <c r="K176" s="240" t="str">
        <f>IF(COUNTIF(L176:AY176,"&lt;&gt;")=0,"",SUMPRODUCT(((Recommendations[ImplStatus]="Implemented")+(Recommendations[ImplStatus]="Compensated"))*ISNUMBER(MATCH(Recommendations[Id],L176:AY176,0)))/COUNTIF(L176:AY176,"&lt;&gt;"))</f>
        <v/>
      </c>
      <c r="L176" s="243"/>
      <c r="M176" s="243"/>
      <c r="N176" s="243"/>
      <c r="O176" s="243"/>
      <c r="P176" s="243"/>
      <c r="Q176" s="243"/>
      <c r="R176" s="243"/>
      <c r="S176" s="243"/>
      <c r="T176" s="243"/>
      <c r="U176" s="243"/>
      <c r="V176" s="243"/>
      <c r="W176" s="243"/>
      <c r="X176" s="243"/>
      <c r="Y176" s="243"/>
      <c r="Z176" s="243"/>
      <c r="AA176" s="243"/>
      <c r="AB176" s="243"/>
      <c r="AC176" s="243"/>
      <c r="AD176" s="243"/>
      <c r="AE176" s="243"/>
      <c r="AF176" s="243"/>
      <c r="AG176" s="243"/>
      <c r="AH176" s="243"/>
      <c r="AI176" s="243"/>
      <c r="AJ176" s="243"/>
      <c r="AK176" s="243"/>
      <c r="AL176" s="243"/>
      <c r="AM176" s="243"/>
      <c r="AN176" s="243"/>
      <c r="AO176" s="243"/>
      <c r="AP176" s="243"/>
      <c r="AQ176" s="243"/>
      <c r="AR176" s="243"/>
      <c r="AS176" s="243"/>
      <c r="AT176" s="243"/>
      <c r="AU176" s="243"/>
      <c r="AV176" s="243"/>
      <c r="AW176" s="243"/>
      <c r="AX176" s="243"/>
      <c r="AY176" s="253"/>
    </row>
    <row r="177" spans="1:51" ht="60" customHeight="1" outlineLevel="1" x14ac:dyDescent="0.35">
      <c r="A177" s="248" t="s">
        <v>1199</v>
      </c>
      <c r="B177" s="236" t="s">
        <v>4613</v>
      </c>
      <c r="C177" s="236"/>
      <c r="D177" s="236"/>
      <c r="E177" s="236"/>
      <c r="F177" s="236"/>
      <c r="G177" s="236"/>
      <c r="H177" s="236"/>
      <c r="I177" s="236"/>
      <c r="J177" s="236"/>
      <c r="K177" s="239" t="str">
        <f>IF(COUNTIF(L177:AY177,"&lt;&gt;")=0,"",SUMPRODUCT(((Recommendations[ImplStatus]="Implemented")+(Recommendations[ImplStatus]="Compensated"))*ISNUMBER(MATCH(Recommendations[Id],L177:AY177,0)))/COUNTIF(L177:AY177,"&lt;&gt;"))</f>
        <v/>
      </c>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52"/>
    </row>
    <row r="178" spans="1:51" ht="60" customHeight="1" x14ac:dyDescent="0.35">
      <c r="A178" s="249" t="s">
        <v>4614</v>
      </c>
      <c r="B178" s="237" t="s">
        <v>4615</v>
      </c>
      <c r="C178" s="237" t="s">
        <v>4616</v>
      </c>
      <c r="D178" s="237" t="s">
        <v>4617</v>
      </c>
      <c r="E178" s="237" t="s">
        <v>4618</v>
      </c>
      <c r="F178" s="237" t="s">
        <v>4619</v>
      </c>
      <c r="G178" s="237" t="s">
        <v>21</v>
      </c>
      <c r="H178" s="237" t="s">
        <v>4620</v>
      </c>
      <c r="I178" s="237" t="s">
        <v>4621</v>
      </c>
      <c r="J178" s="237" t="s">
        <v>4622</v>
      </c>
      <c r="K178" s="240" t="str">
        <f>IF(COUNTIF(L178:AY178,"&lt;&gt;")=0,"",SUMPRODUCT(((Recommendations[ImplStatus]="Implemented")+(Recommendations[ImplStatus]="Compensated"))*ISNUMBER(MATCH(Recommendations[Id],L178:AY178,0)))/COUNTIF(L178:AY178,"&lt;&gt;"))</f>
        <v/>
      </c>
      <c r="L178" s="243"/>
      <c r="M178" s="243"/>
      <c r="N178" s="243"/>
      <c r="O178" s="243"/>
      <c r="P178" s="243"/>
      <c r="Q178" s="243"/>
      <c r="R178" s="243"/>
      <c r="S178" s="243"/>
      <c r="T178" s="243"/>
      <c r="U178" s="243"/>
      <c r="V178" s="243"/>
      <c r="W178" s="243"/>
      <c r="X178" s="243"/>
      <c r="Y178" s="243"/>
      <c r="Z178" s="243"/>
      <c r="AA178" s="243"/>
      <c r="AB178" s="243"/>
      <c r="AC178" s="243"/>
      <c r="AD178" s="243"/>
      <c r="AE178" s="243"/>
      <c r="AF178" s="243"/>
      <c r="AG178" s="243"/>
      <c r="AH178" s="243"/>
      <c r="AI178" s="243"/>
      <c r="AJ178" s="243"/>
      <c r="AK178" s="243"/>
      <c r="AL178" s="243"/>
      <c r="AM178" s="243"/>
      <c r="AN178" s="243"/>
      <c r="AO178" s="243"/>
      <c r="AP178" s="243"/>
      <c r="AQ178" s="243"/>
      <c r="AR178" s="243"/>
      <c r="AS178" s="243"/>
      <c r="AT178" s="243"/>
      <c r="AU178" s="243"/>
      <c r="AV178" s="243"/>
      <c r="AW178" s="243"/>
      <c r="AX178" s="243"/>
      <c r="AY178" s="253"/>
    </row>
    <row r="179" spans="1:51" ht="60" customHeight="1" outlineLevel="1" x14ac:dyDescent="0.35">
      <c r="A179" s="248" t="s">
        <v>1203</v>
      </c>
      <c r="B179" s="236" t="s">
        <v>4623</v>
      </c>
      <c r="C179" s="236"/>
      <c r="D179" s="236"/>
      <c r="E179" s="236"/>
      <c r="F179" s="236"/>
      <c r="G179" s="236"/>
      <c r="H179" s="236"/>
      <c r="I179" s="236"/>
      <c r="J179" s="236"/>
      <c r="K179" s="239" t="str">
        <f>IF(COUNTIF(L179:AY179,"&lt;&gt;")=0,"",SUMPRODUCT(((Recommendations[ImplStatus]="Implemented")+(Recommendations[ImplStatus]="Compensated"))*ISNUMBER(MATCH(Recommendations[Id],L179:AY179,0)))/COUNTIF(L179:AY179,"&lt;&gt;"))</f>
        <v/>
      </c>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52"/>
    </row>
    <row r="180" spans="1:51" ht="60" customHeight="1" x14ac:dyDescent="0.35">
      <c r="A180" s="249" t="s">
        <v>4624</v>
      </c>
      <c r="B180" s="237" t="s">
        <v>4625</v>
      </c>
      <c r="C180" s="237" t="s">
        <v>4626</v>
      </c>
      <c r="D180" s="237" t="s">
        <v>4617</v>
      </c>
      <c r="E180" s="237" t="s">
        <v>4627</v>
      </c>
      <c r="F180" s="237" t="s">
        <v>21</v>
      </c>
      <c r="G180" s="237" t="s">
        <v>21</v>
      </c>
      <c r="H180" s="237" t="s">
        <v>4628</v>
      </c>
      <c r="I180" s="237" t="s">
        <v>4140</v>
      </c>
      <c r="J180" s="237" t="s">
        <v>4629</v>
      </c>
      <c r="K180" s="240" t="str">
        <f>IF(COUNTIF(L180:AY180,"&lt;&gt;")=0,"",SUMPRODUCT(((Recommendations[ImplStatus]="Implemented")+(Recommendations[ImplStatus]="Compensated"))*ISNUMBER(MATCH(Recommendations[Id],L180:AY180,0)))/COUNTIF(L180:AY180,"&lt;&gt;"))</f>
        <v/>
      </c>
      <c r="L180" s="243"/>
      <c r="M180" s="243"/>
      <c r="N180" s="243"/>
      <c r="O180" s="243"/>
      <c r="P180" s="243"/>
      <c r="Q180" s="243"/>
      <c r="R180" s="243"/>
      <c r="S180" s="243"/>
      <c r="T180" s="243"/>
      <c r="U180" s="243"/>
      <c r="V180" s="243"/>
      <c r="W180" s="243"/>
      <c r="X180" s="243"/>
      <c r="Y180" s="243"/>
      <c r="Z180" s="243"/>
      <c r="AA180" s="243"/>
      <c r="AB180" s="243"/>
      <c r="AC180" s="243"/>
      <c r="AD180" s="243"/>
      <c r="AE180" s="243"/>
      <c r="AF180" s="243"/>
      <c r="AG180" s="243"/>
      <c r="AH180" s="243"/>
      <c r="AI180" s="243"/>
      <c r="AJ180" s="243"/>
      <c r="AK180" s="243"/>
      <c r="AL180" s="243"/>
      <c r="AM180" s="243"/>
      <c r="AN180" s="243"/>
      <c r="AO180" s="243"/>
      <c r="AP180" s="243"/>
      <c r="AQ180" s="243"/>
      <c r="AR180" s="243"/>
      <c r="AS180" s="243"/>
      <c r="AT180" s="243"/>
      <c r="AU180" s="243"/>
      <c r="AV180" s="243"/>
      <c r="AW180" s="243"/>
      <c r="AX180" s="243"/>
      <c r="AY180" s="253"/>
    </row>
    <row r="181" spans="1:51" ht="60" customHeight="1" x14ac:dyDescent="0.35">
      <c r="A181" s="249" t="s">
        <v>4630</v>
      </c>
      <c r="B181" s="237" t="s">
        <v>4631</v>
      </c>
      <c r="C181" s="237" t="s">
        <v>4632</v>
      </c>
      <c r="D181" s="237" t="s">
        <v>4633</v>
      </c>
      <c r="E181" s="237" t="s">
        <v>21</v>
      </c>
      <c r="F181" s="237" t="s">
        <v>21</v>
      </c>
      <c r="G181" s="237" t="s">
        <v>21</v>
      </c>
      <c r="H181" s="237" t="s">
        <v>4634</v>
      </c>
      <c r="I181" s="237" t="s">
        <v>4635</v>
      </c>
      <c r="J181" s="237" t="s">
        <v>4636</v>
      </c>
      <c r="K181" s="240" t="str">
        <f>IF(COUNTIF(L181:AY181,"&lt;&gt;")=0,"",SUMPRODUCT(((Recommendations[ImplStatus]="Implemented")+(Recommendations[ImplStatus]="Compensated"))*ISNUMBER(MATCH(Recommendations[Id],L181:AY181,0)))/COUNTIF(L181:AY181,"&lt;&gt;"))</f>
        <v/>
      </c>
      <c r="L181" s="243"/>
      <c r="M181" s="243"/>
      <c r="N181" s="243"/>
      <c r="O181" s="243"/>
      <c r="P181" s="243"/>
      <c r="Q181" s="243"/>
      <c r="R181" s="243"/>
      <c r="S181" s="243"/>
      <c r="T181" s="243"/>
      <c r="U181" s="243"/>
      <c r="V181" s="243"/>
      <c r="W181" s="243"/>
      <c r="X181" s="243"/>
      <c r="Y181" s="243"/>
      <c r="Z181" s="243"/>
      <c r="AA181" s="243"/>
      <c r="AB181" s="243"/>
      <c r="AC181" s="243"/>
      <c r="AD181" s="243"/>
      <c r="AE181" s="243"/>
      <c r="AF181" s="243"/>
      <c r="AG181" s="243"/>
      <c r="AH181" s="243"/>
      <c r="AI181" s="243"/>
      <c r="AJ181" s="243"/>
      <c r="AK181" s="243"/>
      <c r="AL181" s="243"/>
      <c r="AM181" s="243"/>
      <c r="AN181" s="243"/>
      <c r="AO181" s="243"/>
      <c r="AP181" s="243"/>
      <c r="AQ181" s="243"/>
      <c r="AR181" s="243"/>
      <c r="AS181" s="243"/>
      <c r="AT181" s="243"/>
      <c r="AU181" s="243"/>
      <c r="AV181" s="243"/>
      <c r="AW181" s="243"/>
      <c r="AX181" s="243"/>
      <c r="AY181" s="253"/>
    </row>
    <row r="182" spans="1:51" ht="60" customHeight="1" x14ac:dyDescent="0.35">
      <c r="A182" s="249" t="s">
        <v>4637</v>
      </c>
      <c r="B182" s="237" t="s">
        <v>4638</v>
      </c>
      <c r="C182" s="237" t="s">
        <v>4639</v>
      </c>
      <c r="D182" s="237" t="s">
        <v>4640</v>
      </c>
      <c r="E182" s="237" t="s">
        <v>21</v>
      </c>
      <c r="F182" s="237" t="s">
        <v>21</v>
      </c>
      <c r="G182" s="237" t="s">
        <v>21</v>
      </c>
      <c r="H182" s="237" t="s">
        <v>4641</v>
      </c>
      <c r="I182" s="237" t="s">
        <v>4140</v>
      </c>
      <c r="J182" s="237" t="s">
        <v>4642</v>
      </c>
      <c r="K182" s="240" t="str">
        <f>IF(COUNTIF(L182:AY182,"&lt;&gt;")=0,"",SUMPRODUCT(((Recommendations[ImplStatus]="Implemented")+(Recommendations[ImplStatus]="Compensated"))*ISNUMBER(MATCH(Recommendations[Id],L182:AY182,0)))/COUNTIF(L182:AY182,"&lt;&gt;"))</f>
        <v/>
      </c>
      <c r="L182" s="243"/>
      <c r="M182" s="243"/>
      <c r="N182" s="243"/>
      <c r="O182" s="243"/>
      <c r="P182" s="243"/>
      <c r="Q182" s="243"/>
      <c r="R182" s="243"/>
      <c r="S182" s="243"/>
      <c r="T182" s="243"/>
      <c r="U182" s="243"/>
      <c r="V182" s="243"/>
      <c r="W182" s="243"/>
      <c r="X182" s="243"/>
      <c r="Y182" s="243"/>
      <c r="Z182" s="243"/>
      <c r="AA182" s="243"/>
      <c r="AB182" s="243"/>
      <c r="AC182" s="243"/>
      <c r="AD182" s="243"/>
      <c r="AE182" s="243"/>
      <c r="AF182" s="243"/>
      <c r="AG182" s="243"/>
      <c r="AH182" s="243"/>
      <c r="AI182" s="243"/>
      <c r="AJ182" s="243"/>
      <c r="AK182" s="243"/>
      <c r="AL182" s="243"/>
      <c r="AM182" s="243"/>
      <c r="AN182" s="243"/>
      <c r="AO182" s="243"/>
      <c r="AP182" s="243"/>
      <c r="AQ182" s="243"/>
      <c r="AR182" s="243"/>
      <c r="AS182" s="243"/>
      <c r="AT182" s="243"/>
      <c r="AU182" s="243"/>
      <c r="AV182" s="243"/>
      <c r="AW182" s="243"/>
      <c r="AX182" s="243"/>
      <c r="AY182" s="253"/>
    </row>
    <row r="183" spans="1:51" ht="60" customHeight="1" outlineLevel="1" x14ac:dyDescent="0.35">
      <c r="A183" s="247" t="s">
        <v>4643</v>
      </c>
      <c r="B183" s="235" t="s">
        <v>4644</v>
      </c>
      <c r="C183" s="235"/>
      <c r="D183" s="235"/>
      <c r="E183" s="235"/>
      <c r="F183" s="235"/>
      <c r="G183" s="235"/>
      <c r="H183" s="235"/>
      <c r="I183" s="235"/>
      <c r="J183" s="235"/>
      <c r="K183" s="238" t="str">
        <f>IF(COUNTIF(L183:AY183,"&lt;&gt;")=0,"",SUMPRODUCT(((Recommendations[ImplStatus]="Implemented")+(Recommendations[ImplStatus]="Compensated"))*ISNUMBER(MATCH(Recommendations[Id],L183:AY183,0)))/COUNTIF(L183:AY183,"&lt;&gt;"))</f>
        <v/>
      </c>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51"/>
    </row>
    <row r="184" spans="1:51" ht="60" customHeight="1" outlineLevel="1" x14ac:dyDescent="0.35">
      <c r="A184" s="248" t="s">
        <v>1233</v>
      </c>
      <c r="B184" s="236" t="s">
        <v>4645</v>
      </c>
      <c r="C184" s="236"/>
      <c r="D184" s="236"/>
      <c r="E184" s="236"/>
      <c r="F184" s="236"/>
      <c r="G184" s="236"/>
      <c r="H184" s="236"/>
      <c r="I184" s="236"/>
      <c r="J184" s="236"/>
      <c r="K184" s="239" t="str">
        <f>IF(COUNTIF(L184:AY184,"&lt;&gt;")=0,"",SUMPRODUCT(((Recommendations[ImplStatus]="Implemented")+(Recommendations[ImplStatus]="Compensated"))*ISNUMBER(MATCH(Recommendations[Id],L184:AY184,0)))/COUNTIF(L184:AY184,"&lt;&gt;"))</f>
        <v/>
      </c>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52"/>
    </row>
    <row r="185" spans="1:51" ht="60" customHeight="1" x14ac:dyDescent="0.35">
      <c r="A185" s="249" t="s">
        <v>4646</v>
      </c>
      <c r="B185" s="237" t="s">
        <v>4647</v>
      </c>
      <c r="C185" s="237" t="s">
        <v>4648</v>
      </c>
      <c r="D185" s="237" t="s">
        <v>3912</v>
      </c>
      <c r="E185" s="237" t="s">
        <v>4649</v>
      </c>
      <c r="F185" s="237" t="s">
        <v>21</v>
      </c>
      <c r="G185" s="237" t="s">
        <v>21</v>
      </c>
      <c r="H185" s="237" t="s">
        <v>4650</v>
      </c>
      <c r="I185" s="237" t="s">
        <v>21</v>
      </c>
      <c r="J185" s="237" t="s">
        <v>4651</v>
      </c>
      <c r="K185" s="240" t="str">
        <f>IF(COUNTIF(L185:AY185,"&lt;&gt;")=0,"",SUMPRODUCT(((Recommendations[ImplStatus]="Implemented")+(Recommendations[ImplStatus]="Compensated"))*ISNUMBER(MATCH(Recommendations[Id],L185:AY185,0)))/COUNTIF(L185:AY185,"&lt;&gt;"))</f>
        <v/>
      </c>
      <c r="L185" s="243"/>
      <c r="M185" s="243"/>
      <c r="N185" s="243"/>
      <c r="O185" s="243"/>
      <c r="P185" s="243"/>
      <c r="Q185" s="243"/>
      <c r="R185" s="243"/>
      <c r="S185" s="243"/>
      <c r="T185" s="243"/>
      <c r="U185" s="243"/>
      <c r="V185" s="243"/>
      <c r="W185" s="243"/>
      <c r="X185" s="243"/>
      <c r="Y185" s="243"/>
      <c r="Z185" s="243"/>
      <c r="AA185" s="243"/>
      <c r="AB185" s="243"/>
      <c r="AC185" s="243"/>
      <c r="AD185" s="243"/>
      <c r="AE185" s="243"/>
      <c r="AF185" s="243"/>
      <c r="AG185" s="243"/>
      <c r="AH185" s="243"/>
      <c r="AI185" s="243"/>
      <c r="AJ185" s="243"/>
      <c r="AK185" s="243"/>
      <c r="AL185" s="243"/>
      <c r="AM185" s="243"/>
      <c r="AN185" s="243"/>
      <c r="AO185" s="243"/>
      <c r="AP185" s="243"/>
      <c r="AQ185" s="243"/>
      <c r="AR185" s="243"/>
      <c r="AS185" s="243"/>
      <c r="AT185" s="243"/>
      <c r="AU185" s="243"/>
      <c r="AV185" s="243"/>
      <c r="AW185" s="243"/>
      <c r="AX185" s="243"/>
      <c r="AY185" s="253"/>
    </row>
    <row r="186" spans="1:51" ht="60" customHeight="1" x14ac:dyDescent="0.35">
      <c r="A186" s="249" t="s">
        <v>4652</v>
      </c>
      <c r="B186" s="237" t="s">
        <v>4653</v>
      </c>
      <c r="C186" s="237" t="s">
        <v>3917</v>
      </c>
      <c r="D186" s="237" t="s">
        <v>4654</v>
      </c>
      <c r="E186" s="237" t="s">
        <v>21</v>
      </c>
      <c r="F186" s="237" t="s">
        <v>21</v>
      </c>
      <c r="G186" s="237" t="s">
        <v>21</v>
      </c>
      <c r="H186" s="237" t="s">
        <v>4655</v>
      </c>
      <c r="I186" s="237" t="s">
        <v>21</v>
      </c>
      <c r="J186" s="237" t="s">
        <v>4656</v>
      </c>
      <c r="K186" s="240" t="str">
        <f>IF(COUNTIF(L186:AY186,"&lt;&gt;")=0,"",SUMPRODUCT(((Recommendations[ImplStatus]="Implemented")+(Recommendations[ImplStatus]="Compensated"))*ISNUMBER(MATCH(Recommendations[Id],L186:AY186,0)))/COUNTIF(L186:AY186,"&lt;&gt;"))</f>
        <v/>
      </c>
      <c r="L186" s="243"/>
      <c r="M186" s="243"/>
      <c r="N186" s="243"/>
      <c r="O186" s="243"/>
      <c r="P186" s="243"/>
      <c r="Q186" s="243"/>
      <c r="R186" s="243"/>
      <c r="S186" s="243"/>
      <c r="T186" s="243"/>
      <c r="U186" s="243"/>
      <c r="V186" s="243"/>
      <c r="W186" s="243"/>
      <c r="X186" s="243"/>
      <c r="Y186" s="243"/>
      <c r="Z186" s="243"/>
      <c r="AA186" s="243"/>
      <c r="AB186" s="243"/>
      <c r="AC186" s="243"/>
      <c r="AD186" s="243"/>
      <c r="AE186" s="243"/>
      <c r="AF186" s="243"/>
      <c r="AG186" s="243"/>
      <c r="AH186" s="243"/>
      <c r="AI186" s="243"/>
      <c r="AJ186" s="243"/>
      <c r="AK186" s="243"/>
      <c r="AL186" s="243"/>
      <c r="AM186" s="243"/>
      <c r="AN186" s="243"/>
      <c r="AO186" s="243"/>
      <c r="AP186" s="243"/>
      <c r="AQ186" s="243"/>
      <c r="AR186" s="243"/>
      <c r="AS186" s="243"/>
      <c r="AT186" s="243"/>
      <c r="AU186" s="243"/>
      <c r="AV186" s="243"/>
      <c r="AW186" s="243"/>
      <c r="AX186" s="243"/>
      <c r="AY186" s="253"/>
    </row>
    <row r="187" spans="1:51" ht="60" customHeight="1" outlineLevel="1" x14ac:dyDescent="0.35">
      <c r="A187" s="248" t="s">
        <v>1237</v>
      </c>
      <c r="B187" s="236" t="s">
        <v>4657</v>
      </c>
      <c r="C187" s="236"/>
      <c r="D187" s="236"/>
      <c r="E187" s="236"/>
      <c r="F187" s="236"/>
      <c r="G187" s="236"/>
      <c r="H187" s="236"/>
      <c r="I187" s="236"/>
      <c r="J187" s="236"/>
      <c r="K187" s="239" t="str">
        <f>IF(COUNTIF(L187:AY187,"&lt;&gt;")=0,"",SUMPRODUCT(((Recommendations[ImplStatus]="Implemented")+(Recommendations[ImplStatus]="Compensated"))*ISNUMBER(MATCH(Recommendations[Id],L187:AY187,0)))/COUNTIF(L187:AY187,"&lt;&gt;"))</f>
        <v/>
      </c>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52"/>
    </row>
    <row r="188" spans="1:51" ht="60" customHeight="1" x14ac:dyDescent="0.35">
      <c r="A188" s="249" t="s">
        <v>4658</v>
      </c>
      <c r="B188" s="237" t="s">
        <v>4659</v>
      </c>
      <c r="C188" s="237" t="s">
        <v>4660</v>
      </c>
      <c r="D188" s="237" t="s">
        <v>4661</v>
      </c>
      <c r="E188" s="237" t="s">
        <v>21</v>
      </c>
      <c r="F188" s="237" t="s">
        <v>4662</v>
      </c>
      <c r="G188" s="237" t="s">
        <v>21</v>
      </c>
      <c r="H188" s="237" t="s">
        <v>4663</v>
      </c>
      <c r="I188" s="237" t="s">
        <v>4664</v>
      </c>
      <c r="J188" s="237" t="s">
        <v>4665</v>
      </c>
      <c r="K188" s="240" t="str">
        <f>IF(COUNTIF(L188:AY188,"&lt;&gt;")=0,"",SUMPRODUCT(((Recommendations[ImplStatus]="Implemented")+(Recommendations[ImplStatus]="Compensated"))*ISNUMBER(MATCH(Recommendations[Id],L188:AY188,0)))/COUNTIF(L188:AY188,"&lt;&gt;"))</f>
        <v/>
      </c>
      <c r="L188" s="243"/>
      <c r="M188" s="243"/>
      <c r="N188" s="243"/>
      <c r="O188" s="243"/>
      <c r="P188" s="243"/>
      <c r="Q188" s="243"/>
      <c r="R188" s="243"/>
      <c r="S188" s="243"/>
      <c r="T188" s="243"/>
      <c r="U188" s="243"/>
      <c r="V188" s="243"/>
      <c r="W188" s="243"/>
      <c r="X188" s="243"/>
      <c r="Y188" s="243"/>
      <c r="Z188" s="243"/>
      <c r="AA188" s="243"/>
      <c r="AB188" s="243"/>
      <c r="AC188" s="243"/>
      <c r="AD188" s="243"/>
      <c r="AE188" s="243"/>
      <c r="AF188" s="243"/>
      <c r="AG188" s="243"/>
      <c r="AH188" s="243"/>
      <c r="AI188" s="243"/>
      <c r="AJ188" s="243"/>
      <c r="AK188" s="243"/>
      <c r="AL188" s="243"/>
      <c r="AM188" s="243"/>
      <c r="AN188" s="243"/>
      <c r="AO188" s="243"/>
      <c r="AP188" s="243"/>
      <c r="AQ188" s="243"/>
      <c r="AR188" s="243"/>
      <c r="AS188" s="243"/>
      <c r="AT188" s="243"/>
      <c r="AU188" s="243"/>
      <c r="AV188" s="243"/>
      <c r="AW188" s="243"/>
      <c r="AX188" s="243"/>
      <c r="AY188" s="253"/>
    </row>
    <row r="189" spans="1:51" ht="60" customHeight="1" x14ac:dyDescent="0.35">
      <c r="A189" s="249" t="s">
        <v>4666</v>
      </c>
      <c r="B189" s="237" t="s">
        <v>4667</v>
      </c>
      <c r="C189" s="237" t="s">
        <v>4668</v>
      </c>
      <c r="D189" s="237" t="s">
        <v>4669</v>
      </c>
      <c r="E189" s="237" t="s">
        <v>21</v>
      </c>
      <c r="F189" s="237" t="s">
        <v>21</v>
      </c>
      <c r="G189" s="237" t="s">
        <v>21</v>
      </c>
      <c r="H189" s="237" t="s">
        <v>4670</v>
      </c>
      <c r="I189" s="237" t="s">
        <v>21</v>
      </c>
      <c r="J189" s="237" t="s">
        <v>4671</v>
      </c>
      <c r="K189" s="240" t="str">
        <f>IF(COUNTIF(L189:AY189,"&lt;&gt;")=0,"",SUMPRODUCT(((Recommendations[ImplStatus]="Implemented")+(Recommendations[ImplStatus]="Compensated"))*ISNUMBER(MATCH(Recommendations[Id],L189:AY189,0)))/COUNTIF(L189:AY189,"&lt;&gt;"))</f>
        <v/>
      </c>
      <c r="L189" s="243"/>
      <c r="M189" s="243"/>
      <c r="N189" s="243"/>
      <c r="O189" s="243"/>
      <c r="P189" s="243"/>
      <c r="Q189" s="243"/>
      <c r="R189" s="243"/>
      <c r="S189" s="243"/>
      <c r="T189" s="243"/>
      <c r="U189" s="243"/>
      <c r="V189" s="243"/>
      <c r="W189" s="243"/>
      <c r="X189" s="243"/>
      <c r="Y189" s="243"/>
      <c r="Z189" s="243"/>
      <c r="AA189" s="243"/>
      <c r="AB189" s="243"/>
      <c r="AC189" s="243"/>
      <c r="AD189" s="243"/>
      <c r="AE189" s="243"/>
      <c r="AF189" s="243"/>
      <c r="AG189" s="243"/>
      <c r="AH189" s="243"/>
      <c r="AI189" s="243"/>
      <c r="AJ189" s="243"/>
      <c r="AK189" s="243"/>
      <c r="AL189" s="243"/>
      <c r="AM189" s="243"/>
      <c r="AN189" s="243"/>
      <c r="AO189" s="243"/>
      <c r="AP189" s="243"/>
      <c r="AQ189" s="243"/>
      <c r="AR189" s="243"/>
      <c r="AS189" s="243"/>
      <c r="AT189" s="243"/>
      <c r="AU189" s="243"/>
      <c r="AV189" s="243"/>
      <c r="AW189" s="243"/>
      <c r="AX189" s="243"/>
      <c r="AY189" s="253"/>
    </row>
    <row r="190" spans="1:51" ht="60" customHeight="1" x14ac:dyDescent="0.35">
      <c r="A190" s="249" t="s">
        <v>4672</v>
      </c>
      <c r="B190" s="237" t="s">
        <v>4673</v>
      </c>
      <c r="C190" s="237" t="s">
        <v>4674</v>
      </c>
      <c r="D190" s="237" t="s">
        <v>4675</v>
      </c>
      <c r="E190" s="237" t="s">
        <v>21</v>
      </c>
      <c r="F190" s="237" t="s">
        <v>4676</v>
      </c>
      <c r="G190" s="237" t="s">
        <v>21</v>
      </c>
      <c r="H190" s="237" t="s">
        <v>4677</v>
      </c>
      <c r="I190" s="237" t="s">
        <v>21</v>
      </c>
      <c r="J190" s="237" t="s">
        <v>4678</v>
      </c>
      <c r="K190" s="240" t="str">
        <f>IF(COUNTIF(L190:AY190,"&lt;&gt;")=0,"",SUMPRODUCT(((Recommendations[ImplStatus]="Implemented")+(Recommendations[ImplStatus]="Compensated"))*ISNUMBER(MATCH(Recommendations[Id],L190:AY190,0)))/COUNTIF(L190:AY190,"&lt;&gt;"))</f>
        <v/>
      </c>
      <c r="L190" s="243"/>
      <c r="M190" s="243"/>
      <c r="N190" s="243"/>
      <c r="O190" s="243"/>
      <c r="P190" s="243"/>
      <c r="Q190" s="243"/>
      <c r="R190" s="243"/>
      <c r="S190" s="243"/>
      <c r="T190" s="243"/>
      <c r="U190" s="243"/>
      <c r="V190" s="243"/>
      <c r="W190" s="243"/>
      <c r="X190" s="243"/>
      <c r="Y190" s="243"/>
      <c r="Z190" s="243"/>
      <c r="AA190" s="243"/>
      <c r="AB190" s="243"/>
      <c r="AC190" s="243"/>
      <c r="AD190" s="243"/>
      <c r="AE190" s="243"/>
      <c r="AF190" s="243"/>
      <c r="AG190" s="243"/>
      <c r="AH190" s="243"/>
      <c r="AI190" s="243"/>
      <c r="AJ190" s="243"/>
      <c r="AK190" s="243"/>
      <c r="AL190" s="243"/>
      <c r="AM190" s="243"/>
      <c r="AN190" s="243"/>
      <c r="AO190" s="243"/>
      <c r="AP190" s="243"/>
      <c r="AQ190" s="243"/>
      <c r="AR190" s="243"/>
      <c r="AS190" s="243"/>
      <c r="AT190" s="243"/>
      <c r="AU190" s="243"/>
      <c r="AV190" s="243"/>
      <c r="AW190" s="243"/>
      <c r="AX190" s="243"/>
      <c r="AY190" s="253"/>
    </row>
    <row r="191" spans="1:51" ht="60" customHeight="1" x14ac:dyDescent="0.35">
      <c r="A191" s="249" t="s">
        <v>4679</v>
      </c>
      <c r="B191" s="237" t="s">
        <v>4680</v>
      </c>
      <c r="C191" s="237" t="s">
        <v>4681</v>
      </c>
      <c r="D191" s="237" t="s">
        <v>21</v>
      </c>
      <c r="E191" s="237" t="s">
        <v>21</v>
      </c>
      <c r="F191" s="237" t="s">
        <v>21</v>
      </c>
      <c r="G191" s="237" t="s">
        <v>21</v>
      </c>
      <c r="H191" s="237" t="s">
        <v>4682</v>
      </c>
      <c r="I191" s="237" t="s">
        <v>21</v>
      </c>
      <c r="J191" s="237" t="s">
        <v>4683</v>
      </c>
      <c r="K191" s="240" t="str">
        <f>IF(COUNTIF(L191:AY191,"&lt;&gt;")=0,"",SUMPRODUCT(((Recommendations[ImplStatus]="Implemented")+(Recommendations[ImplStatus]="Compensated"))*ISNUMBER(MATCH(Recommendations[Id],L191:AY191,0)))/COUNTIF(L191:AY191,"&lt;&gt;"))</f>
        <v/>
      </c>
      <c r="L191" s="243"/>
      <c r="M191" s="243"/>
      <c r="N191" s="243"/>
      <c r="O191" s="243"/>
      <c r="P191" s="243"/>
      <c r="Q191" s="243"/>
      <c r="R191" s="243"/>
      <c r="S191" s="243"/>
      <c r="T191" s="243"/>
      <c r="U191" s="243"/>
      <c r="V191" s="243"/>
      <c r="W191" s="243"/>
      <c r="X191" s="243"/>
      <c r="Y191" s="243"/>
      <c r="Z191" s="243"/>
      <c r="AA191" s="243"/>
      <c r="AB191" s="243"/>
      <c r="AC191" s="243"/>
      <c r="AD191" s="243"/>
      <c r="AE191" s="243"/>
      <c r="AF191" s="243"/>
      <c r="AG191" s="243"/>
      <c r="AH191" s="243"/>
      <c r="AI191" s="243"/>
      <c r="AJ191" s="243"/>
      <c r="AK191" s="243"/>
      <c r="AL191" s="243"/>
      <c r="AM191" s="243"/>
      <c r="AN191" s="243"/>
      <c r="AO191" s="243"/>
      <c r="AP191" s="243"/>
      <c r="AQ191" s="243"/>
      <c r="AR191" s="243"/>
      <c r="AS191" s="243"/>
      <c r="AT191" s="243"/>
      <c r="AU191" s="243"/>
      <c r="AV191" s="243"/>
      <c r="AW191" s="243"/>
      <c r="AX191" s="243"/>
      <c r="AY191" s="253"/>
    </row>
    <row r="192" spans="1:51" ht="60" customHeight="1" x14ac:dyDescent="0.35">
      <c r="A192" s="249" t="s">
        <v>4684</v>
      </c>
      <c r="B192" s="237" t="s">
        <v>4685</v>
      </c>
      <c r="C192" s="237" t="s">
        <v>4686</v>
      </c>
      <c r="D192" s="237" t="s">
        <v>4687</v>
      </c>
      <c r="E192" s="237" t="s">
        <v>4688</v>
      </c>
      <c r="F192" s="237" t="s">
        <v>21</v>
      </c>
      <c r="G192" s="237" t="s">
        <v>21</v>
      </c>
      <c r="H192" s="237" t="s">
        <v>4689</v>
      </c>
      <c r="I192" s="237" t="s">
        <v>21</v>
      </c>
      <c r="J192" s="237" t="s">
        <v>4690</v>
      </c>
      <c r="K192" s="240" t="str">
        <f>IF(COUNTIF(L192:AY192,"&lt;&gt;")=0,"",SUMPRODUCT(((Recommendations[ImplStatus]="Implemented")+(Recommendations[ImplStatus]="Compensated"))*ISNUMBER(MATCH(Recommendations[Id],L192:AY192,0)))/COUNTIF(L192:AY192,"&lt;&gt;"))</f>
        <v/>
      </c>
      <c r="L192" s="243"/>
      <c r="M192" s="243"/>
      <c r="N192" s="243"/>
      <c r="O192" s="243"/>
      <c r="P192" s="243"/>
      <c r="Q192" s="243"/>
      <c r="R192" s="243"/>
      <c r="S192" s="243"/>
      <c r="T192" s="243"/>
      <c r="U192" s="243"/>
      <c r="V192" s="243"/>
      <c r="W192" s="243"/>
      <c r="X192" s="243"/>
      <c r="Y192" s="243"/>
      <c r="Z192" s="243"/>
      <c r="AA192" s="243"/>
      <c r="AB192" s="243"/>
      <c r="AC192" s="243"/>
      <c r="AD192" s="243"/>
      <c r="AE192" s="243"/>
      <c r="AF192" s="243"/>
      <c r="AG192" s="243"/>
      <c r="AH192" s="243"/>
      <c r="AI192" s="243"/>
      <c r="AJ192" s="243"/>
      <c r="AK192" s="243"/>
      <c r="AL192" s="243"/>
      <c r="AM192" s="243"/>
      <c r="AN192" s="243"/>
      <c r="AO192" s="243"/>
      <c r="AP192" s="243"/>
      <c r="AQ192" s="243"/>
      <c r="AR192" s="243"/>
      <c r="AS192" s="243"/>
      <c r="AT192" s="243"/>
      <c r="AU192" s="243"/>
      <c r="AV192" s="243"/>
      <c r="AW192" s="243"/>
      <c r="AX192" s="243"/>
      <c r="AY192" s="253"/>
    </row>
    <row r="193" spans="1:51" ht="60" customHeight="1" outlineLevel="1" x14ac:dyDescent="0.35">
      <c r="A193" s="248" t="s">
        <v>1241</v>
      </c>
      <c r="B193" s="236" t="s">
        <v>4691</v>
      </c>
      <c r="C193" s="236"/>
      <c r="D193" s="236"/>
      <c r="E193" s="236"/>
      <c r="F193" s="236"/>
      <c r="G193" s="236"/>
      <c r="H193" s="236"/>
      <c r="I193" s="236"/>
      <c r="J193" s="236"/>
      <c r="K193" s="239" t="str">
        <f>IF(COUNTIF(L193:AY193,"&lt;&gt;")=0,"",SUMPRODUCT(((Recommendations[ImplStatus]="Implemented")+(Recommendations[ImplStatus]="Compensated"))*ISNUMBER(MATCH(Recommendations[Id],L193:AY193,0)))/COUNTIF(L193:AY193,"&lt;&gt;"))</f>
        <v/>
      </c>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52"/>
    </row>
    <row r="194" spans="1:51" ht="60" customHeight="1" x14ac:dyDescent="0.35">
      <c r="A194" s="249" t="s">
        <v>4692</v>
      </c>
      <c r="B194" s="237" t="s">
        <v>4693</v>
      </c>
      <c r="C194" s="237" t="s">
        <v>4694</v>
      </c>
      <c r="D194" s="237" t="s">
        <v>4687</v>
      </c>
      <c r="E194" s="237" t="s">
        <v>4688</v>
      </c>
      <c r="F194" s="237" t="s">
        <v>4695</v>
      </c>
      <c r="G194" s="237" t="s">
        <v>21</v>
      </c>
      <c r="H194" s="237" t="s">
        <v>4696</v>
      </c>
      <c r="I194" s="237" t="s">
        <v>21</v>
      </c>
      <c r="J194" s="237" t="s">
        <v>4697</v>
      </c>
      <c r="K194" s="240" t="str">
        <f>IF(COUNTIF(L194:AY194,"&lt;&gt;")=0,"",SUMPRODUCT(((Recommendations[ImplStatus]="Implemented")+(Recommendations[ImplStatus]="Compensated"))*ISNUMBER(MATCH(Recommendations[Id],L194:AY194,0)))/COUNTIF(L194:AY194,"&lt;&gt;"))</f>
        <v/>
      </c>
      <c r="L194" s="243"/>
      <c r="M194" s="243"/>
      <c r="N194" s="243"/>
      <c r="O194" s="243"/>
      <c r="P194" s="243"/>
      <c r="Q194" s="243"/>
      <c r="R194" s="243"/>
      <c r="S194" s="243"/>
      <c r="T194" s="243"/>
      <c r="U194" s="243"/>
      <c r="V194" s="243"/>
      <c r="W194" s="243"/>
      <c r="X194" s="243"/>
      <c r="Y194" s="243"/>
      <c r="Z194" s="243"/>
      <c r="AA194" s="243"/>
      <c r="AB194" s="243"/>
      <c r="AC194" s="243"/>
      <c r="AD194" s="243"/>
      <c r="AE194" s="243"/>
      <c r="AF194" s="243"/>
      <c r="AG194" s="243"/>
      <c r="AH194" s="243"/>
      <c r="AI194" s="243"/>
      <c r="AJ194" s="243"/>
      <c r="AK194" s="243"/>
      <c r="AL194" s="243"/>
      <c r="AM194" s="243"/>
      <c r="AN194" s="243"/>
      <c r="AO194" s="243"/>
      <c r="AP194" s="243"/>
      <c r="AQ194" s="243"/>
      <c r="AR194" s="243"/>
      <c r="AS194" s="243"/>
      <c r="AT194" s="243"/>
      <c r="AU194" s="243"/>
      <c r="AV194" s="243"/>
      <c r="AW194" s="243"/>
      <c r="AX194" s="243"/>
      <c r="AY194" s="253"/>
    </row>
    <row r="195" spans="1:51" ht="60" customHeight="1" x14ac:dyDescent="0.35">
      <c r="A195" s="249" t="s">
        <v>4698</v>
      </c>
      <c r="B195" s="237" t="s">
        <v>4699</v>
      </c>
      <c r="C195" s="237" t="s">
        <v>4700</v>
      </c>
      <c r="D195" s="237" t="s">
        <v>4701</v>
      </c>
      <c r="E195" s="237" t="s">
        <v>21</v>
      </c>
      <c r="F195" s="237" t="s">
        <v>21</v>
      </c>
      <c r="G195" s="237" t="s">
        <v>21</v>
      </c>
      <c r="H195" s="237" t="s">
        <v>4702</v>
      </c>
      <c r="I195" s="237" t="s">
        <v>21</v>
      </c>
      <c r="J195" s="237" t="s">
        <v>4703</v>
      </c>
      <c r="K195" s="240" t="str">
        <f>IF(COUNTIF(L195:AY195,"&lt;&gt;")=0,"",SUMPRODUCT(((Recommendations[ImplStatus]="Implemented")+(Recommendations[ImplStatus]="Compensated"))*ISNUMBER(MATCH(Recommendations[Id],L195:AY195,0)))/COUNTIF(L195:AY195,"&lt;&gt;"))</f>
        <v/>
      </c>
      <c r="L195" s="243"/>
      <c r="M195" s="243"/>
      <c r="N195" s="243"/>
      <c r="O195" s="243"/>
      <c r="P195" s="243"/>
      <c r="Q195" s="243"/>
      <c r="R195" s="243"/>
      <c r="S195" s="243"/>
      <c r="T195" s="243"/>
      <c r="U195" s="243"/>
      <c r="V195" s="243"/>
      <c r="W195" s="243"/>
      <c r="X195" s="243"/>
      <c r="Y195" s="243"/>
      <c r="Z195" s="243"/>
      <c r="AA195" s="243"/>
      <c r="AB195" s="243"/>
      <c r="AC195" s="243"/>
      <c r="AD195" s="243"/>
      <c r="AE195" s="243"/>
      <c r="AF195" s="243"/>
      <c r="AG195" s="243"/>
      <c r="AH195" s="243"/>
      <c r="AI195" s="243"/>
      <c r="AJ195" s="243"/>
      <c r="AK195" s="243"/>
      <c r="AL195" s="243"/>
      <c r="AM195" s="243"/>
      <c r="AN195" s="243"/>
      <c r="AO195" s="243"/>
      <c r="AP195" s="243"/>
      <c r="AQ195" s="243"/>
      <c r="AR195" s="243"/>
      <c r="AS195" s="243"/>
      <c r="AT195" s="243"/>
      <c r="AU195" s="243"/>
      <c r="AV195" s="243"/>
      <c r="AW195" s="243"/>
      <c r="AX195" s="243"/>
      <c r="AY195" s="253"/>
    </row>
    <row r="196" spans="1:51" ht="60" customHeight="1" x14ac:dyDescent="0.35">
      <c r="A196" s="249" t="s">
        <v>4704</v>
      </c>
      <c r="B196" s="237" t="s">
        <v>4705</v>
      </c>
      <c r="C196" s="237" t="s">
        <v>4706</v>
      </c>
      <c r="D196" s="237" t="s">
        <v>21</v>
      </c>
      <c r="E196" s="237" t="s">
        <v>4707</v>
      </c>
      <c r="F196" s="237" t="s">
        <v>21</v>
      </c>
      <c r="G196" s="237" t="s">
        <v>21</v>
      </c>
      <c r="H196" s="237" t="s">
        <v>4708</v>
      </c>
      <c r="I196" s="237" t="s">
        <v>21</v>
      </c>
      <c r="J196" s="237" t="s">
        <v>4709</v>
      </c>
      <c r="K196" s="240" t="str">
        <f>IF(COUNTIF(L196:AY196,"&lt;&gt;")=0,"",SUMPRODUCT(((Recommendations[ImplStatus]="Implemented")+(Recommendations[ImplStatus]="Compensated"))*ISNUMBER(MATCH(Recommendations[Id],L196:AY196,0)))/COUNTIF(L196:AY196,"&lt;&gt;"))</f>
        <v/>
      </c>
      <c r="L196" s="243"/>
      <c r="M196" s="243"/>
      <c r="N196" s="243"/>
      <c r="O196" s="243"/>
      <c r="P196" s="243"/>
      <c r="Q196" s="243"/>
      <c r="R196" s="243"/>
      <c r="S196" s="243"/>
      <c r="T196" s="243"/>
      <c r="U196" s="243"/>
      <c r="V196" s="243"/>
      <c r="W196" s="243"/>
      <c r="X196" s="243"/>
      <c r="Y196" s="243"/>
      <c r="Z196" s="243"/>
      <c r="AA196" s="243"/>
      <c r="AB196" s="243"/>
      <c r="AC196" s="243"/>
      <c r="AD196" s="243"/>
      <c r="AE196" s="243"/>
      <c r="AF196" s="243"/>
      <c r="AG196" s="243"/>
      <c r="AH196" s="243"/>
      <c r="AI196" s="243"/>
      <c r="AJ196" s="243"/>
      <c r="AK196" s="243"/>
      <c r="AL196" s="243"/>
      <c r="AM196" s="243"/>
      <c r="AN196" s="243"/>
      <c r="AO196" s="243"/>
      <c r="AP196" s="243"/>
      <c r="AQ196" s="243"/>
      <c r="AR196" s="243"/>
      <c r="AS196" s="243"/>
      <c r="AT196" s="243"/>
      <c r="AU196" s="243"/>
      <c r="AV196" s="243"/>
      <c r="AW196" s="243"/>
      <c r="AX196" s="243"/>
      <c r="AY196" s="253"/>
    </row>
    <row r="197" spans="1:51" ht="60" customHeight="1" x14ac:dyDescent="0.35">
      <c r="A197" s="249" t="s">
        <v>4710</v>
      </c>
      <c r="B197" s="237" t="s">
        <v>4711</v>
      </c>
      <c r="C197" s="237" t="s">
        <v>4712</v>
      </c>
      <c r="D197" s="237" t="s">
        <v>21</v>
      </c>
      <c r="E197" s="237" t="s">
        <v>21</v>
      </c>
      <c r="F197" s="237" t="s">
        <v>21</v>
      </c>
      <c r="G197" s="237" t="s">
        <v>21</v>
      </c>
      <c r="H197" s="237" t="s">
        <v>4713</v>
      </c>
      <c r="I197" s="237" t="s">
        <v>21</v>
      </c>
      <c r="J197" s="237" t="s">
        <v>4714</v>
      </c>
      <c r="K197" s="240" t="str">
        <f>IF(COUNTIF(L197:AY197,"&lt;&gt;")=0,"",SUMPRODUCT(((Recommendations[ImplStatus]="Implemented")+(Recommendations[ImplStatus]="Compensated"))*ISNUMBER(MATCH(Recommendations[Id],L197:AY197,0)))/COUNTIF(L197:AY197,"&lt;&gt;"))</f>
        <v/>
      </c>
      <c r="L197" s="243"/>
      <c r="M197" s="243"/>
      <c r="N197" s="243"/>
      <c r="O197" s="243"/>
      <c r="P197" s="243"/>
      <c r="Q197" s="243"/>
      <c r="R197" s="243"/>
      <c r="S197" s="243"/>
      <c r="T197" s="243"/>
      <c r="U197" s="243"/>
      <c r="V197" s="243"/>
      <c r="W197" s="243"/>
      <c r="X197" s="243"/>
      <c r="Y197" s="243"/>
      <c r="Z197" s="243"/>
      <c r="AA197" s="243"/>
      <c r="AB197" s="243"/>
      <c r="AC197" s="243"/>
      <c r="AD197" s="243"/>
      <c r="AE197" s="243"/>
      <c r="AF197" s="243"/>
      <c r="AG197" s="243"/>
      <c r="AH197" s="243"/>
      <c r="AI197" s="243"/>
      <c r="AJ197" s="243"/>
      <c r="AK197" s="243"/>
      <c r="AL197" s="243"/>
      <c r="AM197" s="243"/>
      <c r="AN197" s="243"/>
      <c r="AO197" s="243"/>
      <c r="AP197" s="243"/>
      <c r="AQ197" s="243"/>
      <c r="AR197" s="243"/>
      <c r="AS197" s="243"/>
      <c r="AT197" s="243"/>
      <c r="AU197" s="243"/>
      <c r="AV197" s="243"/>
      <c r="AW197" s="243"/>
      <c r="AX197" s="243"/>
      <c r="AY197" s="253"/>
    </row>
    <row r="198" spans="1:51" ht="60" customHeight="1" x14ac:dyDescent="0.35">
      <c r="A198" s="249" t="s">
        <v>4715</v>
      </c>
      <c r="B198" s="237" t="s">
        <v>4716</v>
      </c>
      <c r="C198" s="237" t="s">
        <v>4717</v>
      </c>
      <c r="D198" s="237" t="s">
        <v>4718</v>
      </c>
      <c r="E198" s="237" t="s">
        <v>21</v>
      </c>
      <c r="F198" s="237" t="s">
        <v>21</v>
      </c>
      <c r="G198" s="237" t="s">
        <v>21</v>
      </c>
      <c r="H198" s="237" t="s">
        <v>4719</v>
      </c>
      <c r="I198" s="237" t="s">
        <v>21</v>
      </c>
      <c r="J198" s="237" t="s">
        <v>4720</v>
      </c>
      <c r="K198" s="240" t="str">
        <f>IF(COUNTIF(L198:AY198,"&lt;&gt;")=0,"",SUMPRODUCT(((Recommendations[ImplStatus]="Implemented")+(Recommendations[ImplStatus]="Compensated"))*ISNUMBER(MATCH(Recommendations[Id],L198:AY198,0)))/COUNTIF(L198:AY198,"&lt;&gt;"))</f>
        <v/>
      </c>
      <c r="L198" s="243"/>
      <c r="M198" s="243"/>
      <c r="N198" s="243"/>
      <c r="O198" s="243"/>
      <c r="P198" s="243"/>
      <c r="Q198" s="243"/>
      <c r="R198" s="243"/>
      <c r="S198" s="243"/>
      <c r="T198" s="243"/>
      <c r="U198" s="243"/>
      <c r="V198" s="243"/>
      <c r="W198" s="243"/>
      <c r="X198" s="243"/>
      <c r="Y198" s="243"/>
      <c r="Z198" s="243"/>
      <c r="AA198" s="243"/>
      <c r="AB198" s="243"/>
      <c r="AC198" s="243"/>
      <c r="AD198" s="243"/>
      <c r="AE198" s="243"/>
      <c r="AF198" s="243"/>
      <c r="AG198" s="243"/>
      <c r="AH198" s="243"/>
      <c r="AI198" s="243"/>
      <c r="AJ198" s="243"/>
      <c r="AK198" s="243"/>
      <c r="AL198" s="243"/>
      <c r="AM198" s="243"/>
      <c r="AN198" s="243"/>
      <c r="AO198" s="243"/>
      <c r="AP198" s="243"/>
      <c r="AQ198" s="243"/>
      <c r="AR198" s="243"/>
      <c r="AS198" s="243"/>
      <c r="AT198" s="243"/>
      <c r="AU198" s="243"/>
      <c r="AV198" s="243"/>
      <c r="AW198" s="243"/>
      <c r="AX198" s="243"/>
      <c r="AY198" s="253"/>
    </row>
    <row r="199" spans="1:51" ht="60" customHeight="1" outlineLevel="1" x14ac:dyDescent="0.35">
      <c r="A199" s="248" t="s">
        <v>1245</v>
      </c>
      <c r="B199" s="236" t="s">
        <v>4721</v>
      </c>
      <c r="C199" s="236"/>
      <c r="D199" s="236"/>
      <c r="E199" s="236"/>
      <c r="F199" s="236"/>
      <c r="G199" s="236"/>
      <c r="H199" s="236"/>
      <c r="I199" s="236"/>
      <c r="J199" s="236"/>
      <c r="K199" s="239" t="str">
        <f>IF(COUNTIF(L199:AY199,"&lt;&gt;")=0,"",SUMPRODUCT(((Recommendations[ImplStatus]="Implemented")+(Recommendations[ImplStatus]="Compensated"))*ISNUMBER(MATCH(Recommendations[Id],L199:AY199,0)))/COUNTIF(L199:AY199,"&lt;&gt;"))</f>
        <v/>
      </c>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52"/>
    </row>
    <row r="200" spans="1:51" ht="60" customHeight="1" x14ac:dyDescent="0.35">
      <c r="A200" s="249" t="s">
        <v>4722</v>
      </c>
      <c r="B200" s="237" t="s">
        <v>4723</v>
      </c>
      <c r="C200" s="237" t="s">
        <v>4724</v>
      </c>
      <c r="D200" s="237" t="s">
        <v>21</v>
      </c>
      <c r="E200" s="237" t="s">
        <v>21</v>
      </c>
      <c r="F200" s="237" t="s">
        <v>21</v>
      </c>
      <c r="G200" s="237" t="s">
        <v>21</v>
      </c>
      <c r="H200" s="237" t="s">
        <v>4725</v>
      </c>
      <c r="I200" s="237" t="s">
        <v>21</v>
      </c>
      <c r="J200" s="237" t="s">
        <v>21</v>
      </c>
      <c r="K200" s="240" t="str">
        <f>IF(COUNTIF(L200:AY200,"&lt;&gt;")=0,"",SUMPRODUCT(((Recommendations[ImplStatus]="Implemented")+(Recommendations[ImplStatus]="Compensated"))*ISNUMBER(MATCH(Recommendations[Id],L200:AY200,0)))/COUNTIF(L200:AY200,"&lt;&gt;"))</f>
        <v/>
      </c>
      <c r="L200" s="243"/>
      <c r="M200" s="243"/>
      <c r="N200" s="243"/>
      <c r="O200" s="243"/>
      <c r="P200" s="243"/>
      <c r="Q200" s="243"/>
      <c r="R200" s="243"/>
      <c r="S200" s="243"/>
      <c r="T200" s="243"/>
      <c r="U200" s="243"/>
      <c r="V200" s="243"/>
      <c r="W200" s="243"/>
      <c r="X200" s="243"/>
      <c r="Y200" s="243"/>
      <c r="Z200" s="243"/>
      <c r="AA200" s="243"/>
      <c r="AB200" s="243"/>
      <c r="AC200" s="243"/>
      <c r="AD200" s="243"/>
      <c r="AE200" s="243"/>
      <c r="AF200" s="243"/>
      <c r="AG200" s="243"/>
      <c r="AH200" s="243"/>
      <c r="AI200" s="243"/>
      <c r="AJ200" s="243"/>
      <c r="AK200" s="243"/>
      <c r="AL200" s="243"/>
      <c r="AM200" s="243"/>
      <c r="AN200" s="243"/>
      <c r="AO200" s="243"/>
      <c r="AP200" s="243"/>
      <c r="AQ200" s="243"/>
      <c r="AR200" s="243"/>
      <c r="AS200" s="243"/>
      <c r="AT200" s="243"/>
      <c r="AU200" s="243"/>
      <c r="AV200" s="243"/>
      <c r="AW200" s="243"/>
      <c r="AX200" s="243"/>
      <c r="AY200" s="253"/>
    </row>
    <row r="201" spans="1:51" ht="60" customHeight="1" x14ac:dyDescent="0.35">
      <c r="A201" s="249" t="s">
        <v>4726</v>
      </c>
      <c r="B201" s="237" t="s">
        <v>4727</v>
      </c>
      <c r="C201" s="237" t="s">
        <v>4728</v>
      </c>
      <c r="D201" s="237" t="s">
        <v>4729</v>
      </c>
      <c r="E201" s="237" t="s">
        <v>21</v>
      </c>
      <c r="F201" s="237" t="s">
        <v>21</v>
      </c>
      <c r="G201" s="237" t="s">
        <v>21</v>
      </c>
      <c r="H201" s="237" t="s">
        <v>4730</v>
      </c>
      <c r="I201" s="237" t="s">
        <v>21</v>
      </c>
      <c r="J201" s="237" t="s">
        <v>4731</v>
      </c>
      <c r="K201" s="240" t="str">
        <f>IF(COUNTIF(L201:AY201,"&lt;&gt;")=0,"",SUMPRODUCT(((Recommendations[ImplStatus]="Implemented")+(Recommendations[ImplStatus]="Compensated"))*ISNUMBER(MATCH(Recommendations[Id],L201:AY201,0)))/COUNTIF(L201:AY201,"&lt;&gt;"))</f>
        <v/>
      </c>
      <c r="L201" s="243"/>
      <c r="M201" s="243"/>
      <c r="N201" s="243"/>
      <c r="O201" s="243"/>
      <c r="P201" s="243"/>
      <c r="Q201" s="243"/>
      <c r="R201" s="243"/>
      <c r="S201" s="243"/>
      <c r="T201" s="243"/>
      <c r="U201" s="243"/>
      <c r="V201" s="243"/>
      <c r="W201" s="243"/>
      <c r="X201" s="243"/>
      <c r="Y201" s="243"/>
      <c r="Z201" s="243"/>
      <c r="AA201" s="243"/>
      <c r="AB201" s="243"/>
      <c r="AC201" s="243"/>
      <c r="AD201" s="243"/>
      <c r="AE201" s="243"/>
      <c r="AF201" s="243"/>
      <c r="AG201" s="243"/>
      <c r="AH201" s="243"/>
      <c r="AI201" s="243"/>
      <c r="AJ201" s="243"/>
      <c r="AK201" s="243"/>
      <c r="AL201" s="243"/>
      <c r="AM201" s="243"/>
      <c r="AN201" s="243"/>
      <c r="AO201" s="243"/>
      <c r="AP201" s="243"/>
      <c r="AQ201" s="243"/>
      <c r="AR201" s="243"/>
      <c r="AS201" s="243"/>
      <c r="AT201" s="243"/>
      <c r="AU201" s="243"/>
      <c r="AV201" s="243"/>
      <c r="AW201" s="243"/>
      <c r="AX201" s="243"/>
      <c r="AY201" s="253"/>
    </row>
    <row r="202" spans="1:51" ht="60" customHeight="1" x14ac:dyDescent="0.35">
      <c r="A202" s="249" t="s">
        <v>4732</v>
      </c>
      <c r="B202" s="237" t="s">
        <v>4733</v>
      </c>
      <c r="C202" s="237" t="s">
        <v>4734</v>
      </c>
      <c r="D202" s="237" t="s">
        <v>21</v>
      </c>
      <c r="E202" s="237" t="s">
        <v>21</v>
      </c>
      <c r="F202" s="237" t="s">
        <v>21</v>
      </c>
      <c r="G202" s="237" t="s">
        <v>21</v>
      </c>
      <c r="H202" s="237" t="s">
        <v>4735</v>
      </c>
      <c r="I202" s="237" t="s">
        <v>21</v>
      </c>
      <c r="J202" s="237" t="s">
        <v>4736</v>
      </c>
      <c r="K202" s="240" t="str">
        <f>IF(COUNTIF(L202:AY202,"&lt;&gt;")=0,"",SUMPRODUCT(((Recommendations[ImplStatus]="Implemented")+(Recommendations[ImplStatus]="Compensated"))*ISNUMBER(MATCH(Recommendations[Id],L202:AY202,0)))/COUNTIF(L202:AY202,"&lt;&gt;"))</f>
        <v/>
      </c>
      <c r="L202" s="243"/>
      <c r="M202" s="243"/>
      <c r="N202" s="243"/>
      <c r="O202" s="243"/>
      <c r="P202" s="243"/>
      <c r="Q202" s="243"/>
      <c r="R202" s="243"/>
      <c r="S202" s="243"/>
      <c r="T202" s="243"/>
      <c r="U202" s="243"/>
      <c r="V202" s="243"/>
      <c r="W202" s="243"/>
      <c r="X202" s="243"/>
      <c r="Y202" s="243"/>
      <c r="Z202" s="243"/>
      <c r="AA202" s="243"/>
      <c r="AB202" s="243"/>
      <c r="AC202" s="243"/>
      <c r="AD202" s="243"/>
      <c r="AE202" s="243"/>
      <c r="AF202" s="243"/>
      <c r="AG202" s="243"/>
      <c r="AH202" s="243"/>
      <c r="AI202" s="243"/>
      <c r="AJ202" s="243"/>
      <c r="AK202" s="243"/>
      <c r="AL202" s="243"/>
      <c r="AM202" s="243"/>
      <c r="AN202" s="243"/>
      <c r="AO202" s="243"/>
      <c r="AP202" s="243"/>
      <c r="AQ202" s="243"/>
      <c r="AR202" s="243"/>
      <c r="AS202" s="243"/>
      <c r="AT202" s="243"/>
      <c r="AU202" s="243"/>
      <c r="AV202" s="243"/>
      <c r="AW202" s="243"/>
      <c r="AX202" s="243"/>
      <c r="AY202" s="253"/>
    </row>
    <row r="203" spans="1:51" ht="60" customHeight="1" x14ac:dyDescent="0.35">
      <c r="A203" s="249" t="s">
        <v>4737</v>
      </c>
      <c r="B203" s="237" t="s">
        <v>4738</v>
      </c>
      <c r="C203" s="237" t="s">
        <v>4739</v>
      </c>
      <c r="D203" s="237" t="s">
        <v>4740</v>
      </c>
      <c r="E203" s="237" t="s">
        <v>21</v>
      </c>
      <c r="F203" s="237" t="s">
        <v>21</v>
      </c>
      <c r="G203" s="237" t="s">
        <v>21</v>
      </c>
      <c r="H203" s="237" t="s">
        <v>4741</v>
      </c>
      <c r="I203" s="237" t="s">
        <v>21</v>
      </c>
      <c r="J203" s="237" t="s">
        <v>4742</v>
      </c>
      <c r="K203" s="240" t="str">
        <f>IF(COUNTIF(L203:AY203,"&lt;&gt;")=0,"",SUMPRODUCT(((Recommendations[ImplStatus]="Implemented")+(Recommendations[ImplStatus]="Compensated"))*ISNUMBER(MATCH(Recommendations[Id],L203:AY203,0)))/COUNTIF(L203:AY203,"&lt;&gt;"))</f>
        <v/>
      </c>
      <c r="L203" s="243"/>
      <c r="M203" s="243"/>
      <c r="N203" s="243"/>
      <c r="O203" s="243"/>
      <c r="P203" s="243"/>
      <c r="Q203" s="243"/>
      <c r="R203" s="243"/>
      <c r="S203" s="243"/>
      <c r="T203" s="243"/>
      <c r="U203" s="243"/>
      <c r="V203" s="243"/>
      <c r="W203" s="243"/>
      <c r="X203" s="243"/>
      <c r="Y203" s="243"/>
      <c r="Z203" s="243"/>
      <c r="AA203" s="243"/>
      <c r="AB203" s="243"/>
      <c r="AC203" s="243"/>
      <c r="AD203" s="243"/>
      <c r="AE203" s="243"/>
      <c r="AF203" s="243"/>
      <c r="AG203" s="243"/>
      <c r="AH203" s="243"/>
      <c r="AI203" s="243"/>
      <c r="AJ203" s="243"/>
      <c r="AK203" s="243"/>
      <c r="AL203" s="243"/>
      <c r="AM203" s="243"/>
      <c r="AN203" s="243"/>
      <c r="AO203" s="243"/>
      <c r="AP203" s="243"/>
      <c r="AQ203" s="243"/>
      <c r="AR203" s="243"/>
      <c r="AS203" s="243"/>
      <c r="AT203" s="243"/>
      <c r="AU203" s="243"/>
      <c r="AV203" s="243"/>
      <c r="AW203" s="243"/>
      <c r="AX203" s="243"/>
      <c r="AY203" s="253"/>
    </row>
    <row r="204" spans="1:51" ht="60" customHeight="1" x14ac:dyDescent="0.35">
      <c r="A204" s="249" t="s">
        <v>4743</v>
      </c>
      <c r="B204" s="237" t="s">
        <v>4744</v>
      </c>
      <c r="C204" s="237" t="s">
        <v>4745</v>
      </c>
      <c r="D204" s="237" t="s">
        <v>21</v>
      </c>
      <c r="E204" s="237" t="s">
        <v>21</v>
      </c>
      <c r="F204" s="237" t="s">
        <v>21</v>
      </c>
      <c r="G204" s="237" t="s">
        <v>21</v>
      </c>
      <c r="H204" s="237" t="s">
        <v>4746</v>
      </c>
      <c r="I204" s="237" t="s">
        <v>21</v>
      </c>
      <c r="J204" s="237" t="s">
        <v>4747</v>
      </c>
      <c r="K204" s="240" t="str">
        <f>IF(COUNTIF(L204:AY204,"&lt;&gt;")=0,"",SUMPRODUCT(((Recommendations[ImplStatus]="Implemented")+(Recommendations[ImplStatus]="Compensated"))*ISNUMBER(MATCH(Recommendations[Id],L204:AY204,0)))/COUNTIF(L204:AY204,"&lt;&gt;"))</f>
        <v/>
      </c>
      <c r="L204" s="243"/>
      <c r="M204" s="243"/>
      <c r="N204" s="243"/>
      <c r="O204" s="243"/>
      <c r="P204" s="243"/>
      <c r="Q204" s="243"/>
      <c r="R204" s="243"/>
      <c r="S204" s="243"/>
      <c r="T204" s="243"/>
      <c r="U204" s="243"/>
      <c r="V204" s="243"/>
      <c r="W204" s="243"/>
      <c r="X204" s="243"/>
      <c r="Y204" s="243"/>
      <c r="Z204" s="243"/>
      <c r="AA204" s="243"/>
      <c r="AB204" s="243"/>
      <c r="AC204" s="243"/>
      <c r="AD204" s="243"/>
      <c r="AE204" s="243"/>
      <c r="AF204" s="243"/>
      <c r="AG204" s="243"/>
      <c r="AH204" s="243"/>
      <c r="AI204" s="243"/>
      <c r="AJ204" s="243"/>
      <c r="AK204" s="243"/>
      <c r="AL204" s="243"/>
      <c r="AM204" s="243"/>
      <c r="AN204" s="243"/>
      <c r="AO204" s="243"/>
      <c r="AP204" s="243"/>
      <c r="AQ204" s="243"/>
      <c r="AR204" s="243"/>
      <c r="AS204" s="243"/>
      <c r="AT204" s="243"/>
      <c r="AU204" s="243"/>
      <c r="AV204" s="243"/>
      <c r="AW204" s="243"/>
      <c r="AX204" s="243"/>
      <c r="AY204" s="253"/>
    </row>
    <row r="205" spans="1:51" ht="60" customHeight="1" x14ac:dyDescent="0.35">
      <c r="A205" s="249" t="s">
        <v>4748</v>
      </c>
      <c r="B205" s="237" t="s">
        <v>4749</v>
      </c>
      <c r="C205" s="237" t="s">
        <v>4750</v>
      </c>
      <c r="D205" s="237" t="s">
        <v>21</v>
      </c>
      <c r="E205" s="237" t="s">
        <v>21</v>
      </c>
      <c r="F205" s="237" t="s">
        <v>21</v>
      </c>
      <c r="G205" s="237" t="s">
        <v>21</v>
      </c>
      <c r="H205" s="237" t="s">
        <v>4751</v>
      </c>
      <c r="I205" s="237" t="s">
        <v>4752</v>
      </c>
      <c r="J205" s="237" t="s">
        <v>4753</v>
      </c>
      <c r="K205" s="240" t="str">
        <f>IF(COUNTIF(L205:AY205,"&lt;&gt;")=0,"",SUMPRODUCT(((Recommendations[ImplStatus]="Implemented")+(Recommendations[ImplStatus]="Compensated"))*ISNUMBER(MATCH(Recommendations[Id],L205:AY205,0)))/COUNTIF(L205:AY205,"&lt;&gt;"))</f>
        <v/>
      </c>
      <c r="L205" s="243"/>
      <c r="M205" s="243"/>
      <c r="N205" s="243"/>
      <c r="O205" s="243"/>
      <c r="P205" s="243"/>
      <c r="Q205" s="243"/>
      <c r="R205" s="243"/>
      <c r="S205" s="243"/>
      <c r="T205" s="243"/>
      <c r="U205" s="243"/>
      <c r="V205" s="243"/>
      <c r="W205" s="243"/>
      <c r="X205" s="243"/>
      <c r="Y205" s="243"/>
      <c r="Z205" s="243"/>
      <c r="AA205" s="243"/>
      <c r="AB205" s="243"/>
      <c r="AC205" s="243"/>
      <c r="AD205" s="243"/>
      <c r="AE205" s="243"/>
      <c r="AF205" s="243"/>
      <c r="AG205" s="243"/>
      <c r="AH205" s="243"/>
      <c r="AI205" s="243"/>
      <c r="AJ205" s="243"/>
      <c r="AK205" s="243"/>
      <c r="AL205" s="243"/>
      <c r="AM205" s="243"/>
      <c r="AN205" s="243"/>
      <c r="AO205" s="243"/>
      <c r="AP205" s="243"/>
      <c r="AQ205" s="243"/>
      <c r="AR205" s="243"/>
      <c r="AS205" s="243"/>
      <c r="AT205" s="243"/>
      <c r="AU205" s="243"/>
      <c r="AV205" s="243"/>
      <c r="AW205" s="243"/>
      <c r="AX205" s="243"/>
      <c r="AY205" s="253"/>
    </row>
    <row r="206" spans="1:51" ht="60" customHeight="1" x14ac:dyDescent="0.35">
      <c r="A206" s="249" t="s">
        <v>4754</v>
      </c>
      <c r="B206" s="237" t="s">
        <v>4755</v>
      </c>
      <c r="C206" s="237" t="s">
        <v>4756</v>
      </c>
      <c r="D206" s="237" t="s">
        <v>21</v>
      </c>
      <c r="E206" s="237" t="s">
        <v>21</v>
      </c>
      <c r="F206" s="237" t="s">
        <v>21</v>
      </c>
      <c r="G206" s="237" t="s">
        <v>21</v>
      </c>
      <c r="H206" s="237" t="s">
        <v>4757</v>
      </c>
      <c r="I206" s="237" t="s">
        <v>21</v>
      </c>
      <c r="J206" s="237" t="s">
        <v>4758</v>
      </c>
      <c r="K206" s="240" t="str">
        <f>IF(COUNTIF(L206:AY206,"&lt;&gt;")=0,"",SUMPRODUCT(((Recommendations[ImplStatus]="Implemented")+(Recommendations[ImplStatus]="Compensated"))*ISNUMBER(MATCH(Recommendations[Id],L206:AY206,0)))/COUNTIF(L206:AY206,"&lt;&gt;"))</f>
        <v/>
      </c>
      <c r="L206" s="243"/>
      <c r="M206" s="243"/>
      <c r="N206" s="243"/>
      <c r="O206" s="243"/>
      <c r="P206" s="243"/>
      <c r="Q206" s="243"/>
      <c r="R206" s="243"/>
      <c r="S206" s="243"/>
      <c r="T206" s="243"/>
      <c r="U206" s="243"/>
      <c r="V206" s="243"/>
      <c r="W206" s="243"/>
      <c r="X206" s="243"/>
      <c r="Y206" s="243"/>
      <c r="Z206" s="243"/>
      <c r="AA206" s="243"/>
      <c r="AB206" s="243"/>
      <c r="AC206" s="243"/>
      <c r="AD206" s="243"/>
      <c r="AE206" s="243"/>
      <c r="AF206" s="243"/>
      <c r="AG206" s="243"/>
      <c r="AH206" s="243"/>
      <c r="AI206" s="243"/>
      <c r="AJ206" s="243"/>
      <c r="AK206" s="243"/>
      <c r="AL206" s="243"/>
      <c r="AM206" s="243"/>
      <c r="AN206" s="243"/>
      <c r="AO206" s="243"/>
      <c r="AP206" s="243"/>
      <c r="AQ206" s="243"/>
      <c r="AR206" s="243"/>
      <c r="AS206" s="243"/>
      <c r="AT206" s="243"/>
      <c r="AU206" s="243"/>
      <c r="AV206" s="243"/>
      <c r="AW206" s="243"/>
      <c r="AX206" s="243"/>
      <c r="AY206" s="253"/>
    </row>
    <row r="207" spans="1:51" ht="60" customHeight="1" x14ac:dyDescent="0.35">
      <c r="A207" s="249" t="s">
        <v>4759</v>
      </c>
      <c r="B207" s="237" t="s">
        <v>4760</v>
      </c>
      <c r="C207" s="237" t="s">
        <v>4756</v>
      </c>
      <c r="D207" s="237" t="s">
        <v>4761</v>
      </c>
      <c r="E207" s="237" t="s">
        <v>21</v>
      </c>
      <c r="F207" s="237" t="s">
        <v>21</v>
      </c>
      <c r="G207" s="237" t="s">
        <v>21</v>
      </c>
      <c r="H207" s="237" t="s">
        <v>4762</v>
      </c>
      <c r="I207" s="237" t="s">
        <v>21</v>
      </c>
      <c r="J207" s="237" t="s">
        <v>4763</v>
      </c>
      <c r="K207" s="240" t="str">
        <f>IF(COUNTIF(L207:AY207,"&lt;&gt;")=0,"",SUMPRODUCT(((Recommendations[ImplStatus]="Implemented")+(Recommendations[ImplStatus]="Compensated"))*ISNUMBER(MATCH(Recommendations[Id],L207:AY207,0)))/COUNTIF(L207:AY207,"&lt;&gt;"))</f>
        <v/>
      </c>
      <c r="L207" s="243"/>
      <c r="M207" s="243"/>
      <c r="N207" s="243"/>
      <c r="O207" s="243"/>
      <c r="P207" s="243"/>
      <c r="Q207" s="243"/>
      <c r="R207" s="243"/>
      <c r="S207" s="243"/>
      <c r="T207" s="243"/>
      <c r="U207" s="243"/>
      <c r="V207" s="243"/>
      <c r="W207" s="243"/>
      <c r="X207" s="243"/>
      <c r="Y207" s="243"/>
      <c r="Z207" s="243"/>
      <c r="AA207" s="243"/>
      <c r="AB207" s="243"/>
      <c r="AC207" s="243"/>
      <c r="AD207" s="243"/>
      <c r="AE207" s="243"/>
      <c r="AF207" s="243"/>
      <c r="AG207" s="243"/>
      <c r="AH207" s="243"/>
      <c r="AI207" s="243"/>
      <c r="AJ207" s="243"/>
      <c r="AK207" s="243"/>
      <c r="AL207" s="243"/>
      <c r="AM207" s="243"/>
      <c r="AN207" s="243"/>
      <c r="AO207" s="243"/>
      <c r="AP207" s="243"/>
      <c r="AQ207" s="243"/>
      <c r="AR207" s="243"/>
      <c r="AS207" s="243"/>
      <c r="AT207" s="243"/>
      <c r="AU207" s="243"/>
      <c r="AV207" s="243"/>
      <c r="AW207" s="243"/>
      <c r="AX207" s="243"/>
      <c r="AY207" s="253"/>
    </row>
    <row r="208" spans="1:51" ht="60" customHeight="1" x14ac:dyDescent="0.35">
      <c r="A208" s="249" t="s">
        <v>4764</v>
      </c>
      <c r="B208" s="237" t="s">
        <v>4765</v>
      </c>
      <c r="C208" s="237" t="s">
        <v>4766</v>
      </c>
      <c r="D208" s="237" t="s">
        <v>4761</v>
      </c>
      <c r="E208" s="237" t="s">
        <v>21</v>
      </c>
      <c r="F208" s="237" t="s">
        <v>4767</v>
      </c>
      <c r="G208" s="237" t="s">
        <v>4768</v>
      </c>
      <c r="H208" s="237" t="s">
        <v>4769</v>
      </c>
      <c r="I208" s="237" t="s">
        <v>4770</v>
      </c>
      <c r="J208" s="237" t="s">
        <v>4771</v>
      </c>
      <c r="K208" s="240" t="str">
        <f>IF(COUNTIF(L208:AY208,"&lt;&gt;")=0,"",SUMPRODUCT(((Recommendations[ImplStatus]="Implemented")+(Recommendations[ImplStatus]="Compensated"))*ISNUMBER(MATCH(Recommendations[Id],L208:AY208,0)))/COUNTIF(L208:AY208,"&lt;&gt;"))</f>
        <v/>
      </c>
      <c r="L208" s="243"/>
      <c r="M208" s="243"/>
      <c r="N208" s="243"/>
      <c r="O208" s="243"/>
      <c r="P208" s="243"/>
      <c r="Q208" s="243"/>
      <c r="R208" s="243"/>
      <c r="S208" s="243"/>
      <c r="T208" s="243"/>
      <c r="U208" s="243"/>
      <c r="V208" s="243"/>
      <c r="W208" s="243"/>
      <c r="X208" s="243"/>
      <c r="Y208" s="243"/>
      <c r="Z208" s="243"/>
      <c r="AA208" s="243"/>
      <c r="AB208" s="243"/>
      <c r="AC208" s="243"/>
      <c r="AD208" s="243"/>
      <c r="AE208" s="243"/>
      <c r="AF208" s="243"/>
      <c r="AG208" s="243"/>
      <c r="AH208" s="243"/>
      <c r="AI208" s="243"/>
      <c r="AJ208" s="243"/>
      <c r="AK208" s="243"/>
      <c r="AL208" s="243"/>
      <c r="AM208" s="243"/>
      <c r="AN208" s="243"/>
      <c r="AO208" s="243"/>
      <c r="AP208" s="243"/>
      <c r="AQ208" s="243"/>
      <c r="AR208" s="243"/>
      <c r="AS208" s="243"/>
      <c r="AT208" s="243"/>
      <c r="AU208" s="243"/>
      <c r="AV208" s="243"/>
      <c r="AW208" s="243"/>
      <c r="AX208" s="243"/>
      <c r="AY208" s="253"/>
    </row>
    <row r="209" spans="1:51" ht="60" customHeight="1" x14ac:dyDescent="0.35">
      <c r="A209" s="249" t="s">
        <v>4772</v>
      </c>
      <c r="B209" s="237" t="s">
        <v>4773</v>
      </c>
      <c r="C209" s="237" t="s">
        <v>4774</v>
      </c>
      <c r="D209" s="237" t="s">
        <v>4775</v>
      </c>
      <c r="E209" s="237" t="s">
        <v>21</v>
      </c>
      <c r="F209" s="237" t="s">
        <v>4767</v>
      </c>
      <c r="G209" s="237" t="s">
        <v>4776</v>
      </c>
      <c r="H209" s="237" t="s">
        <v>4777</v>
      </c>
      <c r="I209" s="237" t="s">
        <v>4770</v>
      </c>
      <c r="J209" s="237" t="s">
        <v>4778</v>
      </c>
      <c r="K209" s="240" t="str">
        <f>IF(COUNTIF(L209:AY209,"&lt;&gt;")=0,"",SUMPRODUCT(((Recommendations[ImplStatus]="Implemented")+(Recommendations[ImplStatus]="Compensated"))*ISNUMBER(MATCH(Recommendations[Id],L209:AY209,0)))/COUNTIF(L209:AY209,"&lt;&gt;"))</f>
        <v/>
      </c>
      <c r="L209" s="243"/>
      <c r="M209" s="243"/>
      <c r="N209" s="243"/>
      <c r="O209" s="243"/>
      <c r="P209" s="243"/>
      <c r="Q209" s="243"/>
      <c r="R209" s="243"/>
      <c r="S209" s="243"/>
      <c r="T209" s="243"/>
      <c r="U209" s="243"/>
      <c r="V209" s="243"/>
      <c r="W209" s="243"/>
      <c r="X209" s="243"/>
      <c r="Y209" s="243"/>
      <c r="Z209" s="243"/>
      <c r="AA209" s="243"/>
      <c r="AB209" s="243"/>
      <c r="AC209" s="243"/>
      <c r="AD209" s="243"/>
      <c r="AE209" s="243"/>
      <c r="AF209" s="243"/>
      <c r="AG209" s="243"/>
      <c r="AH209" s="243"/>
      <c r="AI209" s="243"/>
      <c r="AJ209" s="243"/>
      <c r="AK209" s="243"/>
      <c r="AL209" s="243"/>
      <c r="AM209" s="243"/>
      <c r="AN209" s="243"/>
      <c r="AO209" s="243"/>
      <c r="AP209" s="243"/>
      <c r="AQ209" s="243"/>
      <c r="AR209" s="243"/>
      <c r="AS209" s="243"/>
      <c r="AT209" s="243"/>
      <c r="AU209" s="243"/>
      <c r="AV209" s="243"/>
      <c r="AW209" s="243"/>
      <c r="AX209" s="243"/>
      <c r="AY209" s="253"/>
    </row>
    <row r="210" spans="1:51" ht="60" customHeight="1" outlineLevel="1" x14ac:dyDescent="0.35">
      <c r="A210" s="248" t="s">
        <v>1249</v>
      </c>
      <c r="B210" s="236" t="s">
        <v>4779</v>
      </c>
      <c r="C210" s="236"/>
      <c r="D210" s="236"/>
      <c r="E210" s="236"/>
      <c r="F210" s="236"/>
      <c r="G210" s="236"/>
      <c r="H210" s="236"/>
      <c r="I210" s="236"/>
      <c r="J210" s="236"/>
      <c r="K210" s="239" t="str">
        <f>IF(COUNTIF(L210:AY210,"&lt;&gt;")=0,"",SUMPRODUCT(((Recommendations[ImplStatus]="Implemented")+(Recommendations[ImplStatus]="Compensated"))*ISNUMBER(MATCH(Recommendations[Id],L210:AY210,0)))/COUNTIF(L210:AY210,"&lt;&gt;"))</f>
        <v/>
      </c>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52"/>
    </row>
    <row r="211" spans="1:51" ht="60" customHeight="1" x14ac:dyDescent="0.35">
      <c r="A211" s="249" t="s">
        <v>4780</v>
      </c>
      <c r="B211" s="237" t="s">
        <v>4781</v>
      </c>
      <c r="C211" s="237" t="s">
        <v>4782</v>
      </c>
      <c r="D211" s="237" t="s">
        <v>4783</v>
      </c>
      <c r="E211" s="237" t="s">
        <v>21</v>
      </c>
      <c r="F211" s="237" t="s">
        <v>21</v>
      </c>
      <c r="G211" s="237" t="s">
        <v>4784</v>
      </c>
      <c r="H211" s="237" t="s">
        <v>4785</v>
      </c>
      <c r="I211" s="237" t="s">
        <v>4786</v>
      </c>
      <c r="J211" s="237" t="s">
        <v>4787</v>
      </c>
      <c r="K211" s="240" t="str">
        <f>IF(COUNTIF(L211:AY211,"&lt;&gt;")=0,"",SUMPRODUCT(((Recommendations[ImplStatus]="Implemented")+(Recommendations[ImplStatus]="Compensated"))*ISNUMBER(MATCH(Recommendations[Id],L211:AY211,0)))/COUNTIF(L211:AY211,"&lt;&gt;"))</f>
        <v/>
      </c>
      <c r="L211" s="243"/>
      <c r="M211" s="243"/>
      <c r="N211" s="243"/>
      <c r="O211" s="243"/>
      <c r="P211" s="243"/>
      <c r="Q211" s="243"/>
      <c r="R211" s="243"/>
      <c r="S211" s="243"/>
      <c r="T211" s="243"/>
      <c r="U211" s="243"/>
      <c r="V211" s="243"/>
      <c r="W211" s="243"/>
      <c r="X211" s="243"/>
      <c r="Y211" s="243"/>
      <c r="Z211" s="243"/>
      <c r="AA211" s="243"/>
      <c r="AB211" s="243"/>
      <c r="AC211" s="243"/>
      <c r="AD211" s="243"/>
      <c r="AE211" s="243"/>
      <c r="AF211" s="243"/>
      <c r="AG211" s="243"/>
      <c r="AH211" s="243"/>
      <c r="AI211" s="243"/>
      <c r="AJ211" s="243"/>
      <c r="AK211" s="243"/>
      <c r="AL211" s="243"/>
      <c r="AM211" s="243"/>
      <c r="AN211" s="243"/>
      <c r="AO211" s="243"/>
      <c r="AP211" s="243"/>
      <c r="AQ211" s="243"/>
      <c r="AR211" s="243"/>
      <c r="AS211" s="243"/>
      <c r="AT211" s="243"/>
      <c r="AU211" s="243"/>
      <c r="AV211" s="243"/>
      <c r="AW211" s="243"/>
      <c r="AX211" s="243"/>
      <c r="AY211" s="253"/>
    </row>
    <row r="212" spans="1:51" ht="60" customHeight="1" x14ac:dyDescent="0.35">
      <c r="A212" s="249" t="s">
        <v>4788</v>
      </c>
      <c r="B212" s="237" t="s">
        <v>4789</v>
      </c>
      <c r="C212" s="237" t="s">
        <v>4790</v>
      </c>
      <c r="D212" s="237" t="s">
        <v>4791</v>
      </c>
      <c r="E212" s="237" t="s">
        <v>21</v>
      </c>
      <c r="F212" s="237" t="s">
        <v>4792</v>
      </c>
      <c r="G212" s="237" t="s">
        <v>21</v>
      </c>
      <c r="H212" s="237" t="s">
        <v>21</v>
      </c>
      <c r="I212" s="237" t="s">
        <v>21</v>
      </c>
      <c r="J212" s="237" t="s">
        <v>4793</v>
      </c>
      <c r="K212" s="240" t="str">
        <f>IF(COUNTIF(L212:AY212,"&lt;&gt;")=0,"",SUMPRODUCT(((Recommendations[ImplStatus]="Implemented")+(Recommendations[ImplStatus]="Compensated"))*ISNUMBER(MATCH(Recommendations[Id],L212:AY212,0)))/COUNTIF(L212:AY212,"&lt;&gt;"))</f>
        <v/>
      </c>
      <c r="L212" s="243"/>
      <c r="M212" s="243"/>
      <c r="N212" s="243"/>
      <c r="O212" s="243"/>
      <c r="P212" s="243"/>
      <c r="Q212" s="243"/>
      <c r="R212" s="243"/>
      <c r="S212" s="243"/>
      <c r="T212" s="243"/>
      <c r="U212" s="243"/>
      <c r="V212" s="243"/>
      <c r="W212" s="243"/>
      <c r="X212" s="243"/>
      <c r="Y212" s="243"/>
      <c r="Z212" s="243"/>
      <c r="AA212" s="243"/>
      <c r="AB212" s="243"/>
      <c r="AC212" s="243"/>
      <c r="AD212" s="243"/>
      <c r="AE212" s="243"/>
      <c r="AF212" s="243"/>
      <c r="AG212" s="243"/>
      <c r="AH212" s="243"/>
      <c r="AI212" s="243"/>
      <c r="AJ212" s="243"/>
      <c r="AK212" s="243"/>
      <c r="AL212" s="243"/>
      <c r="AM212" s="243"/>
      <c r="AN212" s="243"/>
      <c r="AO212" s="243"/>
      <c r="AP212" s="243"/>
      <c r="AQ212" s="243"/>
      <c r="AR212" s="243"/>
      <c r="AS212" s="243"/>
      <c r="AT212" s="243"/>
      <c r="AU212" s="243"/>
      <c r="AV212" s="243"/>
      <c r="AW212" s="243"/>
      <c r="AX212" s="243"/>
      <c r="AY212" s="253"/>
    </row>
    <row r="213" spans="1:51" ht="60" customHeight="1" x14ac:dyDescent="0.35">
      <c r="A213" s="249" t="s">
        <v>4794</v>
      </c>
      <c r="B213" s="237" t="s">
        <v>4795</v>
      </c>
      <c r="C213" s="237" t="s">
        <v>4796</v>
      </c>
      <c r="D213" s="237" t="s">
        <v>4797</v>
      </c>
      <c r="E213" s="237" t="s">
        <v>21</v>
      </c>
      <c r="F213" s="237" t="s">
        <v>4798</v>
      </c>
      <c r="G213" s="237" t="s">
        <v>21</v>
      </c>
      <c r="H213" s="237" t="s">
        <v>4799</v>
      </c>
      <c r="I213" s="237" t="s">
        <v>21</v>
      </c>
      <c r="J213" s="237" t="s">
        <v>4800</v>
      </c>
      <c r="K213" s="240" t="str">
        <f>IF(COUNTIF(L213:AY213,"&lt;&gt;")=0,"",SUMPRODUCT(((Recommendations[ImplStatus]="Implemented")+(Recommendations[ImplStatus]="Compensated"))*ISNUMBER(MATCH(Recommendations[Id],L213:AY213,0)))/COUNTIF(L213:AY213,"&lt;&gt;"))</f>
        <v/>
      </c>
      <c r="L213" s="243"/>
      <c r="M213" s="243"/>
      <c r="N213" s="243"/>
      <c r="O213" s="243"/>
      <c r="P213" s="243"/>
      <c r="Q213" s="243"/>
      <c r="R213" s="243"/>
      <c r="S213" s="243"/>
      <c r="T213" s="243"/>
      <c r="U213" s="243"/>
      <c r="V213" s="243"/>
      <c r="W213" s="243"/>
      <c r="X213" s="243"/>
      <c r="Y213" s="243"/>
      <c r="Z213" s="243"/>
      <c r="AA213" s="243"/>
      <c r="AB213" s="243"/>
      <c r="AC213" s="243"/>
      <c r="AD213" s="243"/>
      <c r="AE213" s="243"/>
      <c r="AF213" s="243"/>
      <c r="AG213" s="243"/>
      <c r="AH213" s="243"/>
      <c r="AI213" s="243"/>
      <c r="AJ213" s="243"/>
      <c r="AK213" s="243"/>
      <c r="AL213" s="243"/>
      <c r="AM213" s="243"/>
      <c r="AN213" s="243"/>
      <c r="AO213" s="243"/>
      <c r="AP213" s="243"/>
      <c r="AQ213" s="243"/>
      <c r="AR213" s="243"/>
      <c r="AS213" s="243"/>
      <c r="AT213" s="243"/>
      <c r="AU213" s="243"/>
      <c r="AV213" s="243"/>
      <c r="AW213" s="243"/>
      <c r="AX213" s="243"/>
      <c r="AY213" s="253"/>
    </row>
    <row r="214" spans="1:51" ht="60" customHeight="1" x14ac:dyDescent="0.35">
      <c r="A214" s="249" t="s">
        <v>4801</v>
      </c>
      <c r="B214" s="237" t="s">
        <v>4802</v>
      </c>
      <c r="C214" s="237" t="s">
        <v>4803</v>
      </c>
      <c r="D214" s="237" t="s">
        <v>4804</v>
      </c>
      <c r="E214" s="237" t="s">
        <v>21</v>
      </c>
      <c r="F214" s="237" t="s">
        <v>21</v>
      </c>
      <c r="G214" s="237" t="s">
        <v>21</v>
      </c>
      <c r="H214" s="237" t="s">
        <v>4805</v>
      </c>
      <c r="I214" s="237" t="s">
        <v>4140</v>
      </c>
      <c r="J214" s="237" t="s">
        <v>4806</v>
      </c>
      <c r="K214" s="240" t="str">
        <f>IF(COUNTIF(L214:AY214,"&lt;&gt;")=0,"",SUMPRODUCT(((Recommendations[ImplStatus]="Implemented")+(Recommendations[ImplStatus]="Compensated"))*ISNUMBER(MATCH(Recommendations[Id],L214:AY214,0)))/COUNTIF(L214:AY214,"&lt;&gt;"))</f>
        <v/>
      </c>
      <c r="L214" s="243"/>
      <c r="M214" s="243"/>
      <c r="N214" s="243"/>
      <c r="O214" s="243"/>
      <c r="P214" s="243"/>
      <c r="Q214" s="243"/>
      <c r="R214" s="243"/>
      <c r="S214" s="243"/>
      <c r="T214" s="243"/>
      <c r="U214" s="243"/>
      <c r="V214" s="243"/>
      <c r="W214" s="243"/>
      <c r="X214" s="243"/>
      <c r="Y214" s="243"/>
      <c r="Z214" s="243"/>
      <c r="AA214" s="243"/>
      <c r="AB214" s="243"/>
      <c r="AC214" s="243"/>
      <c r="AD214" s="243"/>
      <c r="AE214" s="243"/>
      <c r="AF214" s="243"/>
      <c r="AG214" s="243"/>
      <c r="AH214" s="243"/>
      <c r="AI214" s="243"/>
      <c r="AJ214" s="243"/>
      <c r="AK214" s="243"/>
      <c r="AL214" s="243"/>
      <c r="AM214" s="243"/>
      <c r="AN214" s="243"/>
      <c r="AO214" s="243"/>
      <c r="AP214" s="243"/>
      <c r="AQ214" s="243"/>
      <c r="AR214" s="243"/>
      <c r="AS214" s="243"/>
      <c r="AT214" s="243"/>
      <c r="AU214" s="243"/>
      <c r="AV214" s="243"/>
      <c r="AW214" s="243"/>
      <c r="AX214" s="243"/>
      <c r="AY214" s="253"/>
    </row>
    <row r="215" spans="1:51" ht="60" customHeight="1" x14ac:dyDescent="0.35">
      <c r="A215" s="249" t="s">
        <v>4807</v>
      </c>
      <c r="B215" s="237" t="s">
        <v>4808</v>
      </c>
      <c r="C215" s="237" t="s">
        <v>4809</v>
      </c>
      <c r="D215" s="237" t="s">
        <v>4810</v>
      </c>
      <c r="E215" s="237" t="s">
        <v>21</v>
      </c>
      <c r="F215" s="237" t="s">
        <v>21</v>
      </c>
      <c r="G215" s="237" t="s">
        <v>21</v>
      </c>
      <c r="H215" s="237" t="s">
        <v>4811</v>
      </c>
      <c r="I215" s="237" t="s">
        <v>21</v>
      </c>
      <c r="J215" s="237" t="s">
        <v>4812</v>
      </c>
      <c r="K215" s="240" t="str">
        <f>IF(COUNTIF(L215:AY215,"&lt;&gt;")=0,"",SUMPRODUCT(((Recommendations[ImplStatus]="Implemented")+(Recommendations[ImplStatus]="Compensated"))*ISNUMBER(MATCH(Recommendations[Id],L215:AY215,0)))/COUNTIF(L215:AY215,"&lt;&gt;"))</f>
        <v/>
      </c>
      <c r="L215" s="243"/>
      <c r="M215" s="243"/>
      <c r="N215" s="243"/>
      <c r="O215" s="243"/>
      <c r="P215" s="243"/>
      <c r="Q215" s="243"/>
      <c r="R215" s="243"/>
      <c r="S215" s="243"/>
      <c r="T215" s="243"/>
      <c r="U215" s="243"/>
      <c r="V215" s="243"/>
      <c r="W215" s="243"/>
      <c r="X215" s="243"/>
      <c r="Y215" s="243"/>
      <c r="Z215" s="243"/>
      <c r="AA215" s="243"/>
      <c r="AB215" s="243"/>
      <c r="AC215" s="243"/>
      <c r="AD215" s="243"/>
      <c r="AE215" s="243"/>
      <c r="AF215" s="243"/>
      <c r="AG215" s="243"/>
      <c r="AH215" s="243"/>
      <c r="AI215" s="243"/>
      <c r="AJ215" s="243"/>
      <c r="AK215" s="243"/>
      <c r="AL215" s="243"/>
      <c r="AM215" s="243"/>
      <c r="AN215" s="243"/>
      <c r="AO215" s="243"/>
      <c r="AP215" s="243"/>
      <c r="AQ215" s="243"/>
      <c r="AR215" s="243"/>
      <c r="AS215" s="243"/>
      <c r="AT215" s="243"/>
      <c r="AU215" s="243"/>
      <c r="AV215" s="243"/>
      <c r="AW215" s="243"/>
      <c r="AX215" s="243"/>
      <c r="AY215" s="253"/>
    </row>
    <row r="216" spans="1:51" ht="60" customHeight="1" outlineLevel="1" x14ac:dyDescent="0.35">
      <c r="A216" s="247" t="s">
        <v>4813</v>
      </c>
      <c r="B216" s="235" t="s">
        <v>4814</v>
      </c>
      <c r="C216" s="235"/>
      <c r="D216" s="235"/>
      <c r="E216" s="235"/>
      <c r="F216" s="235"/>
      <c r="G216" s="235"/>
      <c r="H216" s="235"/>
      <c r="I216" s="235"/>
      <c r="J216" s="235"/>
      <c r="K216" s="238" t="str">
        <f>IF(COUNTIF(L216:AY216,"&lt;&gt;")=0,"",SUMPRODUCT(((Recommendations[ImplStatus]="Implemented")+(Recommendations[ImplStatus]="Compensated"))*ISNUMBER(MATCH(Recommendations[Id],L216:AY216,0)))/COUNTIF(L216:AY216,"&lt;&gt;"))</f>
        <v/>
      </c>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51"/>
    </row>
    <row r="217" spans="1:51" ht="60" customHeight="1" outlineLevel="1" x14ac:dyDescent="0.35">
      <c r="A217" s="248" t="s">
        <v>1263</v>
      </c>
      <c r="B217" s="236" t="s">
        <v>4815</v>
      </c>
      <c r="C217" s="236"/>
      <c r="D217" s="236"/>
      <c r="E217" s="236"/>
      <c r="F217" s="236"/>
      <c r="G217" s="236"/>
      <c r="H217" s="236"/>
      <c r="I217" s="236"/>
      <c r="J217" s="236"/>
      <c r="K217" s="239" t="str">
        <f>IF(COUNTIF(L217:AY217,"&lt;&gt;")=0,"",SUMPRODUCT(((Recommendations[ImplStatus]="Implemented")+(Recommendations[ImplStatus]="Compensated"))*ISNUMBER(MATCH(Recommendations[Id],L217:AY217,0)))/COUNTIF(L217:AY217,"&lt;&gt;"))</f>
        <v/>
      </c>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52"/>
    </row>
    <row r="218" spans="1:51" ht="60" customHeight="1" x14ac:dyDescent="0.35">
      <c r="A218" s="249" t="s">
        <v>4816</v>
      </c>
      <c r="B218" s="237" t="s">
        <v>4817</v>
      </c>
      <c r="C218" s="237" t="s">
        <v>4818</v>
      </c>
      <c r="D218" s="237" t="s">
        <v>3912</v>
      </c>
      <c r="E218" s="237" t="s">
        <v>3698</v>
      </c>
      <c r="F218" s="237" t="s">
        <v>21</v>
      </c>
      <c r="G218" s="237" t="s">
        <v>21</v>
      </c>
      <c r="H218" s="237" t="s">
        <v>4819</v>
      </c>
      <c r="I218" s="237" t="s">
        <v>21</v>
      </c>
      <c r="J218" s="237" t="s">
        <v>4820</v>
      </c>
      <c r="K218" s="240" t="str">
        <f>IF(COUNTIF(L218:AY218,"&lt;&gt;")=0,"",SUMPRODUCT(((Recommendations[ImplStatus]="Implemented")+(Recommendations[ImplStatus]="Compensated"))*ISNUMBER(MATCH(Recommendations[Id],L218:AY218,0)))/COUNTIF(L218:AY218,"&lt;&gt;"))</f>
        <v/>
      </c>
      <c r="L218" s="243"/>
      <c r="M218" s="243"/>
      <c r="N218" s="243"/>
      <c r="O218" s="243"/>
      <c r="P218" s="243"/>
      <c r="Q218" s="243"/>
      <c r="R218" s="243"/>
      <c r="S218" s="243"/>
      <c r="T218" s="243"/>
      <c r="U218" s="243"/>
      <c r="V218" s="243"/>
      <c r="W218" s="243"/>
      <c r="X218" s="243"/>
      <c r="Y218" s="243"/>
      <c r="Z218" s="243"/>
      <c r="AA218" s="243"/>
      <c r="AB218" s="243"/>
      <c r="AC218" s="243"/>
      <c r="AD218" s="243"/>
      <c r="AE218" s="243"/>
      <c r="AF218" s="243"/>
      <c r="AG218" s="243"/>
      <c r="AH218" s="243"/>
      <c r="AI218" s="243"/>
      <c r="AJ218" s="243"/>
      <c r="AK218" s="243"/>
      <c r="AL218" s="243"/>
      <c r="AM218" s="243"/>
      <c r="AN218" s="243"/>
      <c r="AO218" s="243"/>
      <c r="AP218" s="243"/>
      <c r="AQ218" s="243"/>
      <c r="AR218" s="243"/>
      <c r="AS218" s="243"/>
      <c r="AT218" s="243"/>
      <c r="AU218" s="243"/>
      <c r="AV218" s="243"/>
      <c r="AW218" s="243"/>
      <c r="AX218" s="243"/>
      <c r="AY218" s="253"/>
    </row>
    <row r="219" spans="1:51" ht="60" customHeight="1" x14ac:dyDescent="0.35">
      <c r="A219" s="249" t="s">
        <v>4821</v>
      </c>
      <c r="B219" s="237" t="s">
        <v>4822</v>
      </c>
      <c r="C219" s="237" t="s">
        <v>3703</v>
      </c>
      <c r="D219" s="237" t="s">
        <v>3704</v>
      </c>
      <c r="E219" s="237" t="s">
        <v>21</v>
      </c>
      <c r="F219" s="237" t="s">
        <v>3706</v>
      </c>
      <c r="G219" s="237" t="s">
        <v>21</v>
      </c>
      <c r="H219" s="237" t="s">
        <v>4823</v>
      </c>
      <c r="I219" s="237" t="s">
        <v>21</v>
      </c>
      <c r="J219" s="237" t="s">
        <v>4824</v>
      </c>
      <c r="K219" s="240" t="str">
        <f>IF(COUNTIF(L219:AY219,"&lt;&gt;")=0,"",SUMPRODUCT(((Recommendations[ImplStatus]="Implemented")+(Recommendations[ImplStatus]="Compensated"))*ISNUMBER(MATCH(Recommendations[Id],L219:AY219,0)))/COUNTIF(L219:AY219,"&lt;&gt;"))</f>
        <v/>
      </c>
      <c r="L219" s="243"/>
      <c r="M219" s="243"/>
      <c r="N219" s="243"/>
      <c r="O219" s="243"/>
      <c r="P219" s="243"/>
      <c r="Q219" s="243"/>
      <c r="R219" s="243"/>
      <c r="S219" s="243"/>
      <c r="T219" s="243"/>
      <c r="U219" s="243"/>
      <c r="V219" s="243"/>
      <c r="W219" s="243"/>
      <c r="X219" s="243"/>
      <c r="Y219" s="243"/>
      <c r="Z219" s="243"/>
      <c r="AA219" s="243"/>
      <c r="AB219" s="243"/>
      <c r="AC219" s="243"/>
      <c r="AD219" s="243"/>
      <c r="AE219" s="243"/>
      <c r="AF219" s="243"/>
      <c r="AG219" s="243"/>
      <c r="AH219" s="243"/>
      <c r="AI219" s="243"/>
      <c r="AJ219" s="243"/>
      <c r="AK219" s="243"/>
      <c r="AL219" s="243"/>
      <c r="AM219" s="243"/>
      <c r="AN219" s="243"/>
      <c r="AO219" s="243"/>
      <c r="AP219" s="243"/>
      <c r="AQ219" s="243"/>
      <c r="AR219" s="243"/>
      <c r="AS219" s="243"/>
      <c r="AT219" s="243"/>
      <c r="AU219" s="243"/>
      <c r="AV219" s="243"/>
      <c r="AW219" s="243"/>
      <c r="AX219" s="243"/>
      <c r="AY219" s="253"/>
    </row>
    <row r="220" spans="1:51" ht="60" customHeight="1" outlineLevel="1" x14ac:dyDescent="0.35">
      <c r="A220" s="248" t="s">
        <v>1267</v>
      </c>
      <c r="B220" s="236" t="s">
        <v>4825</v>
      </c>
      <c r="C220" s="236"/>
      <c r="D220" s="236"/>
      <c r="E220" s="236"/>
      <c r="F220" s="236"/>
      <c r="G220" s="236"/>
      <c r="H220" s="236"/>
      <c r="I220" s="236"/>
      <c r="J220" s="236"/>
      <c r="K220" s="239" t="str">
        <f>IF(COUNTIF(L220:AY220,"&lt;&gt;")=0,"",SUMPRODUCT(((Recommendations[ImplStatus]="Implemented")+(Recommendations[ImplStatus]="Compensated"))*ISNUMBER(MATCH(Recommendations[Id],L220:AY220,0)))/COUNTIF(L220:AY220,"&lt;&gt;"))</f>
        <v/>
      </c>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52"/>
    </row>
    <row r="221" spans="1:51" ht="60" customHeight="1" x14ac:dyDescent="0.35">
      <c r="A221" s="249" t="s">
        <v>4826</v>
      </c>
      <c r="B221" s="237" t="s">
        <v>4827</v>
      </c>
      <c r="C221" s="237" t="s">
        <v>4828</v>
      </c>
      <c r="D221" s="237" t="s">
        <v>4829</v>
      </c>
      <c r="E221" s="237" t="s">
        <v>21</v>
      </c>
      <c r="F221" s="237" t="s">
        <v>21</v>
      </c>
      <c r="G221" s="237" t="s">
        <v>21</v>
      </c>
      <c r="H221" s="237" t="s">
        <v>4830</v>
      </c>
      <c r="I221" s="237" t="s">
        <v>21</v>
      </c>
      <c r="J221" s="237" t="s">
        <v>4831</v>
      </c>
      <c r="K221" s="240">
        <f>IF(COUNTIF(L221:AY221,"&lt;&gt;")=0,"",SUMPRODUCT(((Recommendations[ImplStatus]="Implemented")+(Recommendations[ImplStatus]="Compensated"))*ISNUMBER(MATCH(Recommendations[Id],L221:AY221,0)))/COUNTIF(L221:AY221,"&lt;&gt;"))</f>
        <v>0</v>
      </c>
      <c r="L221" s="243" t="s">
        <v>40</v>
      </c>
      <c r="M221" s="243" t="s">
        <v>45</v>
      </c>
      <c r="N221" s="243" t="s">
        <v>50</v>
      </c>
      <c r="O221" s="243" t="s">
        <v>76</v>
      </c>
      <c r="P221" s="243" t="s">
        <v>91</v>
      </c>
      <c r="Q221" s="243" t="s">
        <v>96</v>
      </c>
      <c r="R221" s="243" t="s">
        <v>211</v>
      </c>
      <c r="S221" s="243" t="s">
        <v>216</v>
      </c>
      <c r="T221" s="243"/>
      <c r="U221" s="243"/>
      <c r="V221" s="243"/>
      <c r="W221" s="243"/>
      <c r="X221" s="243"/>
      <c r="Y221" s="243"/>
      <c r="Z221" s="243"/>
      <c r="AA221" s="243"/>
      <c r="AB221" s="243"/>
      <c r="AC221" s="243"/>
      <c r="AD221" s="243"/>
      <c r="AE221" s="243"/>
      <c r="AF221" s="243"/>
      <c r="AG221" s="243"/>
      <c r="AH221" s="243"/>
      <c r="AI221" s="243"/>
      <c r="AJ221" s="243"/>
      <c r="AK221" s="243"/>
      <c r="AL221" s="243"/>
      <c r="AM221" s="243"/>
      <c r="AN221" s="243"/>
      <c r="AO221" s="243"/>
      <c r="AP221" s="243"/>
      <c r="AQ221" s="243"/>
      <c r="AR221" s="243"/>
      <c r="AS221" s="243"/>
      <c r="AT221" s="243"/>
      <c r="AU221" s="243"/>
      <c r="AV221" s="243"/>
      <c r="AW221" s="243"/>
      <c r="AX221" s="243"/>
      <c r="AY221" s="253"/>
    </row>
    <row r="222" spans="1:51" ht="60" customHeight="1" x14ac:dyDescent="0.35">
      <c r="A222" s="249" t="s">
        <v>4832</v>
      </c>
      <c r="B222" s="237" t="s">
        <v>4833</v>
      </c>
      <c r="C222" s="237" t="s">
        <v>4834</v>
      </c>
      <c r="D222" s="237" t="s">
        <v>4835</v>
      </c>
      <c r="E222" s="237" t="s">
        <v>21</v>
      </c>
      <c r="F222" s="237" t="s">
        <v>21</v>
      </c>
      <c r="G222" s="237" t="s">
        <v>21</v>
      </c>
      <c r="H222" s="237" t="s">
        <v>4836</v>
      </c>
      <c r="I222" s="237" t="s">
        <v>21</v>
      </c>
      <c r="J222" s="237" t="s">
        <v>4837</v>
      </c>
      <c r="K222" s="240" t="str">
        <f>IF(COUNTIF(L222:AY222,"&lt;&gt;")=0,"",SUMPRODUCT(((Recommendations[ImplStatus]="Implemented")+(Recommendations[ImplStatus]="Compensated"))*ISNUMBER(MATCH(Recommendations[Id],L222:AY222,0)))/COUNTIF(L222:AY222,"&lt;&gt;"))</f>
        <v/>
      </c>
      <c r="L222" s="243"/>
      <c r="M222" s="243"/>
      <c r="N222" s="243"/>
      <c r="O222" s="243"/>
      <c r="P222" s="243"/>
      <c r="Q222" s="243"/>
      <c r="R222" s="243"/>
      <c r="S222" s="243"/>
      <c r="T222" s="243"/>
      <c r="U222" s="243"/>
      <c r="V222" s="243"/>
      <c r="W222" s="243"/>
      <c r="X222" s="243"/>
      <c r="Y222" s="243"/>
      <c r="Z222" s="243"/>
      <c r="AA222" s="243"/>
      <c r="AB222" s="243"/>
      <c r="AC222" s="243"/>
      <c r="AD222" s="243"/>
      <c r="AE222" s="243"/>
      <c r="AF222" s="243"/>
      <c r="AG222" s="243"/>
      <c r="AH222" s="243"/>
      <c r="AI222" s="243"/>
      <c r="AJ222" s="243"/>
      <c r="AK222" s="243"/>
      <c r="AL222" s="243"/>
      <c r="AM222" s="243"/>
      <c r="AN222" s="243"/>
      <c r="AO222" s="243"/>
      <c r="AP222" s="243"/>
      <c r="AQ222" s="243"/>
      <c r="AR222" s="243"/>
      <c r="AS222" s="243"/>
      <c r="AT222" s="243"/>
      <c r="AU222" s="243"/>
      <c r="AV222" s="243"/>
      <c r="AW222" s="243"/>
      <c r="AX222" s="243"/>
      <c r="AY222" s="253"/>
    </row>
    <row r="223" spans="1:51" ht="60" customHeight="1" x14ac:dyDescent="0.35">
      <c r="A223" s="249" t="s">
        <v>4838</v>
      </c>
      <c r="B223" s="237" t="s">
        <v>4839</v>
      </c>
      <c r="C223" s="237" t="s">
        <v>4840</v>
      </c>
      <c r="D223" s="237" t="s">
        <v>21</v>
      </c>
      <c r="E223" s="237" t="s">
        <v>4841</v>
      </c>
      <c r="F223" s="237" t="s">
        <v>21</v>
      </c>
      <c r="G223" s="237" t="s">
        <v>21</v>
      </c>
      <c r="H223" s="237" t="s">
        <v>4842</v>
      </c>
      <c r="I223" s="237" t="s">
        <v>21</v>
      </c>
      <c r="J223" s="237" t="s">
        <v>4843</v>
      </c>
      <c r="K223" s="240" t="str">
        <f>IF(COUNTIF(L223:AY223,"&lt;&gt;")=0,"",SUMPRODUCT(((Recommendations[ImplStatus]="Implemented")+(Recommendations[ImplStatus]="Compensated"))*ISNUMBER(MATCH(Recommendations[Id],L223:AY223,0)))/COUNTIF(L223:AY223,"&lt;&gt;"))</f>
        <v/>
      </c>
      <c r="L223" s="243"/>
      <c r="M223" s="243"/>
      <c r="N223" s="243"/>
      <c r="O223" s="243"/>
      <c r="P223" s="243"/>
      <c r="Q223" s="243"/>
      <c r="R223" s="243"/>
      <c r="S223" s="243"/>
      <c r="T223" s="243"/>
      <c r="U223" s="243"/>
      <c r="V223" s="243"/>
      <c r="W223" s="243"/>
      <c r="X223" s="243"/>
      <c r="Y223" s="243"/>
      <c r="Z223" s="243"/>
      <c r="AA223" s="243"/>
      <c r="AB223" s="243"/>
      <c r="AC223" s="243"/>
      <c r="AD223" s="243"/>
      <c r="AE223" s="243"/>
      <c r="AF223" s="243"/>
      <c r="AG223" s="243"/>
      <c r="AH223" s="243"/>
      <c r="AI223" s="243"/>
      <c r="AJ223" s="243"/>
      <c r="AK223" s="243"/>
      <c r="AL223" s="243"/>
      <c r="AM223" s="243"/>
      <c r="AN223" s="243"/>
      <c r="AO223" s="243"/>
      <c r="AP223" s="243"/>
      <c r="AQ223" s="243"/>
      <c r="AR223" s="243"/>
      <c r="AS223" s="243"/>
      <c r="AT223" s="243"/>
      <c r="AU223" s="243"/>
      <c r="AV223" s="243"/>
      <c r="AW223" s="243"/>
      <c r="AX223" s="243"/>
      <c r="AY223" s="253"/>
    </row>
    <row r="224" spans="1:51" ht="60" customHeight="1" x14ac:dyDescent="0.35">
      <c r="A224" s="249" t="s">
        <v>4844</v>
      </c>
      <c r="B224" s="237" t="s">
        <v>4845</v>
      </c>
      <c r="C224" s="237" t="s">
        <v>4846</v>
      </c>
      <c r="D224" s="237" t="s">
        <v>21</v>
      </c>
      <c r="E224" s="237" t="s">
        <v>21</v>
      </c>
      <c r="F224" s="237" t="s">
        <v>21</v>
      </c>
      <c r="G224" s="237" t="s">
        <v>21</v>
      </c>
      <c r="H224" s="237" t="s">
        <v>4847</v>
      </c>
      <c r="I224" s="237" t="s">
        <v>21</v>
      </c>
      <c r="J224" s="237" t="s">
        <v>4848</v>
      </c>
      <c r="K224" s="240" t="str">
        <f>IF(COUNTIF(L224:AY224,"&lt;&gt;")=0,"",SUMPRODUCT(((Recommendations[ImplStatus]="Implemented")+(Recommendations[ImplStatus]="Compensated"))*ISNUMBER(MATCH(Recommendations[Id],L224:AY224,0)))/COUNTIF(L224:AY224,"&lt;&gt;"))</f>
        <v/>
      </c>
      <c r="L224" s="243"/>
      <c r="M224" s="243"/>
      <c r="N224" s="243"/>
      <c r="O224" s="243"/>
      <c r="P224" s="243"/>
      <c r="Q224" s="243"/>
      <c r="R224" s="243"/>
      <c r="S224" s="243"/>
      <c r="T224" s="243"/>
      <c r="U224" s="243"/>
      <c r="V224" s="243"/>
      <c r="W224" s="243"/>
      <c r="X224" s="243"/>
      <c r="Y224" s="243"/>
      <c r="Z224" s="243"/>
      <c r="AA224" s="243"/>
      <c r="AB224" s="243"/>
      <c r="AC224" s="243"/>
      <c r="AD224" s="243"/>
      <c r="AE224" s="243"/>
      <c r="AF224" s="243"/>
      <c r="AG224" s="243"/>
      <c r="AH224" s="243"/>
      <c r="AI224" s="243"/>
      <c r="AJ224" s="243"/>
      <c r="AK224" s="243"/>
      <c r="AL224" s="243"/>
      <c r="AM224" s="243"/>
      <c r="AN224" s="243"/>
      <c r="AO224" s="243"/>
      <c r="AP224" s="243"/>
      <c r="AQ224" s="243"/>
      <c r="AR224" s="243"/>
      <c r="AS224" s="243"/>
      <c r="AT224" s="243"/>
      <c r="AU224" s="243"/>
      <c r="AV224" s="243"/>
      <c r="AW224" s="243"/>
      <c r="AX224" s="243"/>
      <c r="AY224" s="253"/>
    </row>
    <row r="225" spans="1:51" ht="60" customHeight="1" x14ac:dyDescent="0.35">
      <c r="A225" s="249" t="s">
        <v>4849</v>
      </c>
      <c r="B225" s="237" t="s">
        <v>4850</v>
      </c>
      <c r="C225" s="237" t="s">
        <v>4851</v>
      </c>
      <c r="D225" s="237" t="s">
        <v>21</v>
      </c>
      <c r="E225" s="237" t="s">
        <v>21</v>
      </c>
      <c r="F225" s="237" t="s">
        <v>21</v>
      </c>
      <c r="G225" s="237" t="s">
        <v>21</v>
      </c>
      <c r="H225" s="237" t="s">
        <v>4852</v>
      </c>
      <c r="I225" s="237" t="s">
        <v>21</v>
      </c>
      <c r="J225" s="237" t="s">
        <v>21</v>
      </c>
      <c r="K225" s="240" t="str">
        <f>IF(COUNTIF(L225:AY225,"&lt;&gt;")=0,"",SUMPRODUCT(((Recommendations[ImplStatus]="Implemented")+(Recommendations[ImplStatus]="Compensated"))*ISNUMBER(MATCH(Recommendations[Id],L225:AY225,0)))/COUNTIF(L225:AY225,"&lt;&gt;"))</f>
        <v/>
      </c>
      <c r="L225" s="243"/>
      <c r="M225" s="243"/>
      <c r="N225" s="243"/>
      <c r="O225" s="243"/>
      <c r="P225" s="243"/>
      <c r="Q225" s="243"/>
      <c r="R225" s="243"/>
      <c r="S225" s="243"/>
      <c r="T225" s="243"/>
      <c r="U225" s="243"/>
      <c r="V225" s="243"/>
      <c r="W225" s="243"/>
      <c r="X225" s="243"/>
      <c r="Y225" s="243"/>
      <c r="Z225" s="243"/>
      <c r="AA225" s="243"/>
      <c r="AB225" s="243"/>
      <c r="AC225" s="243"/>
      <c r="AD225" s="243"/>
      <c r="AE225" s="243"/>
      <c r="AF225" s="243"/>
      <c r="AG225" s="243"/>
      <c r="AH225" s="243"/>
      <c r="AI225" s="243"/>
      <c r="AJ225" s="243"/>
      <c r="AK225" s="243"/>
      <c r="AL225" s="243"/>
      <c r="AM225" s="243"/>
      <c r="AN225" s="243"/>
      <c r="AO225" s="243"/>
      <c r="AP225" s="243"/>
      <c r="AQ225" s="243"/>
      <c r="AR225" s="243"/>
      <c r="AS225" s="243"/>
      <c r="AT225" s="243"/>
      <c r="AU225" s="243"/>
      <c r="AV225" s="243"/>
      <c r="AW225" s="243"/>
      <c r="AX225" s="243"/>
      <c r="AY225" s="253"/>
    </row>
    <row r="226" spans="1:51" ht="60" customHeight="1" x14ac:dyDescent="0.35">
      <c r="A226" s="249" t="s">
        <v>4853</v>
      </c>
      <c r="B226" s="237" t="s">
        <v>4854</v>
      </c>
      <c r="C226" s="237" t="s">
        <v>4855</v>
      </c>
      <c r="D226" s="237" t="s">
        <v>21</v>
      </c>
      <c r="E226" s="237" t="s">
        <v>21</v>
      </c>
      <c r="F226" s="237" t="s">
        <v>21</v>
      </c>
      <c r="G226" s="237" t="s">
        <v>21</v>
      </c>
      <c r="H226" s="237" t="s">
        <v>4856</v>
      </c>
      <c r="I226" s="237" t="s">
        <v>21</v>
      </c>
      <c r="J226" s="237" t="s">
        <v>4857</v>
      </c>
      <c r="K226" s="240" t="str">
        <f>IF(COUNTIF(L226:AY226,"&lt;&gt;")=0,"",SUMPRODUCT(((Recommendations[ImplStatus]="Implemented")+(Recommendations[ImplStatus]="Compensated"))*ISNUMBER(MATCH(Recommendations[Id],L226:AY226,0)))/COUNTIF(L226:AY226,"&lt;&gt;"))</f>
        <v/>
      </c>
      <c r="L226" s="243"/>
      <c r="M226" s="243"/>
      <c r="N226" s="243"/>
      <c r="O226" s="243"/>
      <c r="P226" s="243"/>
      <c r="Q226" s="243"/>
      <c r="R226" s="243"/>
      <c r="S226" s="243"/>
      <c r="T226" s="243"/>
      <c r="U226" s="243"/>
      <c r="V226" s="243"/>
      <c r="W226" s="243"/>
      <c r="X226" s="243"/>
      <c r="Y226" s="243"/>
      <c r="Z226" s="243"/>
      <c r="AA226" s="243"/>
      <c r="AB226" s="243"/>
      <c r="AC226" s="243"/>
      <c r="AD226" s="243"/>
      <c r="AE226" s="243"/>
      <c r="AF226" s="243"/>
      <c r="AG226" s="243"/>
      <c r="AH226" s="243"/>
      <c r="AI226" s="243"/>
      <c r="AJ226" s="243"/>
      <c r="AK226" s="243"/>
      <c r="AL226" s="243"/>
      <c r="AM226" s="243"/>
      <c r="AN226" s="243"/>
      <c r="AO226" s="243"/>
      <c r="AP226" s="243"/>
      <c r="AQ226" s="243"/>
      <c r="AR226" s="243"/>
      <c r="AS226" s="243"/>
      <c r="AT226" s="243"/>
      <c r="AU226" s="243"/>
      <c r="AV226" s="243"/>
      <c r="AW226" s="243"/>
      <c r="AX226" s="243"/>
      <c r="AY226" s="253"/>
    </row>
    <row r="227" spans="1:51" ht="60" customHeight="1" x14ac:dyDescent="0.35">
      <c r="A227" s="249" t="s">
        <v>4858</v>
      </c>
      <c r="B227" s="237" t="s">
        <v>4859</v>
      </c>
      <c r="C227" s="237" t="s">
        <v>4860</v>
      </c>
      <c r="D227" s="237" t="s">
        <v>21</v>
      </c>
      <c r="E227" s="237" t="s">
        <v>21</v>
      </c>
      <c r="F227" s="237" t="s">
        <v>21</v>
      </c>
      <c r="G227" s="237" t="s">
        <v>21</v>
      </c>
      <c r="H227" s="237" t="s">
        <v>4861</v>
      </c>
      <c r="I227" s="237" t="s">
        <v>21</v>
      </c>
      <c r="J227" s="237" t="s">
        <v>4862</v>
      </c>
      <c r="K227" s="240" t="str">
        <f>IF(COUNTIF(L227:AY227,"&lt;&gt;")=0,"",SUMPRODUCT(((Recommendations[ImplStatus]="Implemented")+(Recommendations[ImplStatus]="Compensated"))*ISNUMBER(MATCH(Recommendations[Id],L227:AY227,0)))/COUNTIF(L227:AY227,"&lt;&gt;"))</f>
        <v/>
      </c>
      <c r="L227" s="243"/>
      <c r="M227" s="243"/>
      <c r="N227" s="243"/>
      <c r="O227" s="243"/>
      <c r="P227" s="243"/>
      <c r="Q227" s="243"/>
      <c r="R227" s="243"/>
      <c r="S227" s="243"/>
      <c r="T227" s="243"/>
      <c r="U227" s="243"/>
      <c r="V227" s="243"/>
      <c r="W227" s="243"/>
      <c r="X227" s="243"/>
      <c r="Y227" s="243"/>
      <c r="Z227" s="243"/>
      <c r="AA227" s="243"/>
      <c r="AB227" s="243"/>
      <c r="AC227" s="243"/>
      <c r="AD227" s="243"/>
      <c r="AE227" s="243"/>
      <c r="AF227" s="243"/>
      <c r="AG227" s="243"/>
      <c r="AH227" s="243"/>
      <c r="AI227" s="243"/>
      <c r="AJ227" s="243"/>
      <c r="AK227" s="243"/>
      <c r="AL227" s="243"/>
      <c r="AM227" s="243"/>
      <c r="AN227" s="243"/>
      <c r="AO227" s="243"/>
      <c r="AP227" s="243"/>
      <c r="AQ227" s="243"/>
      <c r="AR227" s="243"/>
      <c r="AS227" s="243"/>
      <c r="AT227" s="243"/>
      <c r="AU227" s="243"/>
      <c r="AV227" s="243"/>
      <c r="AW227" s="243"/>
      <c r="AX227" s="243"/>
      <c r="AY227" s="253"/>
    </row>
    <row r="228" spans="1:51" ht="60" customHeight="1" x14ac:dyDescent="0.35">
      <c r="A228" s="249" t="s">
        <v>4863</v>
      </c>
      <c r="B228" s="237" t="s">
        <v>4864</v>
      </c>
      <c r="C228" s="237" t="s">
        <v>4865</v>
      </c>
      <c r="D228" s="237" t="s">
        <v>21</v>
      </c>
      <c r="E228" s="237" t="s">
        <v>21</v>
      </c>
      <c r="F228" s="237" t="s">
        <v>21</v>
      </c>
      <c r="G228" s="237" t="s">
        <v>21</v>
      </c>
      <c r="H228" s="237" t="s">
        <v>4866</v>
      </c>
      <c r="I228" s="237" t="s">
        <v>21</v>
      </c>
      <c r="J228" s="237" t="s">
        <v>4867</v>
      </c>
      <c r="K228" s="240" t="str">
        <f>IF(COUNTIF(L228:AY228,"&lt;&gt;")=0,"",SUMPRODUCT(((Recommendations[ImplStatus]="Implemented")+(Recommendations[ImplStatus]="Compensated"))*ISNUMBER(MATCH(Recommendations[Id],L228:AY228,0)))/COUNTIF(L228:AY228,"&lt;&gt;"))</f>
        <v/>
      </c>
      <c r="L228" s="243"/>
      <c r="M228" s="243"/>
      <c r="N228" s="243"/>
      <c r="O228" s="243"/>
      <c r="P228" s="243"/>
      <c r="Q228" s="243"/>
      <c r="R228" s="243"/>
      <c r="S228" s="243"/>
      <c r="T228" s="243"/>
      <c r="U228" s="243"/>
      <c r="V228" s="243"/>
      <c r="W228" s="243"/>
      <c r="X228" s="243"/>
      <c r="Y228" s="243"/>
      <c r="Z228" s="243"/>
      <c r="AA228" s="243"/>
      <c r="AB228" s="243"/>
      <c r="AC228" s="243"/>
      <c r="AD228" s="243"/>
      <c r="AE228" s="243"/>
      <c r="AF228" s="243"/>
      <c r="AG228" s="243"/>
      <c r="AH228" s="243"/>
      <c r="AI228" s="243"/>
      <c r="AJ228" s="243"/>
      <c r="AK228" s="243"/>
      <c r="AL228" s="243"/>
      <c r="AM228" s="243"/>
      <c r="AN228" s="243"/>
      <c r="AO228" s="243"/>
      <c r="AP228" s="243"/>
      <c r="AQ228" s="243"/>
      <c r="AR228" s="243"/>
      <c r="AS228" s="243"/>
      <c r="AT228" s="243"/>
      <c r="AU228" s="243"/>
      <c r="AV228" s="243"/>
      <c r="AW228" s="243"/>
      <c r="AX228" s="243"/>
      <c r="AY228" s="253"/>
    </row>
    <row r="229" spans="1:51" ht="60" customHeight="1" x14ac:dyDescent="0.35">
      <c r="A229" s="249" t="s">
        <v>4868</v>
      </c>
      <c r="B229" s="237" t="s">
        <v>4869</v>
      </c>
      <c r="C229" s="237" t="s">
        <v>4870</v>
      </c>
      <c r="D229" s="237" t="s">
        <v>21</v>
      </c>
      <c r="E229" s="237" t="s">
        <v>21</v>
      </c>
      <c r="F229" s="237" t="s">
        <v>21</v>
      </c>
      <c r="G229" s="237" t="s">
        <v>21</v>
      </c>
      <c r="H229" s="237" t="s">
        <v>4871</v>
      </c>
      <c r="I229" s="237" t="s">
        <v>21</v>
      </c>
      <c r="J229" s="237" t="s">
        <v>4872</v>
      </c>
      <c r="K229" s="240" t="str">
        <f>IF(COUNTIF(L229:AY229,"&lt;&gt;")=0,"",SUMPRODUCT(((Recommendations[ImplStatus]="Implemented")+(Recommendations[ImplStatus]="Compensated"))*ISNUMBER(MATCH(Recommendations[Id],L229:AY229,0)))/COUNTIF(L229:AY229,"&lt;&gt;"))</f>
        <v/>
      </c>
      <c r="L229" s="243"/>
      <c r="M229" s="243"/>
      <c r="N229" s="243"/>
      <c r="O229" s="243"/>
      <c r="P229" s="243"/>
      <c r="Q229" s="243"/>
      <c r="R229" s="243"/>
      <c r="S229" s="243"/>
      <c r="T229" s="243"/>
      <c r="U229" s="243"/>
      <c r="V229" s="243"/>
      <c r="W229" s="243"/>
      <c r="X229" s="243"/>
      <c r="Y229" s="243"/>
      <c r="Z229" s="243"/>
      <c r="AA229" s="243"/>
      <c r="AB229" s="243"/>
      <c r="AC229" s="243"/>
      <c r="AD229" s="243"/>
      <c r="AE229" s="243"/>
      <c r="AF229" s="243"/>
      <c r="AG229" s="243"/>
      <c r="AH229" s="243"/>
      <c r="AI229" s="243"/>
      <c r="AJ229" s="243"/>
      <c r="AK229" s="243"/>
      <c r="AL229" s="243"/>
      <c r="AM229" s="243"/>
      <c r="AN229" s="243"/>
      <c r="AO229" s="243"/>
      <c r="AP229" s="243"/>
      <c r="AQ229" s="243"/>
      <c r="AR229" s="243"/>
      <c r="AS229" s="243"/>
      <c r="AT229" s="243"/>
      <c r="AU229" s="243"/>
      <c r="AV229" s="243"/>
      <c r="AW229" s="243"/>
      <c r="AX229" s="243"/>
      <c r="AY229" s="253"/>
    </row>
    <row r="230" spans="1:51" ht="60" customHeight="1" outlineLevel="1" x14ac:dyDescent="0.35">
      <c r="A230" s="248" t="s">
        <v>1271</v>
      </c>
      <c r="B230" s="236" t="s">
        <v>4873</v>
      </c>
      <c r="C230" s="236"/>
      <c r="D230" s="236"/>
      <c r="E230" s="236"/>
      <c r="F230" s="236"/>
      <c r="G230" s="236"/>
      <c r="H230" s="236"/>
      <c r="I230" s="236"/>
      <c r="J230" s="236"/>
      <c r="K230" s="239" t="str">
        <f>IF(COUNTIF(L230:AY230,"&lt;&gt;")=0,"",SUMPRODUCT(((Recommendations[ImplStatus]="Implemented")+(Recommendations[ImplStatus]="Compensated"))*ISNUMBER(MATCH(Recommendations[Id],L230:AY230,0)))/COUNTIF(L230:AY230,"&lt;&gt;"))</f>
        <v/>
      </c>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52"/>
    </row>
    <row r="231" spans="1:51" ht="60" customHeight="1" x14ac:dyDescent="0.35">
      <c r="A231" s="249" t="s">
        <v>4874</v>
      </c>
      <c r="B231" s="237" t="s">
        <v>4875</v>
      </c>
      <c r="C231" s="237" t="s">
        <v>4876</v>
      </c>
      <c r="D231" s="237" t="s">
        <v>4877</v>
      </c>
      <c r="E231" s="237" t="s">
        <v>21</v>
      </c>
      <c r="F231" s="237" t="s">
        <v>21</v>
      </c>
      <c r="G231" s="237" t="s">
        <v>21</v>
      </c>
      <c r="H231" s="237" t="s">
        <v>4878</v>
      </c>
      <c r="I231" s="237" t="s">
        <v>21</v>
      </c>
      <c r="J231" s="237" t="s">
        <v>4879</v>
      </c>
      <c r="K231" s="240">
        <f>IF(COUNTIF(L231:AY231,"&lt;&gt;")=0,"",SUMPRODUCT(((Recommendations[ImplStatus]="Implemented")+(Recommendations[ImplStatus]="Compensated"))*ISNUMBER(MATCH(Recommendations[Id],L231:AY231,0)))/COUNTIF(L231:AY231,"&lt;&gt;"))</f>
        <v>0</v>
      </c>
      <c r="L231" s="243" t="s">
        <v>40</v>
      </c>
      <c r="M231" s="243" t="s">
        <v>50</v>
      </c>
      <c r="N231" s="243" t="s">
        <v>76</v>
      </c>
      <c r="O231" s="243" t="s">
        <v>211</v>
      </c>
      <c r="P231" s="243" t="s">
        <v>216</v>
      </c>
      <c r="Q231" s="243"/>
      <c r="R231" s="243"/>
      <c r="S231" s="243"/>
      <c r="T231" s="243"/>
      <c r="U231" s="243"/>
      <c r="V231" s="243"/>
      <c r="W231" s="243"/>
      <c r="X231" s="243"/>
      <c r="Y231" s="243"/>
      <c r="Z231" s="243"/>
      <c r="AA231" s="243"/>
      <c r="AB231" s="243"/>
      <c r="AC231" s="243"/>
      <c r="AD231" s="243"/>
      <c r="AE231" s="243"/>
      <c r="AF231" s="243"/>
      <c r="AG231" s="243"/>
      <c r="AH231" s="243"/>
      <c r="AI231" s="243"/>
      <c r="AJ231" s="243"/>
      <c r="AK231" s="243"/>
      <c r="AL231" s="243"/>
      <c r="AM231" s="243"/>
      <c r="AN231" s="243"/>
      <c r="AO231" s="243"/>
      <c r="AP231" s="243"/>
      <c r="AQ231" s="243"/>
      <c r="AR231" s="243"/>
      <c r="AS231" s="243"/>
      <c r="AT231" s="243"/>
      <c r="AU231" s="243"/>
      <c r="AV231" s="243"/>
      <c r="AW231" s="243"/>
      <c r="AX231" s="243"/>
      <c r="AY231" s="253"/>
    </row>
    <row r="232" spans="1:51" ht="60" customHeight="1" x14ac:dyDescent="0.35">
      <c r="A232" s="249" t="s">
        <v>4880</v>
      </c>
      <c r="B232" s="237" t="s">
        <v>4881</v>
      </c>
      <c r="C232" s="237" t="s">
        <v>4882</v>
      </c>
      <c r="D232" s="237" t="s">
        <v>4883</v>
      </c>
      <c r="E232" s="237" t="s">
        <v>21</v>
      </c>
      <c r="F232" s="237" t="s">
        <v>21</v>
      </c>
      <c r="G232" s="237" t="s">
        <v>21</v>
      </c>
      <c r="H232" s="237" t="s">
        <v>4884</v>
      </c>
      <c r="I232" s="237" t="s">
        <v>21</v>
      </c>
      <c r="J232" s="237" t="s">
        <v>4885</v>
      </c>
      <c r="K232" s="240">
        <f>IF(COUNTIF(L232:AY232,"&lt;&gt;")=0,"",SUMPRODUCT(((Recommendations[ImplStatus]="Implemented")+(Recommendations[ImplStatus]="Compensated"))*ISNUMBER(MATCH(Recommendations[Id],L232:AY232,0)))/COUNTIF(L232:AY232,"&lt;&gt;"))</f>
        <v>0</v>
      </c>
      <c r="L232" s="243" t="s">
        <v>124</v>
      </c>
      <c r="M232" s="243" t="s">
        <v>144</v>
      </c>
      <c r="N232" s="243"/>
      <c r="O232" s="243"/>
      <c r="P232" s="243"/>
      <c r="Q232" s="243"/>
      <c r="R232" s="243"/>
      <c r="S232" s="243"/>
      <c r="T232" s="243"/>
      <c r="U232" s="243"/>
      <c r="V232" s="243"/>
      <c r="W232" s="243"/>
      <c r="X232" s="243"/>
      <c r="Y232" s="243"/>
      <c r="Z232" s="243"/>
      <c r="AA232" s="243"/>
      <c r="AB232" s="243"/>
      <c r="AC232" s="243"/>
      <c r="AD232" s="243"/>
      <c r="AE232" s="243"/>
      <c r="AF232" s="243"/>
      <c r="AG232" s="243"/>
      <c r="AH232" s="243"/>
      <c r="AI232" s="243"/>
      <c r="AJ232" s="243"/>
      <c r="AK232" s="243"/>
      <c r="AL232" s="243"/>
      <c r="AM232" s="243"/>
      <c r="AN232" s="243"/>
      <c r="AO232" s="243"/>
      <c r="AP232" s="243"/>
      <c r="AQ232" s="243"/>
      <c r="AR232" s="243"/>
      <c r="AS232" s="243"/>
      <c r="AT232" s="243"/>
      <c r="AU232" s="243"/>
      <c r="AV232" s="243"/>
      <c r="AW232" s="243"/>
      <c r="AX232" s="243"/>
      <c r="AY232" s="253"/>
    </row>
    <row r="233" spans="1:51" ht="60" customHeight="1" x14ac:dyDescent="0.35">
      <c r="A233" s="249" t="s">
        <v>4886</v>
      </c>
      <c r="B233" s="237" t="s">
        <v>4887</v>
      </c>
      <c r="C233" s="237" t="s">
        <v>4888</v>
      </c>
      <c r="D233" s="237" t="s">
        <v>4889</v>
      </c>
      <c r="E233" s="237" t="s">
        <v>21</v>
      </c>
      <c r="F233" s="237" t="s">
        <v>21</v>
      </c>
      <c r="G233" s="237" t="s">
        <v>21</v>
      </c>
      <c r="H233" s="237" t="s">
        <v>4890</v>
      </c>
      <c r="I233" s="237" t="s">
        <v>21</v>
      </c>
      <c r="J233" s="237" t="s">
        <v>4891</v>
      </c>
      <c r="K233" s="240">
        <f>IF(COUNTIF(L233:AY233,"&lt;&gt;")=0,"",SUMPRODUCT(((Recommendations[ImplStatus]="Implemented")+(Recommendations[ImplStatus]="Compensated"))*ISNUMBER(MATCH(Recommendations[Id],L233:AY233,0)))/COUNTIF(L233:AY233,"&lt;&gt;"))</f>
        <v>0</v>
      </c>
      <c r="L233" s="243" t="s">
        <v>124</v>
      </c>
      <c r="M233" s="243" t="s">
        <v>144</v>
      </c>
      <c r="N233" s="243"/>
      <c r="O233" s="243"/>
      <c r="P233" s="243"/>
      <c r="Q233" s="243"/>
      <c r="R233" s="243"/>
      <c r="S233" s="243"/>
      <c r="T233" s="243"/>
      <c r="U233" s="243"/>
      <c r="V233" s="243"/>
      <c r="W233" s="243"/>
      <c r="X233" s="243"/>
      <c r="Y233" s="243"/>
      <c r="Z233" s="243"/>
      <c r="AA233" s="243"/>
      <c r="AB233" s="243"/>
      <c r="AC233" s="243"/>
      <c r="AD233" s="243"/>
      <c r="AE233" s="243"/>
      <c r="AF233" s="243"/>
      <c r="AG233" s="243"/>
      <c r="AH233" s="243"/>
      <c r="AI233" s="243"/>
      <c r="AJ233" s="243"/>
      <c r="AK233" s="243"/>
      <c r="AL233" s="243"/>
      <c r="AM233" s="243"/>
      <c r="AN233" s="243"/>
      <c r="AO233" s="243"/>
      <c r="AP233" s="243"/>
      <c r="AQ233" s="243"/>
      <c r="AR233" s="243"/>
      <c r="AS233" s="243"/>
      <c r="AT233" s="243"/>
      <c r="AU233" s="243"/>
      <c r="AV233" s="243"/>
      <c r="AW233" s="243"/>
      <c r="AX233" s="243"/>
      <c r="AY233" s="253"/>
    </row>
    <row r="234" spans="1:51" ht="60" customHeight="1" x14ac:dyDescent="0.35">
      <c r="A234" s="249" t="s">
        <v>4892</v>
      </c>
      <c r="B234" s="237" t="s">
        <v>4893</v>
      </c>
      <c r="C234" s="237" t="s">
        <v>4894</v>
      </c>
      <c r="D234" s="237" t="s">
        <v>4895</v>
      </c>
      <c r="E234" s="237" t="s">
        <v>21</v>
      </c>
      <c r="F234" s="237" t="s">
        <v>21</v>
      </c>
      <c r="G234" s="237" t="s">
        <v>21</v>
      </c>
      <c r="H234" s="237" t="s">
        <v>4896</v>
      </c>
      <c r="I234" s="237" t="s">
        <v>21</v>
      </c>
      <c r="J234" s="237" t="s">
        <v>4897</v>
      </c>
      <c r="K234" s="240" t="str">
        <f>IF(COUNTIF(L234:AY234,"&lt;&gt;")=0,"",SUMPRODUCT(((Recommendations[ImplStatus]="Implemented")+(Recommendations[ImplStatus]="Compensated"))*ISNUMBER(MATCH(Recommendations[Id],L234:AY234,0)))/COUNTIF(L234:AY234,"&lt;&gt;"))</f>
        <v/>
      </c>
      <c r="L234" s="243"/>
      <c r="M234" s="243"/>
      <c r="N234" s="243"/>
      <c r="O234" s="243"/>
      <c r="P234" s="243"/>
      <c r="Q234" s="243"/>
      <c r="R234" s="243"/>
      <c r="S234" s="243"/>
      <c r="T234" s="243"/>
      <c r="U234" s="243"/>
      <c r="V234" s="243"/>
      <c r="W234" s="243"/>
      <c r="X234" s="243"/>
      <c r="Y234" s="243"/>
      <c r="Z234" s="243"/>
      <c r="AA234" s="243"/>
      <c r="AB234" s="243"/>
      <c r="AC234" s="243"/>
      <c r="AD234" s="243"/>
      <c r="AE234" s="243"/>
      <c r="AF234" s="243"/>
      <c r="AG234" s="243"/>
      <c r="AH234" s="243"/>
      <c r="AI234" s="243"/>
      <c r="AJ234" s="243"/>
      <c r="AK234" s="243"/>
      <c r="AL234" s="243"/>
      <c r="AM234" s="243"/>
      <c r="AN234" s="243"/>
      <c r="AO234" s="243"/>
      <c r="AP234" s="243"/>
      <c r="AQ234" s="243"/>
      <c r="AR234" s="243"/>
      <c r="AS234" s="243"/>
      <c r="AT234" s="243"/>
      <c r="AU234" s="243"/>
      <c r="AV234" s="243"/>
      <c r="AW234" s="243"/>
      <c r="AX234" s="243"/>
      <c r="AY234" s="253"/>
    </row>
    <row r="235" spans="1:51" ht="60" customHeight="1" outlineLevel="1" x14ac:dyDescent="0.35">
      <c r="A235" s="248" t="s">
        <v>1275</v>
      </c>
      <c r="B235" s="236" t="s">
        <v>4898</v>
      </c>
      <c r="C235" s="236"/>
      <c r="D235" s="236"/>
      <c r="E235" s="236"/>
      <c r="F235" s="236"/>
      <c r="G235" s="236"/>
      <c r="H235" s="236"/>
      <c r="I235" s="236"/>
      <c r="J235" s="236"/>
      <c r="K235" s="239" t="str">
        <f>IF(COUNTIF(L235:AY235,"&lt;&gt;")=0,"",SUMPRODUCT(((Recommendations[ImplStatus]="Implemented")+(Recommendations[ImplStatus]="Compensated"))*ISNUMBER(MATCH(Recommendations[Id],L235:AY235,0)))/COUNTIF(L235:AY235,"&lt;&gt;"))</f>
        <v/>
      </c>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242"/>
      <c r="AN235" s="242"/>
      <c r="AO235" s="242"/>
      <c r="AP235" s="242"/>
      <c r="AQ235" s="242"/>
      <c r="AR235" s="242"/>
      <c r="AS235" s="242"/>
      <c r="AT235" s="242"/>
      <c r="AU235" s="242"/>
      <c r="AV235" s="242"/>
      <c r="AW235" s="242"/>
      <c r="AX235" s="242"/>
      <c r="AY235" s="252"/>
    </row>
    <row r="236" spans="1:51" ht="60" customHeight="1" x14ac:dyDescent="0.35">
      <c r="A236" s="249" t="s">
        <v>4899</v>
      </c>
      <c r="B236" s="237" t="s">
        <v>4900</v>
      </c>
      <c r="C236" s="237" t="s">
        <v>4901</v>
      </c>
      <c r="D236" s="237" t="s">
        <v>4902</v>
      </c>
      <c r="E236" s="237" t="s">
        <v>21</v>
      </c>
      <c r="F236" s="237" t="s">
        <v>21</v>
      </c>
      <c r="G236" s="237" t="s">
        <v>21</v>
      </c>
      <c r="H236" s="237" t="s">
        <v>4903</v>
      </c>
      <c r="I236" s="237" t="s">
        <v>21</v>
      </c>
      <c r="J236" s="237" t="s">
        <v>4904</v>
      </c>
      <c r="K236" s="240" t="str">
        <f>IF(COUNTIF(L236:AY236,"&lt;&gt;")=0,"",SUMPRODUCT(((Recommendations[ImplStatus]="Implemented")+(Recommendations[ImplStatus]="Compensated"))*ISNUMBER(MATCH(Recommendations[Id],L236:AY236,0)))/COUNTIF(L236:AY236,"&lt;&gt;"))</f>
        <v/>
      </c>
      <c r="L236" s="243"/>
      <c r="M236" s="243"/>
      <c r="N236" s="243"/>
      <c r="O236" s="243"/>
      <c r="P236" s="243"/>
      <c r="Q236" s="243"/>
      <c r="R236" s="243"/>
      <c r="S236" s="243"/>
      <c r="T236" s="243"/>
      <c r="U236" s="243"/>
      <c r="V236" s="243"/>
      <c r="W236" s="243"/>
      <c r="X236" s="243"/>
      <c r="Y236" s="243"/>
      <c r="Z236" s="243"/>
      <c r="AA236" s="243"/>
      <c r="AB236" s="243"/>
      <c r="AC236" s="243"/>
      <c r="AD236" s="243"/>
      <c r="AE236" s="243"/>
      <c r="AF236" s="243"/>
      <c r="AG236" s="243"/>
      <c r="AH236" s="243"/>
      <c r="AI236" s="243"/>
      <c r="AJ236" s="243"/>
      <c r="AK236" s="243"/>
      <c r="AL236" s="243"/>
      <c r="AM236" s="243"/>
      <c r="AN236" s="243"/>
      <c r="AO236" s="243"/>
      <c r="AP236" s="243"/>
      <c r="AQ236" s="243"/>
      <c r="AR236" s="243"/>
      <c r="AS236" s="243"/>
      <c r="AT236" s="243"/>
      <c r="AU236" s="243"/>
      <c r="AV236" s="243"/>
      <c r="AW236" s="243"/>
      <c r="AX236" s="243"/>
      <c r="AY236" s="253"/>
    </row>
    <row r="237" spans="1:51" ht="60" customHeight="1" x14ac:dyDescent="0.35">
      <c r="A237" s="249" t="s">
        <v>4905</v>
      </c>
      <c r="B237" s="237" t="s">
        <v>4906</v>
      </c>
      <c r="C237" s="237" t="s">
        <v>4907</v>
      </c>
      <c r="D237" s="237" t="s">
        <v>4908</v>
      </c>
      <c r="E237" s="237" t="s">
        <v>21</v>
      </c>
      <c r="F237" s="237" t="s">
        <v>21</v>
      </c>
      <c r="G237" s="237" t="s">
        <v>4909</v>
      </c>
      <c r="H237" s="237" t="s">
        <v>4910</v>
      </c>
      <c r="I237" s="237" t="s">
        <v>4140</v>
      </c>
      <c r="J237" s="237" t="s">
        <v>4911</v>
      </c>
      <c r="K237" s="240" t="str">
        <f>IF(COUNTIF(L237:AY237,"&lt;&gt;")=0,"",SUMPRODUCT(((Recommendations[ImplStatus]="Implemented")+(Recommendations[ImplStatus]="Compensated"))*ISNUMBER(MATCH(Recommendations[Id],L237:AY237,0)))/COUNTIF(L237:AY237,"&lt;&gt;"))</f>
        <v/>
      </c>
      <c r="L237" s="243"/>
      <c r="M237" s="243"/>
      <c r="N237" s="243"/>
      <c r="O237" s="243"/>
      <c r="P237" s="243"/>
      <c r="Q237" s="243"/>
      <c r="R237" s="243"/>
      <c r="S237" s="243"/>
      <c r="T237" s="243"/>
      <c r="U237" s="243"/>
      <c r="V237" s="243"/>
      <c r="W237" s="243"/>
      <c r="X237" s="243"/>
      <c r="Y237" s="243"/>
      <c r="Z237" s="243"/>
      <c r="AA237" s="243"/>
      <c r="AB237" s="243"/>
      <c r="AC237" s="243"/>
      <c r="AD237" s="243"/>
      <c r="AE237" s="243"/>
      <c r="AF237" s="243"/>
      <c r="AG237" s="243"/>
      <c r="AH237" s="243"/>
      <c r="AI237" s="243"/>
      <c r="AJ237" s="243"/>
      <c r="AK237" s="243"/>
      <c r="AL237" s="243"/>
      <c r="AM237" s="243"/>
      <c r="AN237" s="243"/>
      <c r="AO237" s="243"/>
      <c r="AP237" s="243"/>
      <c r="AQ237" s="243"/>
      <c r="AR237" s="243"/>
      <c r="AS237" s="243"/>
      <c r="AT237" s="243"/>
      <c r="AU237" s="243"/>
      <c r="AV237" s="243"/>
      <c r="AW237" s="243"/>
      <c r="AX237" s="243"/>
      <c r="AY237" s="253"/>
    </row>
    <row r="238" spans="1:51" ht="60" customHeight="1" x14ac:dyDescent="0.35">
      <c r="A238" s="249" t="s">
        <v>4912</v>
      </c>
      <c r="B238" s="237" t="s">
        <v>4913</v>
      </c>
      <c r="C238" s="237" t="s">
        <v>4914</v>
      </c>
      <c r="D238" s="237" t="s">
        <v>21</v>
      </c>
      <c r="E238" s="237" t="s">
        <v>21</v>
      </c>
      <c r="F238" s="237" t="s">
        <v>21</v>
      </c>
      <c r="G238" s="237" t="s">
        <v>21</v>
      </c>
      <c r="H238" s="237" t="s">
        <v>4915</v>
      </c>
      <c r="I238" s="237" t="s">
        <v>4916</v>
      </c>
      <c r="J238" s="237" t="s">
        <v>4917</v>
      </c>
      <c r="K238" s="240" t="str">
        <f>IF(COUNTIF(L238:AY238,"&lt;&gt;")=0,"",SUMPRODUCT(((Recommendations[ImplStatus]="Implemented")+(Recommendations[ImplStatus]="Compensated"))*ISNUMBER(MATCH(Recommendations[Id],L238:AY238,0)))/COUNTIF(L238:AY238,"&lt;&gt;"))</f>
        <v/>
      </c>
      <c r="L238" s="243"/>
      <c r="M238" s="243"/>
      <c r="N238" s="243"/>
      <c r="O238" s="243"/>
      <c r="P238" s="243"/>
      <c r="Q238" s="243"/>
      <c r="R238" s="243"/>
      <c r="S238" s="243"/>
      <c r="T238" s="243"/>
      <c r="U238" s="243"/>
      <c r="V238" s="243"/>
      <c r="W238" s="243"/>
      <c r="X238" s="243"/>
      <c r="Y238" s="243"/>
      <c r="Z238" s="243"/>
      <c r="AA238" s="243"/>
      <c r="AB238" s="243"/>
      <c r="AC238" s="243"/>
      <c r="AD238" s="243"/>
      <c r="AE238" s="243"/>
      <c r="AF238" s="243"/>
      <c r="AG238" s="243"/>
      <c r="AH238" s="243"/>
      <c r="AI238" s="243"/>
      <c r="AJ238" s="243"/>
      <c r="AK238" s="243"/>
      <c r="AL238" s="243"/>
      <c r="AM238" s="243"/>
      <c r="AN238" s="243"/>
      <c r="AO238" s="243"/>
      <c r="AP238" s="243"/>
      <c r="AQ238" s="243"/>
      <c r="AR238" s="243"/>
      <c r="AS238" s="243"/>
      <c r="AT238" s="243"/>
      <c r="AU238" s="243"/>
      <c r="AV238" s="243"/>
      <c r="AW238" s="243"/>
      <c r="AX238" s="243"/>
      <c r="AY238" s="253"/>
    </row>
    <row r="239" spans="1:51" ht="60" customHeight="1" x14ac:dyDescent="0.35">
      <c r="A239" s="249" t="s">
        <v>4918</v>
      </c>
      <c r="B239" s="237" t="s">
        <v>4919</v>
      </c>
      <c r="C239" s="237" t="s">
        <v>4920</v>
      </c>
      <c r="D239" s="237" t="s">
        <v>21</v>
      </c>
      <c r="E239" s="237" t="s">
        <v>21</v>
      </c>
      <c r="F239" s="237" t="s">
        <v>21</v>
      </c>
      <c r="G239" s="237" t="s">
        <v>21</v>
      </c>
      <c r="H239" s="237" t="s">
        <v>4921</v>
      </c>
      <c r="I239" s="237" t="s">
        <v>4140</v>
      </c>
      <c r="J239" s="237" t="s">
        <v>4922</v>
      </c>
      <c r="K239" s="240" t="str">
        <f>IF(COUNTIF(L239:AY239,"&lt;&gt;")=0,"",SUMPRODUCT(((Recommendations[ImplStatus]="Implemented")+(Recommendations[ImplStatus]="Compensated"))*ISNUMBER(MATCH(Recommendations[Id],L239:AY239,0)))/COUNTIF(L239:AY239,"&lt;&gt;"))</f>
        <v/>
      </c>
      <c r="L239" s="243"/>
      <c r="M239" s="243"/>
      <c r="N239" s="243"/>
      <c r="O239" s="243"/>
      <c r="P239" s="243"/>
      <c r="Q239" s="243"/>
      <c r="R239" s="243"/>
      <c r="S239" s="243"/>
      <c r="T239" s="243"/>
      <c r="U239" s="243"/>
      <c r="V239" s="243"/>
      <c r="W239" s="243"/>
      <c r="X239" s="243"/>
      <c r="Y239" s="243"/>
      <c r="Z239" s="243"/>
      <c r="AA239" s="243"/>
      <c r="AB239" s="243"/>
      <c r="AC239" s="243"/>
      <c r="AD239" s="243"/>
      <c r="AE239" s="243"/>
      <c r="AF239" s="243"/>
      <c r="AG239" s="243"/>
      <c r="AH239" s="243"/>
      <c r="AI239" s="243"/>
      <c r="AJ239" s="243"/>
      <c r="AK239" s="243"/>
      <c r="AL239" s="243"/>
      <c r="AM239" s="243"/>
      <c r="AN239" s="243"/>
      <c r="AO239" s="243"/>
      <c r="AP239" s="243"/>
      <c r="AQ239" s="243"/>
      <c r="AR239" s="243"/>
      <c r="AS239" s="243"/>
      <c r="AT239" s="243"/>
      <c r="AU239" s="243"/>
      <c r="AV239" s="243"/>
      <c r="AW239" s="243"/>
      <c r="AX239" s="243"/>
      <c r="AY239" s="253"/>
    </row>
    <row r="240" spans="1:51" ht="60" customHeight="1" x14ac:dyDescent="0.35">
      <c r="A240" s="249" t="s">
        <v>4923</v>
      </c>
      <c r="B240" s="237" t="s">
        <v>4924</v>
      </c>
      <c r="C240" s="237" t="s">
        <v>4925</v>
      </c>
      <c r="D240" s="237" t="s">
        <v>4926</v>
      </c>
      <c r="E240" s="237" t="s">
        <v>21</v>
      </c>
      <c r="F240" s="237" t="s">
        <v>21</v>
      </c>
      <c r="G240" s="237" t="s">
        <v>21</v>
      </c>
      <c r="H240" s="237" t="s">
        <v>4927</v>
      </c>
      <c r="I240" s="237" t="s">
        <v>21</v>
      </c>
      <c r="J240" s="237" t="s">
        <v>4928</v>
      </c>
      <c r="K240" s="240" t="str">
        <f>IF(COUNTIF(L240:AY240,"&lt;&gt;")=0,"",SUMPRODUCT(((Recommendations[ImplStatus]="Implemented")+(Recommendations[ImplStatus]="Compensated"))*ISNUMBER(MATCH(Recommendations[Id],L240:AY240,0)))/COUNTIF(L240:AY240,"&lt;&gt;"))</f>
        <v/>
      </c>
      <c r="L240" s="243"/>
      <c r="M240" s="243"/>
      <c r="N240" s="243"/>
      <c r="O240" s="243"/>
      <c r="P240" s="243"/>
      <c r="Q240" s="243"/>
      <c r="R240" s="243"/>
      <c r="S240" s="243"/>
      <c r="T240" s="243"/>
      <c r="U240" s="243"/>
      <c r="V240" s="243"/>
      <c r="W240" s="243"/>
      <c r="X240" s="243"/>
      <c r="Y240" s="243"/>
      <c r="Z240" s="243"/>
      <c r="AA240" s="243"/>
      <c r="AB240" s="243"/>
      <c r="AC240" s="243"/>
      <c r="AD240" s="243"/>
      <c r="AE240" s="243"/>
      <c r="AF240" s="243"/>
      <c r="AG240" s="243"/>
      <c r="AH240" s="243"/>
      <c r="AI240" s="243"/>
      <c r="AJ240" s="243"/>
      <c r="AK240" s="243"/>
      <c r="AL240" s="243"/>
      <c r="AM240" s="243"/>
      <c r="AN240" s="243"/>
      <c r="AO240" s="243"/>
      <c r="AP240" s="243"/>
      <c r="AQ240" s="243"/>
      <c r="AR240" s="243"/>
      <c r="AS240" s="243"/>
      <c r="AT240" s="243"/>
      <c r="AU240" s="243"/>
      <c r="AV240" s="243"/>
      <c r="AW240" s="243"/>
      <c r="AX240" s="243"/>
      <c r="AY240" s="253"/>
    </row>
    <row r="241" spans="1:51" ht="60" customHeight="1" outlineLevel="1" x14ac:dyDescent="0.35">
      <c r="A241" s="248" t="s">
        <v>1279</v>
      </c>
      <c r="B241" s="236" t="s">
        <v>4929</v>
      </c>
      <c r="C241" s="236"/>
      <c r="D241" s="236"/>
      <c r="E241" s="236"/>
      <c r="F241" s="236"/>
      <c r="G241" s="236"/>
      <c r="H241" s="236"/>
      <c r="I241" s="236"/>
      <c r="J241" s="236"/>
      <c r="K241" s="239" t="str">
        <f>IF(COUNTIF(L241:AY241,"&lt;&gt;")=0,"",SUMPRODUCT(((Recommendations[ImplStatus]="Implemented")+(Recommendations[ImplStatus]="Compensated"))*ISNUMBER(MATCH(Recommendations[Id],L241:AY241,0)))/COUNTIF(L241:AY241,"&lt;&gt;"))</f>
        <v/>
      </c>
      <c r="L241" s="242"/>
      <c r="M241" s="242"/>
      <c r="N241" s="242"/>
      <c r="O241" s="242"/>
      <c r="P241" s="242"/>
      <c r="Q241" s="242"/>
      <c r="R241" s="242"/>
      <c r="S241" s="242"/>
      <c r="T241" s="242"/>
      <c r="U241" s="242"/>
      <c r="V241" s="242"/>
      <c r="W241" s="242"/>
      <c r="X241" s="242"/>
      <c r="Y241" s="242"/>
      <c r="Z241" s="242"/>
      <c r="AA241" s="242"/>
      <c r="AB241" s="242"/>
      <c r="AC241" s="242"/>
      <c r="AD241" s="242"/>
      <c r="AE241" s="242"/>
      <c r="AF241" s="242"/>
      <c r="AG241" s="242"/>
      <c r="AH241" s="242"/>
      <c r="AI241" s="242"/>
      <c r="AJ241" s="242"/>
      <c r="AK241" s="242"/>
      <c r="AL241" s="242"/>
      <c r="AM241" s="242"/>
      <c r="AN241" s="242"/>
      <c r="AO241" s="242"/>
      <c r="AP241" s="242"/>
      <c r="AQ241" s="242"/>
      <c r="AR241" s="242"/>
      <c r="AS241" s="242"/>
      <c r="AT241" s="242"/>
      <c r="AU241" s="242"/>
      <c r="AV241" s="242"/>
      <c r="AW241" s="242"/>
      <c r="AX241" s="242"/>
      <c r="AY241" s="252"/>
    </row>
    <row r="242" spans="1:51" ht="60" customHeight="1" x14ac:dyDescent="0.35">
      <c r="A242" s="249" t="s">
        <v>4930</v>
      </c>
      <c r="B242" s="237" t="s">
        <v>4931</v>
      </c>
      <c r="C242" s="237" t="s">
        <v>4932</v>
      </c>
      <c r="D242" s="237" t="s">
        <v>21</v>
      </c>
      <c r="E242" s="237" t="s">
        <v>21</v>
      </c>
      <c r="F242" s="237" t="s">
        <v>4933</v>
      </c>
      <c r="G242" s="237" t="s">
        <v>21</v>
      </c>
      <c r="H242" s="237" t="s">
        <v>4934</v>
      </c>
      <c r="I242" s="237" t="s">
        <v>21</v>
      </c>
      <c r="J242" s="237" t="s">
        <v>4935</v>
      </c>
      <c r="K242" s="240" t="str">
        <f>IF(COUNTIF(L242:AY242,"&lt;&gt;")=0,"",SUMPRODUCT(((Recommendations[ImplStatus]="Implemented")+(Recommendations[ImplStatus]="Compensated"))*ISNUMBER(MATCH(Recommendations[Id],L242:AY242,0)))/COUNTIF(L242:AY242,"&lt;&gt;"))</f>
        <v/>
      </c>
      <c r="L242" s="243"/>
      <c r="M242" s="243"/>
      <c r="N242" s="243"/>
      <c r="O242" s="243"/>
      <c r="P242" s="243"/>
      <c r="Q242" s="243"/>
      <c r="R242" s="243"/>
      <c r="S242" s="243"/>
      <c r="T242" s="243"/>
      <c r="U242" s="243"/>
      <c r="V242" s="243"/>
      <c r="W242" s="243"/>
      <c r="X242" s="243"/>
      <c r="Y242" s="243"/>
      <c r="Z242" s="243"/>
      <c r="AA242" s="243"/>
      <c r="AB242" s="243"/>
      <c r="AC242" s="243"/>
      <c r="AD242" s="243"/>
      <c r="AE242" s="243"/>
      <c r="AF242" s="243"/>
      <c r="AG242" s="243"/>
      <c r="AH242" s="243"/>
      <c r="AI242" s="243"/>
      <c r="AJ242" s="243"/>
      <c r="AK242" s="243"/>
      <c r="AL242" s="243"/>
      <c r="AM242" s="243"/>
      <c r="AN242" s="243"/>
      <c r="AO242" s="243"/>
      <c r="AP242" s="243"/>
      <c r="AQ242" s="243"/>
      <c r="AR242" s="243"/>
      <c r="AS242" s="243"/>
      <c r="AT242" s="243"/>
      <c r="AU242" s="243"/>
      <c r="AV242" s="243"/>
      <c r="AW242" s="243"/>
      <c r="AX242" s="243"/>
      <c r="AY242" s="253"/>
    </row>
    <row r="243" spans="1:51" ht="60" customHeight="1" outlineLevel="1" x14ac:dyDescent="0.35">
      <c r="A243" s="248" t="s">
        <v>1283</v>
      </c>
      <c r="B243" s="236" t="s">
        <v>4936</v>
      </c>
      <c r="C243" s="236"/>
      <c r="D243" s="236"/>
      <c r="E243" s="236"/>
      <c r="F243" s="236"/>
      <c r="G243" s="236"/>
      <c r="H243" s="236"/>
      <c r="I243" s="236"/>
      <c r="J243" s="236"/>
      <c r="K243" s="239" t="str">
        <f>IF(COUNTIF(L243:AY243,"&lt;&gt;")=0,"",SUMPRODUCT(((Recommendations[ImplStatus]="Implemented")+(Recommendations[ImplStatus]="Compensated"))*ISNUMBER(MATCH(Recommendations[Id],L243:AY243,0)))/COUNTIF(L243:AY243,"&lt;&gt;"))</f>
        <v/>
      </c>
      <c r="L243" s="242"/>
      <c r="M243" s="242"/>
      <c r="N243" s="242"/>
      <c r="O243" s="242"/>
      <c r="P243" s="242"/>
      <c r="Q243" s="242"/>
      <c r="R243" s="242"/>
      <c r="S243" s="242"/>
      <c r="T243" s="242"/>
      <c r="U243" s="242"/>
      <c r="V243" s="242"/>
      <c r="W243" s="242"/>
      <c r="X243" s="242"/>
      <c r="Y243" s="242"/>
      <c r="Z243" s="242"/>
      <c r="AA243" s="242"/>
      <c r="AB243" s="242"/>
      <c r="AC243" s="242"/>
      <c r="AD243" s="242"/>
      <c r="AE243" s="242"/>
      <c r="AF243" s="242"/>
      <c r="AG243" s="242"/>
      <c r="AH243" s="242"/>
      <c r="AI243" s="242"/>
      <c r="AJ243" s="242"/>
      <c r="AK243" s="242"/>
      <c r="AL243" s="242"/>
      <c r="AM243" s="242"/>
      <c r="AN243" s="242"/>
      <c r="AO243" s="242"/>
      <c r="AP243" s="242"/>
      <c r="AQ243" s="242"/>
      <c r="AR243" s="242"/>
      <c r="AS243" s="242"/>
      <c r="AT243" s="242"/>
      <c r="AU243" s="242"/>
      <c r="AV243" s="242"/>
      <c r="AW243" s="242"/>
      <c r="AX243" s="242"/>
      <c r="AY243" s="252"/>
    </row>
    <row r="244" spans="1:51" ht="60" customHeight="1" x14ac:dyDescent="0.35">
      <c r="A244" s="249" t="s">
        <v>4937</v>
      </c>
      <c r="B244" s="237" t="s">
        <v>4938</v>
      </c>
      <c r="C244" s="237" t="s">
        <v>4939</v>
      </c>
      <c r="D244" s="237" t="s">
        <v>21</v>
      </c>
      <c r="E244" s="237" t="s">
        <v>21</v>
      </c>
      <c r="F244" s="237" t="s">
        <v>4940</v>
      </c>
      <c r="G244" s="237" t="s">
        <v>21</v>
      </c>
      <c r="H244" s="237" t="s">
        <v>4941</v>
      </c>
      <c r="I244" s="237" t="s">
        <v>4942</v>
      </c>
      <c r="J244" s="237" t="s">
        <v>4943</v>
      </c>
      <c r="K244" s="240">
        <f>IF(COUNTIF(L244:AY244,"&lt;&gt;")=0,"",SUMPRODUCT(((Recommendations[ImplStatus]="Implemented")+(Recommendations[ImplStatus]="Compensated"))*ISNUMBER(MATCH(Recommendations[Id],L244:AY244,0)))/COUNTIF(L244:AY244,"&lt;&gt;"))</f>
        <v>0</v>
      </c>
      <c r="L244" s="243" t="s">
        <v>45</v>
      </c>
      <c r="M244" s="243" t="s">
        <v>86</v>
      </c>
      <c r="N244" s="243" t="s">
        <v>91</v>
      </c>
      <c r="O244" s="243" t="s">
        <v>96</v>
      </c>
      <c r="P244" s="243" t="s">
        <v>111</v>
      </c>
      <c r="Q244" s="243"/>
      <c r="R244" s="243"/>
      <c r="S244" s="243"/>
      <c r="T244" s="243"/>
      <c r="U244" s="243"/>
      <c r="V244" s="243"/>
      <c r="W244" s="243"/>
      <c r="X244" s="243"/>
      <c r="Y244" s="243"/>
      <c r="Z244" s="243"/>
      <c r="AA244" s="243"/>
      <c r="AB244" s="243"/>
      <c r="AC244" s="243"/>
      <c r="AD244" s="243"/>
      <c r="AE244" s="243"/>
      <c r="AF244" s="243"/>
      <c r="AG244" s="243"/>
      <c r="AH244" s="243"/>
      <c r="AI244" s="243"/>
      <c r="AJ244" s="243"/>
      <c r="AK244" s="243"/>
      <c r="AL244" s="243"/>
      <c r="AM244" s="243"/>
      <c r="AN244" s="243"/>
      <c r="AO244" s="243"/>
      <c r="AP244" s="243"/>
      <c r="AQ244" s="243"/>
      <c r="AR244" s="243"/>
      <c r="AS244" s="243"/>
      <c r="AT244" s="243"/>
      <c r="AU244" s="243"/>
      <c r="AV244" s="243"/>
      <c r="AW244" s="243"/>
      <c r="AX244" s="243"/>
      <c r="AY244" s="253"/>
    </row>
    <row r="245" spans="1:51" ht="60" customHeight="1" x14ac:dyDescent="0.35">
      <c r="A245" s="249" t="s">
        <v>4944</v>
      </c>
      <c r="B245" s="237" t="s">
        <v>4945</v>
      </c>
      <c r="C245" s="237" t="s">
        <v>4946</v>
      </c>
      <c r="D245" s="237" t="s">
        <v>4947</v>
      </c>
      <c r="E245" s="237" t="s">
        <v>21</v>
      </c>
      <c r="F245" s="237" t="s">
        <v>21</v>
      </c>
      <c r="G245" s="237" t="s">
        <v>21</v>
      </c>
      <c r="H245" s="237" t="s">
        <v>4948</v>
      </c>
      <c r="I245" s="237" t="s">
        <v>21</v>
      </c>
      <c r="J245" s="237" t="s">
        <v>4949</v>
      </c>
      <c r="K245" s="240" t="str">
        <f>IF(COUNTIF(L245:AY245,"&lt;&gt;")=0,"",SUMPRODUCT(((Recommendations[ImplStatus]="Implemented")+(Recommendations[ImplStatus]="Compensated"))*ISNUMBER(MATCH(Recommendations[Id],L245:AY245,0)))/COUNTIF(L245:AY245,"&lt;&gt;"))</f>
        <v/>
      </c>
      <c r="L245" s="243"/>
      <c r="M245" s="243"/>
      <c r="N245" s="243"/>
      <c r="O245" s="243"/>
      <c r="P245" s="243"/>
      <c r="Q245" s="243"/>
      <c r="R245" s="243"/>
      <c r="S245" s="243"/>
      <c r="T245" s="243"/>
      <c r="U245" s="243"/>
      <c r="V245" s="243"/>
      <c r="W245" s="243"/>
      <c r="X245" s="243"/>
      <c r="Y245" s="243"/>
      <c r="Z245" s="243"/>
      <c r="AA245" s="243"/>
      <c r="AB245" s="243"/>
      <c r="AC245" s="243"/>
      <c r="AD245" s="243"/>
      <c r="AE245" s="243"/>
      <c r="AF245" s="243"/>
      <c r="AG245" s="243"/>
      <c r="AH245" s="243"/>
      <c r="AI245" s="243"/>
      <c r="AJ245" s="243"/>
      <c r="AK245" s="243"/>
      <c r="AL245" s="243"/>
      <c r="AM245" s="243"/>
      <c r="AN245" s="243"/>
      <c r="AO245" s="243"/>
      <c r="AP245" s="243"/>
      <c r="AQ245" s="243"/>
      <c r="AR245" s="243"/>
      <c r="AS245" s="243"/>
      <c r="AT245" s="243"/>
      <c r="AU245" s="243"/>
      <c r="AV245" s="243"/>
      <c r="AW245" s="243"/>
      <c r="AX245" s="243"/>
      <c r="AY245" s="253"/>
    </row>
    <row r="246" spans="1:51" ht="60" customHeight="1" x14ac:dyDescent="0.35">
      <c r="A246" s="249" t="s">
        <v>4950</v>
      </c>
      <c r="B246" s="237" t="s">
        <v>4951</v>
      </c>
      <c r="C246" s="237" t="s">
        <v>4952</v>
      </c>
      <c r="D246" s="237" t="s">
        <v>21</v>
      </c>
      <c r="E246" s="237" t="s">
        <v>21</v>
      </c>
      <c r="F246" s="237" t="s">
        <v>21</v>
      </c>
      <c r="G246" s="237" t="s">
        <v>21</v>
      </c>
      <c r="H246" s="237" t="s">
        <v>4953</v>
      </c>
      <c r="I246" s="237" t="s">
        <v>21</v>
      </c>
      <c r="J246" s="237" t="s">
        <v>4954</v>
      </c>
      <c r="K246" s="240" t="str">
        <f>IF(COUNTIF(L246:AY246,"&lt;&gt;")=0,"",SUMPRODUCT(((Recommendations[ImplStatus]="Implemented")+(Recommendations[ImplStatus]="Compensated"))*ISNUMBER(MATCH(Recommendations[Id],L246:AY246,0)))/COUNTIF(L246:AY246,"&lt;&gt;"))</f>
        <v/>
      </c>
      <c r="L246" s="243"/>
      <c r="M246" s="243"/>
      <c r="N246" s="243"/>
      <c r="O246" s="243"/>
      <c r="P246" s="243"/>
      <c r="Q246" s="243"/>
      <c r="R246" s="243"/>
      <c r="S246" s="243"/>
      <c r="T246" s="243"/>
      <c r="U246" s="243"/>
      <c r="V246" s="243"/>
      <c r="W246" s="243"/>
      <c r="X246" s="243"/>
      <c r="Y246" s="243"/>
      <c r="Z246" s="243"/>
      <c r="AA246" s="243"/>
      <c r="AB246" s="243"/>
      <c r="AC246" s="243"/>
      <c r="AD246" s="243"/>
      <c r="AE246" s="243"/>
      <c r="AF246" s="243"/>
      <c r="AG246" s="243"/>
      <c r="AH246" s="243"/>
      <c r="AI246" s="243"/>
      <c r="AJ246" s="243"/>
      <c r="AK246" s="243"/>
      <c r="AL246" s="243"/>
      <c r="AM246" s="243"/>
      <c r="AN246" s="243"/>
      <c r="AO246" s="243"/>
      <c r="AP246" s="243"/>
      <c r="AQ246" s="243"/>
      <c r="AR246" s="243"/>
      <c r="AS246" s="243"/>
      <c r="AT246" s="243"/>
      <c r="AU246" s="243"/>
      <c r="AV246" s="243"/>
      <c r="AW246" s="243"/>
      <c r="AX246" s="243"/>
      <c r="AY246" s="253"/>
    </row>
    <row r="247" spans="1:51" ht="60" customHeight="1" outlineLevel="1" x14ac:dyDescent="0.35">
      <c r="A247" s="248" t="s">
        <v>1287</v>
      </c>
      <c r="B247" s="236" t="s">
        <v>4955</v>
      </c>
      <c r="C247" s="236"/>
      <c r="D247" s="236"/>
      <c r="E247" s="236"/>
      <c r="F247" s="236"/>
      <c r="G247" s="236"/>
      <c r="H247" s="236"/>
      <c r="I247" s="236"/>
      <c r="J247" s="236"/>
      <c r="K247" s="239" t="str">
        <f>IF(COUNTIF(L247:AY247,"&lt;&gt;")=0,"",SUMPRODUCT(((Recommendations[ImplStatus]="Implemented")+(Recommendations[ImplStatus]="Compensated"))*ISNUMBER(MATCH(Recommendations[Id],L247:AY247,0)))/COUNTIF(L247:AY247,"&lt;&gt;"))</f>
        <v/>
      </c>
      <c r="L247" s="242"/>
      <c r="M247" s="242"/>
      <c r="N247" s="242"/>
      <c r="O247" s="242"/>
      <c r="P247" s="242"/>
      <c r="Q247" s="242"/>
      <c r="R247" s="242"/>
      <c r="S247" s="242"/>
      <c r="T247" s="242"/>
      <c r="U247" s="242"/>
      <c r="V247" s="242"/>
      <c r="W247" s="242"/>
      <c r="X247" s="242"/>
      <c r="Y247" s="242"/>
      <c r="Z247" s="242"/>
      <c r="AA247" s="242"/>
      <c r="AB247" s="242"/>
      <c r="AC247" s="242"/>
      <c r="AD247" s="242"/>
      <c r="AE247" s="242"/>
      <c r="AF247" s="242"/>
      <c r="AG247" s="242"/>
      <c r="AH247" s="242"/>
      <c r="AI247" s="242"/>
      <c r="AJ247" s="242"/>
      <c r="AK247" s="242"/>
      <c r="AL247" s="242"/>
      <c r="AM247" s="242"/>
      <c r="AN247" s="242"/>
      <c r="AO247" s="242"/>
      <c r="AP247" s="242"/>
      <c r="AQ247" s="242"/>
      <c r="AR247" s="242"/>
      <c r="AS247" s="242"/>
      <c r="AT247" s="242"/>
      <c r="AU247" s="242"/>
      <c r="AV247" s="242"/>
      <c r="AW247" s="242"/>
      <c r="AX247" s="242"/>
      <c r="AY247" s="252"/>
    </row>
    <row r="248" spans="1:51" ht="60" customHeight="1" x14ac:dyDescent="0.35">
      <c r="A248" s="249" t="s">
        <v>4956</v>
      </c>
      <c r="B248" s="237" t="s">
        <v>4957</v>
      </c>
      <c r="C248" s="237" t="s">
        <v>4958</v>
      </c>
      <c r="D248" s="237" t="s">
        <v>4959</v>
      </c>
      <c r="E248" s="237" t="s">
        <v>21</v>
      </c>
      <c r="F248" s="237" t="s">
        <v>21</v>
      </c>
      <c r="G248" s="237" t="s">
        <v>21</v>
      </c>
      <c r="H248" s="237" t="s">
        <v>4960</v>
      </c>
      <c r="I248" s="237" t="s">
        <v>4961</v>
      </c>
      <c r="J248" s="237" t="s">
        <v>4962</v>
      </c>
      <c r="K248" s="240" t="str">
        <f>IF(COUNTIF(L248:AY248,"&lt;&gt;")=0,"",SUMPRODUCT(((Recommendations[ImplStatus]="Implemented")+(Recommendations[ImplStatus]="Compensated"))*ISNUMBER(MATCH(Recommendations[Id],L248:AY248,0)))/COUNTIF(L248:AY248,"&lt;&gt;"))</f>
        <v/>
      </c>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3"/>
      <c r="AO248" s="243"/>
      <c r="AP248" s="243"/>
      <c r="AQ248" s="243"/>
      <c r="AR248" s="243"/>
      <c r="AS248" s="243"/>
      <c r="AT248" s="243"/>
      <c r="AU248" s="243"/>
      <c r="AV248" s="243"/>
      <c r="AW248" s="243"/>
      <c r="AX248" s="243"/>
      <c r="AY248" s="253"/>
    </row>
    <row r="249" spans="1:51" ht="60" customHeight="1" x14ac:dyDescent="0.35">
      <c r="A249" s="249" t="s">
        <v>4963</v>
      </c>
      <c r="B249" s="237" t="s">
        <v>4964</v>
      </c>
      <c r="C249" s="237" t="s">
        <v>4958</v>
      </c>
      <c r="D249" s="237" t="s">
        <v>4965</v>
      </c>
      <c r="E249" s="237" t="s">
        <v>21</v>
      </c>
      <c r="F249" s="237" t="s">
        <v>21</v>
      </c>
      <c r="G249" s="237" t="s">
        <v>21</v>
      </c>
      <c r="H249" s="237" t="s">
        <v>4960</v>
      </c>
      <c r="I249" s="237" t="s">
        <v>4966</v>
      </c>
      <c r="J249" s="237" t="s">
        <v>4967</v>
      </c>
      <c r="K249" s="240">
        <f>IF(COUNTIF(L249:AY249,"&lt;&gt;")=0,"",SUMPRODUCT(((Recommendations[ImplStatus]="Implemented")+(Recommendations[ImplStatus]="Compensated"))*ISNUMBER(MATCH(Recommendations[Id],L249:AY249,0)))/COUNTIF(L249:AY249,"&lt;&gt;"))</f>
        <v>0</v>
      </c>
      <c r="L249" s="243" t="s">
        <v>81</v>
      </c>
      <c r="M249" s="243"/>
      <c r="N249" s="243"/>
      <c r="O249" s="243"/>
      <c r="P249" s="243"/>
      <c r="Q249" s="243"/>
      <c r="R249" s="243"/>
      <c r="S249" s="243"/>
      <c r="T249" s="243"/>
      <c r="U249" s="243"/>
      <c r="V249" s="243"/>
      <c r="W249" s="243"/>
      <c r="X249" s="243"/>
      <c r="Y249" s="243"/>
      <c r="Z249" s="243"/>
      <c r="AA249" s="243"/>
      <c r="AB249" s="243"/>
      <c r="AC249" s="243"/>
      <c r="AD249" s="243"/>
      <c r="AE249" s="243"/>
      <c r="AF249" s="243"/>
      <c r="AG249" s="243"/>
      <c r="AH249" s="243"/>
      <c r="AI249" s="243"/>
      <c r="AJ249" s="243"/>
      <c r="AK249" s="243"/>
      <c r="AL249" s="243"/>
      <c r="AM249" s="243"/>
      <c r="AN249" s="243"/>
      <c r="AO249" s="243"/>
      <c r="AP249" s="243"/>
      <c r="AQ249" s="243"/>
      <c r="AR249" s="243"/>
      <c r="AS249" s="243"/>
      <c r="AT249" s="243"/>
      <c r="AU249" s="243"/>
      <c r="AV249" s="243"/>
      <c r="AW249" s="243"/>
      <c r="AX249" s="243"/>
      <c r="AY249" s="253"/>
    </row>
    <row r="250" spans="1:51" ht="60" customHeight="1" x14ac:dyDescent="0.35">
      <c r="A250" s="249" t="s">
        <v>4968</v>
      </c>
      <c r="B250" s="237" t="s">
        <v>4969</v>
      </c>
      <c r="C250" s="237" t="s">
        <v>4970</v>
      </c>
      <c r="D250" s="237" t="s">
        <v>4971</v>
      </c>
      <c r="E250" s="237" t="s">
        <v>21</v>
      </c>
      <c r="F250" s="237" t="s">
        <v>21</v>
      </c>
      <c r="G250" s="237" t="s">
        <v>21</v>
      </c>
      <c r="H250" s="237" t="s">
        <v>4972</v>
      </c>
      <c r="I250" s="237" t="s">
        <v>21</v>
      </c>
      <c r="J250" s="237" t="s">
        <v>4973</v>
      </c>
      <c r="K250" s="240" t="str">
        <f>IF(COUNTIF(L250:AY250,"&lt;&gt;")=0,"",SUMPRODUCT(((Recommendations[ImplStatus]="Implemented")+(Recommendations[ImplStatus]="Compensated"))*ISNUMBER(MATCH(Recommendations[Id],L250:AY250,0)))/COUNTIF(L250:AY250,"&lt;&gt;"))</f>
        <v/>
      </c>
      <c r="L250" s="243"/>
      <c r="M250" s="243"/>
      <c r="N250" s="243"/>
      <c r="O250" s="243"/>
      <c r="P250" s="243"/>
      <c r="Q250" s="243"/>
      <c r="R250" s="243"/>
      <c r="S250" s="243"/>
      <c r="T250" s="243"/>
      <c r="U250" s="243"/>
      <c r="V250" s="243"/>
      <c r="W250" s="243"/>
      <c r="X250" s="243"/>
      <c r="Y250" s="243"/>
      <c r="Z250" s="243"/>
      <c r="AA250" s="243"/>
      <c r="AB250" s="243"/>
      <c r="AC250" s="243"/>
      <c r="AD250" s="243"/>
      <c r="AE250" s="243"/>
      <c r="AF250" s="243"/>
      <c r="AG250" s="243"/>
      <c r="AH250" s="243"/>
      <c r="AI250" s="243"/>
      <c r="AJ250" s="243"/>
      <c r="AK250" s="243"/>
      <c r="AL250" s="243"/>
      <c r="AM250" s="243"/>
      <c r="AN250" s="243"/>
      <c r="AO250" s="243"/>
      <c r="AP250" s="243"/>
      <c r="AQ250" s="243"/>
      <c r="AR250" s="243"/>
      <c r="AS250" s="243"/>
      <c r="AT250" s="243"/>
      <c r="AU250" s="243"/>
      <c r="AV250" s="243"/>
      <c r="AW250" s="243"/>
      <c r="AX250" s="243"/>
      <c r="AY250" s="253"/>
    </row>
    <row r="251" spans="1:51" ht="60" customHeight="1" outlineLevel="1" x14ac:dyDescent="0.35">
      <c r="A251" s="247" t="s">
        <v>4974</v>
      </c>
      <c r="B251" s="235" t="s">
        <v>4975</v>
      </c>
      <c r="C251" s="235"/>
      <c r="D251" s="235"/>
      <c r="E251" s="235"/>
      <c r="F251" s="235"/>
      <c r="G251" s="235"/>
      <c r="H251" s="235"/>
      <c r="I251" s="235"/>
      <c r="J251" s="235"/>
      <c r="K251" s="238" t="str">
        <f>IF(COUNTIF(L251:AY251,"&lt;&gt;")=0,"",SUMPRODUCT(((Recommendations[ImplStatus]="Implemented")+(Recommendations[ImplStatus]="Compensated"))*ISNUMBER(MATCH(Recommendations[Id],L251:AY251,0)))/COUNTIF(L251:AY251,"&lt;&gt;"))</f>
        <v/>
      </c>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41"/>
      <c r="AV251" s="241"/>
      <c r="AW251" s="241"/>
      <c r="AX251" s="241"/>
      <c r="AY251" s="251"/>
    </row>
    <row r="252" spans="1:51" ht="60" customHeight="1" outlineLevel="1" x14ac:dyDescent="0.35">
      <c r="A252" s="248" t="s">
        <v>1293</v>
      </c>
      <c r="B252" s="236" t="s">
        <v>4976</v>
      </c>
      <c r="C252" s="236"/>
      <c r="D252" s="236"/>
      <c r="E252" s="236"/>
      <c r="F252" s="236"/>
      <c r="G252" s="236"/>
      <c r="H252" s="236"/>
      <c r="I252" s="236"/>
      <c r="J252" s="236"/>
      <c r="K252" s="239" t="str">
        <f>IF(COUNTIF(L252:AY252,"&lt;&gt;")=0,"",SUMPRODUCT(((Recommendations[ImplStatus]="Implemented")+(Recommendations[ImplStatus]="Compensated"))*ISNUMBER(MATCH(Recommendations[Id],L252:AY252,0)))/COUNTIF(L252:AY252,"&lt;&gt;"))</f>
        <v/>
      </c>
      <c r="L252" s="242"/>
      <c r="M252" s="242"/>
      <c r="N252" s="242"/>
      <c r="O252" s="242"/>
      <c r="P252" s="242"/>
      <c r="Q252" s="242"/>
      <c r="R252" s="242"/>
      <c r="S252" s="242"/>
      <c r="T252" s="242"/>
      <c r="U252" s="242"/>
      <c r="V252" s="242"/>
      <c r="W252" s="242"/>
      <c r="X252" s="242"/>
      <c r="Y252" s="242"/>
      <c r="Z252" s="242"/>
      <c r="AA252" s="242"/>
      <c r="AB252" s="242"/>
      <c r="AC252" s="242"/>
      <c r="AD252" s="242"/>
      <c r="AE252" s="242"/>
      <c r="AF252" s="242"/>
      <c r="AG252" s="242"/>
      <c r="AH252" s="242"/>
      <c r="AI252" s="242"/>
      <c r="AJ252" s="242"/>
      <c r="AK252" s="242"/>
      <c r="AL252" s="242"/>
      <c r="AM252" s="242"/>
      <c r="AN252" s="242"/>
      <c r="AO252" s="242"/>
      <c r="AP252" s="242"/>
      <c r="AQ252" s="242"/>
      <c r="AR252" s="242"/>
      <c r="AS252" s="242"/>
      <c r="AT252" s="242"/>
      <c r="AU252" s="242"/>
      <c r="AV252" s="242"/>
      <c r="AW252" s="242"/>
      <c r="AX252" s="242"/>
      <c r="AY252" s="252"/>
    </row>
    <row r="253" spans="1:51" ht="60" customHeight="1" x14ac:dyDescent="0.35">
      <c r="A253" s="249" t="s">
        <v>4977</v>
      </c>
      <c r="B253" s="237" t="s">
        <v>4978</v>
      </c>
      <c r="C253" s="237" t="s">
        <v>4979</v>
      </c>
      <c r="D253" s="237" t="s">
        <v>3912</v>
      </c>
      <c r="E253" s="237" t="s">
        <v>3698</v>
      </c>
      <c r="F253" s="237" t="s">
        <v>21</v>
      </c>
      <c r="G253" s="237" t="s">
        <v>21</v>
      </c>
      <c r="H253" s="237" t="s">
        <v>4980</v>
      </c>
      <c r="I253" s="237" t="s">
        <v>21</v>
      </c>
      <c r="J253" s="237" t="s">
        <v>4981</v>
      </c>
      <c r="K253" s="240" t="str">
        <f>IF(COUNTIF(L253:AY253,"&lt;&gt;")=0,"",SUMPRODUCT(((Recommendations[ImplStatus]="Implemented")+(Recommendations[ImplStatus]="Compensated"))*ISNUMBER(MATCH(Recommendations[Id],L253:AY253,0)))/COUNTIF(L253:AY253,"&lt;&gt;"))</f>
        <v/>
      </c>
      <c r="L253" s="243"/>
      <c r="M253" s="243"/>
      <c r="N253" s="243"/>
      <c r="O253" s="243"/>
      <c r="P253" s="243"/>
      <c r="Q253" s="243"/>
      <c r="R253" s="243"/>
      <c r="S253" s="243"/>
      <c r="T253" s="243"/>
      <c r="U253" s="243"/>
      <c r="V253" s="243"/>
      <c r="W253" s="243"/>
      <c r="X253" s="243"/>
      <c r="Y253" s="243"/>
      <c r="Z253" s="243"/>
      <c r="AA253" s="243"/>
      <c r="AB253" s="243"/>
      <c r="AC253" s="243"/>
      <c r="AD253" s="243"/>
      <c r="AE253" s="243"/>
      <c r="AF253" s="243"/>
      <c r="AG253" s="243"/>
      <c r="AH253" s="243"/>
      <c r="AI253" s="243"/>
      <c r="AJ253" s="243"/>
      <c r="AK253" s="243"/>
      <c r="AL253" s="243"/>
      <c r="AM253" s="243"/>
      <c r="AN253" s="243"/>
      <c r="AO253" s="243"/>
      <c r="AP253" s="243"/>
      <c r="AQ253" s="243"/>
      <c r="AR253" s="243"/>
      <c r="AS253" s="243"/>
      <c r="AT253" s="243"/>
      <c r="AU253" s="243"/>
      <c r="AV253" s="243"/>
      <c r="AW253" s="243"/>
      <c r="AX253" s="243"/>
      <c r="AY253" s="253"/>
    </row>
    <row r="254" spans="1:51" ht="60" customHeight="1" x14ac:dyDescent="0.35">
      <c r="A254" s="249" t="s">
        <v>4982</v>
      </c>
      <c r="B254" s="237" t="s">
        <v>4983</v>
      </c>
      <c r="C254" s="237" t="s">
        <v>3703</v>
      </c>
      <c r="D254" s="237" t="s">
        <v>3704</v>
      </c>
      <c r="E254" s="237" t="s">
        <v>21</v>
      </c>
      <c r="F254" s="237" t="s">
        <v>3706</v>
      </c>
      <c r="G254" s="237" t="s">
        <v>21</v>
      </c>
      <c r="H254" s="237" t="s">
        <v>4984</v>
      </c>
      <c r="I254" s="237" t="s">
        <v>21</v>
      </c>
      <c r="J254" s="237" t="s">
        <v>4985</v>
      </c>
      <c r="K254" s="240" t="str">
        <f>IF(COUNTIF(L254:AY254,"&lt;&gt;")=0,"",SUMPRODUCT(((Recommendations[ImplStatus]="Implemented")+(Recommendations[ImplStatus]="Compensated"))*ISNUMBER(MATCH(Recommendations[Id],L254:AY254,0)))/COUNTIF(L254:AY254,"&lt;&gt;"))</f>
        <v/>
      </c>
      <c r="L254" s="243"/>
      <c r="M254" s="243"/>
      <c r="N254" s="243"/>
      <c r="O254" s="243"/>
      <c r="P254" s="243"/>
      <c r="Q254" s="243"/>
      <c r="R254" s="243"/>
      <c r="S254" s="243"/>
      <c r="T254" s="243"/>
      <c r="U254" s="243"/>
      <c r="V254" s="243"/>
      <c r="W254" s="243"/>
      <c r="X254" s="243"/>
      <c r="Y254" s="243"/>
      <c r="Z254" s="243"/>
      <c r="AA254" s="243"/>
      <c r="AB254" s="243"/>
      <c r="AC254" s="243"/>
      <c r="AD254" s="243"/>
      <c r="AE254" s="243"/>
      <c r="AF254" s="243"/>
      <c r="AG254" s="243"/>
      <c r="AH254" s="243"/>
      <c r="AI254" s="243"/>
      <c r="AJ254" s="243"/>
      <c r="AK254" s="243"/>
      <c r="AL254" s="243"/>
      <c r="AM254" s="243"/>
      <c r="AN254" s="243"/>
      <c r="AO254" s="243"/>
      <c r="AP254" s="243"/>
      <c r="AQ254" s="243"/>
      <c r="AR254" s="243"/>
      <c r="AS254" s="243"/>
      <c r="AT254" s="243"/>
      <c r="AU254" s="243"/>
      <c r="AV254" s="243"/>
      <c r="AW254" s="243"/>
      <c r="AX254" s="243"/>
      <c r="AY254" s="253"/>
    </row>
    <row r="255" spans="1:51" ht="60" customHeight="1" outlineLevel="1" x14ac:dyDescent="0.35">
      <c r="A255" s="248" t="s">
        <v>1297</v>
      </c>
      <c r="B255" s="236" t="s">
        <v>4986</v>
      </c>
      <c r="C255" s="236"/>
      <c r="D255" s="236"/>
      <c r="E255" s="236"/>
      <c r="F255" s="236"/>
      <c r="G255" s="236"/>
      <c r="H255" s="236"/>
      <c r="I255" s="236"/>
      <c r="J255" s="236"/>
      <c r="K255" s="239" t="str">
        <f>IF(COUNTIF(L255:AY255,"&lt;&gt;")=0,"",SUMPRODUCT(((Recommendations[ImplStatus]="Implemented")+(Recommendations[ImplStatus]="Compensated"))*ISNUMBER(MATCH(Recommendations[Id],L255:AY255,0)))/COUNTIF(L255:AY255,"&lt;&gt;"))</f>
        <v/>
      </c>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52"/>
    </row>
    <row r="256" spans="1:51" ht="60" customHeight="1" x14ac:dyDescent="0.35">
      <c r="A256" s="249" t="s">
        <v>4987</v>
      </c>
      <c r="B256" s="237" t="s">
        <v>4988</v>
      </c>
      <c r="C256" s="237" t="s">
        <v>4989</v>
      </c>
      <c r="D256" s="237" t="s">
        <v>4990</v>
      </c>
      <c r="E256" s="237" t="s">
        <v>4991</v>
      </c>
      <c r="F256" s="237" t="s">
        <v>4992</v>
      </c>
      <c r="G256" s="237" t="s">
        <v>21</v>
      </c>
      <c r="H256" s="237" t="s">
        <v>4993</v>
      </c>
      <c r="I256" s="237" t="s">
        <v>21</v>
      </c>
      <c r="J256" s="237" t="s">
        <v>4994</v>
      </c>
      <c r="K256" s="240" t="str">
        <f>IF(COUNTIF(L256:AY256,"&lt;&gt;")=0,"",SUMPRODUCT(((Recommendations[ImplStatus]="Implemented")+(Recommendations[ImplStatus]="Compensated"))*ISNUMBER(MATCH(Recommendations[Id],L256:AY256,0)))/COUNTIF(L256:AY256,"&lt;&gt;"))</f>
        <v/>
      </c>
      <c r="L256" s="243"/>
      <c r="M256" s="243"/>
      <c r="N256" s="243"/>
      <c r="O256" s="243"/>
      <c r="P256" s="243"/>
      <c r="Q256" s="243"/>
      <c r="R256" s="243"/>
      <c r="S256" s="243"/>
      <c r="T256" s="243"/>
      <c r="U256" s="243"/>
      <c r="V256" s="243"/>
      <c r="W256" s="243"/>
      <c r="X256" s="243"/>
      <c r="Y256" s="243"/>
      <c r="Z256" s="243"/>
      <c r="AA256" s="243"/>
      <c r="AB256" s="243"/>
      <c r="AC256" s="243"/>
      <c r="AD256" s="243"/>
      <c r="AE256" s="243"/>
      <c r="AF256" s="243"/>
      <c r="AG256" s="243"/>
      <c r="AH256" s="243"/>
      <c r="AI256" s="243"/>
      <c r="AJ256" s="243"/>
      <c r="AK256" s="243"/>
      <c r="AL256" s="243"/>
      <c r="AM256" s="243"/>
      <c r="AN256" s="243"/>
      <c r="AO256" s="243"/>
      <c r="AP256" s="243"/>
      <c r="AQ256" s="243"/>
      <c r="AR256" s="243"/>
      <c r="AS256" s="243"/>
      <c r="AT256" s="243"/>
      <c r="AU256" s="243"/>
      <c r="AV256" s="243"/>
      <c r="AW256" s="243"/>
      <c r="AX256" s="243"/>
      <c r="AY256" s="253"/>
    </row>
    <row r="257" spans="1:51" ht="60" customHeight="1" x14ac:dyDescent="0.35">
      <c r="A257" s="249" t="s">
        <v>4995</v>
      </c>
      <c r="B257" s="237" t="s">
        <v>4996</v>
      </c>
      <c r="C257" s="237" t="s">
        <v>4997</v>
      </c>
      <c r="D257" s="237" t="s">
        <v>4998</v>
      </c>
      <c r="E257" s="237" t="s">
        <v>21</v>
      </c>
      <c r="F257" s="237" t="s">
        <v>21</v>
      </c>
      <c r="G257" s="237" t="s">
        <v>21</v>
      </c>
      <c r="H257" s="237" t="s">
        <v>4999</v>
      </c>
      <c r="I257" s="237" t="s">
        <v>21</v>
      </c>
      <c r="J257" s="237" t="s">
        <v>5000</v>
      </c>
      <c r="K257" s="240" t="str">
        <f>IF(COUNTIF(L257:AY257,"&lt;&gt;")=0,"",SUMPRODUCT(((Recommendations[ImplStatus]="Implemented")+(Recommendations[ImplStatus]="Compensated"))*ISNUMBER(MATCH(Recommendations[Id],L257:AY257,0)))/COUNTIF(L257:AY257,"&lt;&gt;"))</f>
        <v/>
      </c>
      <c r="L257" s="243"/>
      <c r="M257" s="243"/>
      <c r="N257" s="243"/>
      <c r="O257" s="243"/>
      <c r="P257" s="243"/>
      <c r="Q257" s="243"/>
      <c r="R257" s="243"/>
      <c r="S257" s="243"/>
      <c r="T257" s="243"/>
      <c r="U257" s="243"/>
      <c r="V257" s="243"/>
      <c r="W257" s="243"/>
      <c r="X257" s="243"/>
      <c r="Y257" s="243"/>
      <c r="Z257" s="243"/>
      <c r="AA257" s="243"/>
      <c r="AB257" s="243"/>
      <c r="AC257" s="243"/>
      <c r="AD257" s="243"/>
      <c r="AE257" s="243"/>
      <c r="AF257" s="243"/>
      <c r="AG257" s="243"/>
      <c r="AH257" s="243"/>
      <c r="AI257" s="243"/>
      <c r="AJ257" s="243"/>
      <c r="AK257" s="243"/>
      <c r="AL257" s="243"/>
      <c r="AM257" s="243"/>
      <c r="AN257" s="243"/>
      <c r="AO257" s="243"/>
      <c r="AP257" s="243"/>
      <c r="AQ257" s="243"/>
      <c r="AR257" s="243"/>
      <c r="AS257" s="243"/>
      <c r="AT257" s="243"/>
      <c r="AU257" s="243"/>
      <c r="AV257" s="243"/>
      <c r="AW257" s="243"/>
      <c r="AX257" s="243"/>
      <c r="AY257" s="253"/>
    </row>
    <row r="258" spans="1:51" ht="60" customHeight="1" outlineLevel="1" x14ac:dyDescent="0.35">
      <c r="A258" s="248" t="s">
        <v>1302</v>
      </c>
      <c r="B258" s="236" t="s">
        <v>5001</v>
      </c>
      <c r="C258" s="236"/>
      <c r="D258" s="236"/>
      <c r="E258" s="236"/>
      <c r="F258" s="236"/>
      <c r="G258" s="236"/>
      <c r="H258" s="236"/>
      <c r="I258" s="236"/>
      <c r="J258" s="236"/>
      <c r="K258" s="239" t="str">
        <f>IF(COUNTIF(L258:AY258,"&lt;&gt;")=0,"",SUMPRODUCT(((Recommendations[ImplStatus]="Implemented")+(Recommendations[ImplStatus]="Compensated"))*ISNUMBER(MATCH(Recommendations[Id],L258:AY258,0)))/COUNTIF(L258:AY258,"&lt;&gt;"))</f>
        <v/>
      </c>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52"/>
    </row>
    <row r="259" spans="1:51" ht="60" customHeight="1" x14ac:dyDescent="0.35">
      <c r="A259" s="249" t="s">
        <v>5002</v>
      </c>
      <c r="B259" s="237" t="s">
        <v>5003</v>
      </c>
      <c r="C259" s="237" t="s">
        <v>5004</v>
      </c>
      <c r="D259" s="237" t="s">
        <v>5005</v>
      </c>
      <c r="E259" s="237" t="s">
        <v>5006</v>
      </c>
      <c r="F259" s="237" t="s">
        <v>21</v>
      </c>
      <c r="G259" s="237" t="s">
        <v>21</v>
      </c>
      <c r="H259" s="237" t="s">
        <v>5007</v>
      </c>
      <c r="I259" s="237" t="s">
        <v>21</v>
      </c>
      <c r="J259" s="237" t="s">
        <v>5008</v>
      </c>
      <c r="K259" s="240" t="str">
        <f>IF(COUNTIF(L259:AY259,"&lt;&gt;")=0,"",SUMPRODUCT(((Recommendations[ImplStatus]="Implemented")+(Recommendations[ImplStatus]="Compensated"))*ISNUMBER(MATCH(Recommendations[Id],L259:AY259,0)))/COUNTIF(L259:AY259,"&lt;&gt;"))</f>
        <v/>
      </c>
      <c r="L259" s="243"/>
      <c r="M259" s="243"/>
      <c r="N259" s="243"/>
      <c r="O259" s="243"/>
      <c r="P259" s="243"/>
      <c r="Q259" s="243"/>
      <c r="R259" s="243"/>
      <c r="S259" s="243"/>
      <c r="T259" s="243"/>
      <c r="U259" s="243"/>
      <c r="V259" s="243"/>
      <c r="W259" s="243"/>
      <c r="X259" s="243"/>
      <c r="Y259" s="243"/>
      <c r="Z259" s="243"/>
      <c r="AA259" s="243"/>
      <c r="AB259" s="243"/>
      <c r="AC259" s="243"/>
      <c r="AD259" s="243"/>
      <c r="AE259" s="243"/>
      <c r="AF259" s="243"/>
      <c r="AG259" s="243"/>
      <c r="AH259" s="243"/>
      <c r="AI259" s="243"/>
      <c r="AJ259" s="243"/>
      <c r="AK259" s="243"/>
      <c r="AL259" s="243"/>
      <c r="AM259" s="243"/>
      <c r="AN259" s="243"/>
      <c r="AO259" s="243"/>
      <c r="AP259" s="243"/>
      <c r="AQ259" s="243"/>
      <c r="AR259" s="243"/>
      <c r="AS259" s="243"/>
      <c r="AT259" s="243"/>
      <c r="AU259" s="243"/>
      <c r="AV259" s="243"/>
      <c r="AW259" s="243"/>
      <c r="AX259" s="243"/>
      <c r="AY259" s="253"/>
    </row>
    <row r="260" spans="1:51" ht="60" customHeight="1" x14ac:dyDescent="0.35">
      <c r="A260" s="249" t="s">
        <v>5009</v>
      </c>
      <c r="B260" s="237" t="s">
        <v>5010</v>
      </c>
      <c r="C260" s="237" t="s">
        <v>5011</v>
      </c>
      <c r="D260" s="237" t="s">
        <v>21</v>
      </c>
      <c r="E260" s="237" t="s">
        <v>21</v>
      </c>
      <c r="F260" s="237" t="s">
        <v>21</v>
      </c>
      <c r="G260" s="237" t="s">
        <v>21</v>
      </c>
      <c r="H260" s="237" t="s">
        <v>5012</v>
      </c>
      <c r="I260" s="237" t="s">
        <v>5013</v>
      </c>
      <c r="J260" s="237" t="s">
        <v>5014</v>
      </c>
      <c r="K260" s="240" t="str">
        <f>IF(COUNTIF(L260:AY260,"&lt;&gt;")=0,"",SUMPRODUCT(((Recommendations[ImplStatus]="Implemented")+(Recommendations[ImplStatus]="Compensated"))*ISNUMBER(MATCH(Recommendations[Id],L260:AY260,0)))/COUNTIF(L260:AY260,"&lt;&gt;"))</f>
        <v/>
      </c>
      <c r="L260" s="243"/>
      <c r="M260" s="243"/>
      <c r="N260" s="243"/>
      <c r="O260" s="243"/>
      <c r="P260" s="243"/>
      <c r="Q260" s="243"/>
      <c r="R260" s="243"/>
      <c r="S260" s="243"/>
      <c r="T260" s="243"/>
      <c r="U260" s="243"/>
      <c r="V260" s="243"/>
      <c r="W260" s="243"/>
      <c r="X260" s="243"/>
      <c r="Y260" s="243"/>
      <c r="Z260" s="243"/>
      <c r="AA260" s="243"/>
      <c r="AB260" s="243"/>
      <c r="AC260" s="243"/>
      <c r="AD260" s="243"/>
      <c r="AE260" s="243"/>
      <c r="AF260" s="243"/>
      <c r="AG260" s="243"/>
      <c r="AH260" s="243"/>
      <c r="AI260" s="243"/>
      <c r="AJ260" s="243"/>
      <c r="AK260" s="243"/>
      <c r="AL260" s="243"/>
      <c r="AM260" s="243"/>
      <c r="AN260" s="243"/>
      <c r="AO260" s="243"/>
      <c r="AP260" s="243"/>
      <c r="AQ260" s="243"/>
      <c r="AR260" s="243"/>
      <c r="AS260" s="243"/>
      <c r="AT260" s="243"/>
      <c r="AU260" s="243"/>
      <c r="AV260" s="243"/>
      <c r="AW260" s="243"/>
      <c r="AX260" s="243"/>
      <c r="AY260" s="253"/>
    </row>
    <row r="261" spans="1:51" ht="60" customHeight="1" x14ac:dyDescent="0.35">
      <c r="A261" s="249" t="s">
        <v>5015</v>
      </c>
      <c r="B261" s="237" t="s">
        <v>5016</v>
      </c>
      <c r="C261" s="237" t="s">
        <v>5017</v>
      </c>
      <c r="D261" s="237" t="s">
        <v>5018</v>
      </c>
      <c r="E261" s="237" t="s">
        <v>21</v>
      </c>
      <c r="F261" s="237" t="s">
        <v>21</v>
      </c>
      <c r="G261" s="237" t="s">
        <v>21</v>
      </c>
      <c r="H261" s="237" t="s">
        <v>5019</v>
      </c>
      <c r="I261" s="237" t="s">
        <v>5020</v>
      </c>
      <c r="J261" s="237" t="s">
        <v>5021</v>
      </c>
      <c r="K261" s="240" t="str">
        <f>IF(COUNTIF(L261:AY261,"&lt;&gt;")=0,"",SUMPRODUCT(((Recommendations[ImplStatus]="Implemented")+(Recommendations[ImplStatus]="Compensated"))*ISNUMBER(MATCH(Recommendations[Id],L261:AY261,0)))/COUNTIF(L261:AY261,"&lt;&gt;"))</f>
        <v/>
      </c>
      <c r="L261" s="243"/>
      <c r="M261" s="243"/>
      <c r="N261" s="243"/>
      <c r="O261" s="243"/>
      <c r="P261" s="243"/>
      <c r="Q261" s="243"/>
      <c r="R261" s="243"/>
      <c r="S261" s="243"/>
      <c r="T261" s="243"/>
      <c r="U261" s="243"/>
      <c r="V261" s="243"/>
      <c r="W261" s="243"/>
      <c r="X261" s="243"/>
      <c r="Y261" s="243"/>
      <c r="Z261" s="243"/>
      <c r="AA261" s="243"/>
      <c r="AB261" s="243"/>
      <c r="AC261" s="243"/>
      <c r="AD261" s="243"/>
      <c r="AE261" s="243"/>
      <c r="AF261" s="243"/>
      <c r="AG261" s="243"/>
      <c r="AH261" s="243"/>
      <c r="AI261" s="243"/>
      <c r="AJ261" s="243"/>
      <c r="AK261" s="243"/>
      <c r="AL261" s="243"/>
      <c r="AM261" s="243"/>
      <c r="AN261" s="243"/>
      <c r="AO261" s="243"/>
      <c r="AP261" s="243"/>
      <c r="AQ261" s="243"/>
      <c r="AR261" s="243"/>
      <c r="AS261" s="243"/>
      <c r="AT261" s="243"/>
      <c r="AU261" s="243"/>
      <c r="AV261" s="243"/>
      <c r="AW261" s="243"/>
      <c r="AX261" s="243"/>
      <c r="AY261" s="253"/>
    </row>
    <row r="262" spans="1:51" ht="60" customHeight="1" x14ac:dyDescent="0.35">
      <c r="A262" s="249" t="s">
        <v>5022</v>
      </c>
      <c r="B262" s="237" t="s">
        <v>5023</v>
      </c>
      <c r="C262" s="237" t="s">
        <v>5024</v>
      </c>
      <c r="D262" s="237" t="s">
        <v>5025</v>
      </c>
      <c r="E262" s="237" t="s">
        <v>21</v>
      </c>
      <c r="F262" s="237" t="s">
        <v>21</v>
      </c>
      <c r="G262" s="237" t="s">
        <v>21</v>
      </c>
      <c r="H262" s="237" t="s">
        <v>5026</v>
      </c>
      <c r="I262" s="237" t="s">
        <v>5027</v>
      </c>
      <c r="J262" s="237" t="s">
        <v>5028</v>
      </c>
      <c r="K262" s="240" t="str">
        <f>IF(COUNTIF(L262:AY262,"&lt;&gt;")=0,"",SUMPRODUCT(((Recommendations[ImplStatus]="Implemented")+(Recommendations[ImplStatus]="Compensated"))*ISNUMBER(MATCH(Recommendations[Id],L262:AY262,0)))/COUNTIF(L262:AY262,"&lt;&gt;"))</f>
        <v/>
      </c>
      <c r="L262" s="243"/>
      <c r="M262" s="243"/>
      <c r="N262" s="243"/>
      <c r="O262" s="243"/>
      <c r="P262" s="243"/>
      <c r="Q262" s="243"/>
      <c r="R262" s="243"/>
      <c r="S262" s="243"/>
      <c r="T262" s="243"/>
      <c r="U262" s="243"/>
      <c r="V262" s="243"/>
      <c r="W262" s="243"/>
      <c r="X262" s="243"/>
      <c r="Y262" s="243"/>
      <c r="Z262" s="243"/>
      <c r="AA262" s="243"/>
      <c r="AB262" s="243"/>
      <c r="AC262" s="243"/>
      <c r="AD262" s="243"/>
      <c r="AE262" s="243"/>
      <c r="AF262" s="243"/>
      <c r="AG262" s="243"/>
      <c r="AH262" s="243"/>
      <c r="AI262" s="243"/>
      <c r="AJ262" s="243"/>
      <c r="AK262" s="243"/>
      <c r="AL262" s="243"/>
      <c r="AM262" s="243"/>
      <c r="AN262" s="243"/>
      <c r="AO262" s="243"/>
      <c r="AP262" s="243"/>
      <c r="AQ262" s="243"/>
      <c r="AR262" s="243"/>
      <c r="AS262" s="243"/>
      <c r="AT262" s="243"/>
      <c r="AU262" s="243"/>
      <c r="AV262" s="243"/>
      <c r="AW262" s="243"/>
      <c r="AX262" s="243"/>
      <c r="AY262" s="253"/>
    </row>
    <row r="263" spans="1:51" ht="60" customHeight="1" x14ac:dyDescent="0.35">
      <c r="A263" s="249" t="s">
        <v>5029</v>
      </c>
      <c r="B263" s="237" t="s">
        <v>5030</v>
      </c>
      <c r="C263" s="237" t="s">
        <v>5031</v>
      </c>
      <c r="D263" s="237" t="s">
        <v>5032</v>
      </c>
      <c r="E263" s="237" t="s">
        <v>21</v>
      </c>
      <c r="F263" s="237" t="s">
        <v>21</v>
      </c>
      <c r="G263" s="237" t="s">
        <v>5033</v>
      </c>
      <c r="H263" s="237" t="s">
        <v>3936</v>
      </c>
      <c r="I263" s="237" t="s">
        <v>5034</v>
      </c>
      <c r="J263" s="237" t="s">
        <v>5035</v>
      </c>
      <c r="K263" s="240" t="str">
        <f>IF(COUNTIF(L263:AY263,"&lt;&gt;")=0,"",SUMPRODUCT(((Recommendations[ImplStatus]="Implemented")+(Recommendations[ImplStatus]="Compensated"))*ISNUMBER(MATCH(Recommendations[Id],L263:AY263,0)))/COUNTIF(L263:AY263,"&lt;&gt;"))</f>
        <v/>
      </c>
      <c r="L263" s="243"/>
      <c r="M263" s="243"/>
      <c r="N263" s="243"/>
      <c r="O263" s="243"/>
      <c r="P263" s="243"/>
      <c r="Q263" s="243"/>
      <c r="R263" s="243"/>
      <c r="S263" s="243"/>
      <c r="T263" s="243"/>
      <c r="U263" s="243"/>
      <c r="V263" s="243"/>
      <c r="W263" s="243"/>
      <c r="X263" s="243"/>
      <c r="Y263" s="243"/>
      <c r="Z263" s="243"/>
      <c r="AA263" s="243"/>
      <c r="AB263" s="243"/>
      <c r="AC263" s="243"/>
      <c r="AD263" s="243"/>
      <c r="AE263" s="243"/>
      <c r="AF263" s="243"/>
      <c r="AG263" s="243"/>
      <c r="AH263" s="243"/>
      <c r="AI263" s="243"/>
      <c r="AJ263" s="243"/>
      <c r="AK263" s="243"/>
      <c r="AL263" s="243"/>
      <c r="AM263" s="243"/>
      <c r="AN263" s="243"/>
      <c r="AO263" s="243"/>
      <c r="AP263" s="243"/>
      <c r="AQ263" s="243"/>
      <c r="AR263" s="243"/>
      <c r="AS263" s="243"/>
      <c r="AT263" s="243"/>
      <c r="AU263" s="243"/>
      <c r="AV263" s="243"/>
      <c r="AW263" s="243"/>
      <c r="AX263" s="243"/>
      <c r="AY263" s="253"/>
    </row>
    <row r="264" spans="1:51" ht="60" customHeight="1" x14ac:dyDescent="0.35">
      <c r="A264" s="249" t="s">
        <v>5036</v>
      </c>
      <c r="B264" s="237" t="s">
        <v>5037</v>
      </c>
      <c r="C264" s="237" t="s">
        <v>5024</v>
      </c>
      <c r="D264" s="237" t="s">
        <v>5038</v>
      </c>
      <c r="E264" s="237" t="s">
        <v>21</v>
      </c>
      <c r="F264" s="237" t="s">
        <v>21</v>
      </c>
      <c r="G264" s="237" t="s">
        <v>21</v>
      </c>
      <c r="H264" s="237" t="s">
        <v>5039</v>
      </c>
      <c r="I264" s="237" t="s">
        <v>21</v>
      </c>
      <c r="J264" s="237" t="s">
        <v>5040</v>
      </c>
      <c r="K264" s="240" t="str">
        <f>IF(COUNTIF(L264:AY264,"&lt;&gt;")=0,"",SUMPRODUCT(((Recommendations[ImplStatus]="Implemented")+(Recommendations[ImplStatus]="Compensated"))*ISNUMBER(MATCH(Recommendations[Id],L264:AY264,0)))/COUNTIF(L264:AY264,"&lt;&gt;"))</f>
        <v/>
      </c>
      <c r="L264" s="243"/>
      <c r="M264" s="243"/>
      <c r="N264" s="243"/>
      <c r="O264" s="243"/>
      <c r="P264" s="243"/>
      <c r="Q264" s="243"/>
      <c r="R264" s="243"/>
      <c r="S264" s="243"/>
      <c r="T264" s="243"/>
      <c r="U264" s="243"/>
      <c r="V264" s="243"/>
      <c r="W264" s="243"/>
      <c r="X264" s="243"/>
      <c r="Y264" s="243"/>
      <c r="Z264" s="243"/>
      <c r="AA264" s="243"/>
      <c r="AB264" s="243"/>
      <c r="AC264" s="243"/>
      <c r="AD264" s="243"/>
      <c r="AE264" s="243"/>
      <c r="AF264" s="243"/>
      <c r="AG264" s="243"/>
      <c r="AH264" s="243"/>
      <c r="AI264" s="243"/>
      <c r="AJ264" s="243"/>
      <c r="AK264" s="243"/>
      <c r="AL264" s="243"/>
      <c r="AM264" s="243"/>
      <c r="AN264" s="243"/>
      <c r="AO264" s="243"/>
      <c r="AP264" s="243"/>
      <c r="AQ264" s="243"/>
      <c r="AR264" s="243"/>
      <c r="AS264" s="243"/>
      <c r="AT264" s="243"/>
      <c r="AU264" s="243"/>
      <c r="AV264" s="243"/>
      <c r="AW264" s="243"/>
      <c r="AX264" s="243"/>
      <c r="AY264" s="253"/>
    </row>
    <row r="265" spans="1:51" ht="60" customHeight="1" outlineLevel="1" x14ac:dyDescent="0.35">
      <c r="A265" s="248" t="s">
        <v>1306</v>
      </c>
      <c r="B265" s="236" t="s">
        <v>5041</v>
      </c>
      <c r="C265" s="236"/>
      <c r="D265" s="236"/>
      <c r="E265" s="236"/>
      <c r="F265" s="236"/>
      <c r="G265" s="236"/>
      <c r="H265" s="236"/>
      <c r="I265" s="236"/>
      <c r="J265" s="236"/>
      <c r="K265" s="239" t="str">
        <f>IF(COUNTIF(L265:AY265,"&lt;&gt;")=0,"",SUMPRODUCT(((Recommendations[ImplStatus]="Implemented")+(Recommendations[ImplStatus]="Compensated"))*ISNUMBER(MATCH(Recommendations[Id],L265:AY265,0)))/COUNTIF(L265:AY265,"&lt;&gt;"))</f>
        <v/>
      </c>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52"/>
    </row>
    <row r="266" spans="1:51" ht="60" customHeight="1" x14ac:dyDescent="0.35">
      <c r="A266" s="249" t="s">
        <v>5042</v>
      </c>
      <c r="B266" s="237" t="s">
        <v>5043</v>
      </c>
      <c r="C266" s="237" t="s">
        <v>5044</v>
      </c>
      <c r="D266" s="237" t="s">
        <v>5045</v>
      </c>
      <c r="E266" s="237" t="s">
        <v>5046</v>
      </c>
      <c r="F266" s="237" t="s">
        <v>21</v>
      </c>
      <c r="G266" s="237" t="s">
        <v>5047</v>
      </c>
      <c r="H266" s="237" t="s">
        <v>5048</v>
      </c>
      <c r="I266" s="237" t="s">
        <v>5049</v>
      </c>
      <c r="J266" s="237" t="s">
        <v>5050</v>
      </c>
      <c r="K266" s="240" t="str">
        <f>IF(COUNTIF(L266:AY266,"&lt;&gt;")=0,"",SUMPRODUCT(((Recommendations[ImplStatus]="Implemented")+(Recommendations[ImplStatus]="Compensated"))*ISNUMBER(MATCH(Recommendations[Id],L266:AY266,0)))/COUNTIF(L266:AY266,"&lt;&gt;"))</f>
        <v/>
      </c>
      <c r="L266" s="243"/>
      <c r="M266" s="243"/>
      <c r="N266" s="243"/>
      <c r="O266" s="243"/>
      <c r="P266" s="243"/>
      <c r="Q266" s="243"/>
      <c r="R266" s="243"/>
      <c r="S266" s="243"/>
      <c r="T266" s="243"/>
      <c r="U266" s="243"/>
      <c r="V266" s="243"/>
      <c r="W266" s="243"/>
      <c r="X266" s="243"/>
      <c r="Y266" s="243"/>
      <c r="Z266" s="243"/>
      <c r="AA266" s="243"/>
      <c r="AB266" s="243"/>
      <c r="AC266" s="243"/>
      <c r="AD266" s="243"/>
      <c r="AE266" s="243"/>
      <c r="AF266" s="243"/>
      <c r="AG266" s="243"/>
      <c r="AH266" s="243"/>
      <c r="AI266" s="243"/>
      <c r="AJ266" s="243"/>
      <c r="AK266" s="243"/>
      <c r="AL266" s="243"/>
      <c r="AM266" s="243"/>
      <c r="AN266" s="243"/>
      <c r="AO266" s="243"/>
      <c r="AP266" s="243"/>
      <c r="AQ266" s="243"/>
      <c r="AR266" s="243"/>
      <c r="AS266" s="243"/>
      <c r="AT266" s="243"/>
      <c r="AU266" s="243"/>
      <c r="AV266" s="243"/>
      <c r="AW266" s="243"/>
      <c r="AX266" s="243"/>
      <c r="AY266" s="253"/>
    </row>
    <row r="267" spans="1:51" ht="60" customHeight="1" x14ac:dyDescent="0.35">
      <c r="A267" s="249" t="s">
        <v>5051</v>
      </c>
      <c r="B267" s="237" t="s">
        <v>5052</v>
      </c>
      <c r="C267" s="237" t="s">
        <v>5053</v>
      </c>
      <c r="D267" s="237" t="s">
        <v>5054</v>
      </c>
      <c r="E267" s="237" t="s">
        <v>21</v>
      </c>
      <c r="F267" s="237" t="s">
        <v>21</v>
      </c>
      <c r="G267" s="237" t="s">
        <v>21</v>
      </c>
      <c r="H267" s="237" t="s">
        <v>5055</v>
      </c>
      <c r="I267" s="237" t="s">
        <v>21</v>
      </c>
      <c r="J267" s="237" t="s">
        <v>5056</v>
      </c>
      <c r="K267" s="240" t="str">
        <f>IF(COUNTIF(L267:AY267,"&lt;&gt;")=0,"",SUMPRODUCT(((Recommendations[ImplStatus]="Implemented")+(Recommendations[ImplStatus]="Compensated"))*ISNUMBER(MATCH(Recommendations[Id],L267:AY267,0)))/COUNTIF(L267:AY267,"&lt;&gt;"))</f>
        <v/>
      </c>
      <c r="L267" s="243"/>
      <c r="M267" s="243"/>
      <c r="N267" s="243"/>
      <c r="O267" s="243"/>
      <c r="P267" s="243"/>
      <c r="Q267" s="243"/>
      <c r="R267" s="243"/>
      <c r="S267" s="243"/>
      <c r="T267" s="243"/>
      <c r="U267" s="243"/>
      <c r="V267" s="243"/>
      <c r="W267" s="243"/>
      <c r="X267" s="243"/>
      <c r="Y267" s="243"/>
      <c r="Z267" s="243"/>
      <c r="AA267" s="243"/>
      <c r="AB267" s="243"/>
      <c r="AC267" s="243"/>
      <c r="AD267" s="243"/>
      <c r="AE267" s="243"/>
      <c r="AF267" s="243"/>
      <c r="AG267" s="243"/>
      <c r="AH267" s="243"/>
      <c r="AI267" s="243"/>
      <c r="AJ267" s="243"/>
      <c r="AK267" s="243"/>
      <c r="AL267" s="243"/>
      <c r="AM267" s="243"/>
      <c r="AN267" s="243"/>
      <c r="AO267" s="243"/>
      <c r="AP267" s="243"/>
      <c r="AQ267" s="243"/>
      <c r="AR267" s="243"/>
      <c r="AS267" s="243"/>
      <c r="AT267" s="243"/>
      <c r="AU267" s="243"/>
      <c r="AV267" s="243"/>
      <c r="AW267" s="243"/>
      <c r="AX267" s="243"/>
      <c r="AY267" s="253"/>
    </row>
    <row r="268" spans="1:51" ht="60" customHeight="1" x14ac:dyDescent="0.35">
      <c r="A268" s="249" t="s">
        <v>5057</v>
      </c>
      <c r="B268" s="237" t="s">
        <v>5058</v>
      </c>
      <c r="C268" s="237" t="s">
        <v>5059</v>
      </c>
      <c r="D268" s="237" t="s">
        <v>5054</v>
      </c>
      <c r="E268" s="237" t="s">
        <v>21</v>
      </c>
      <c r="F268" s="237" t="s">
        <v>21</v>
      </c>
      <c r="G268" s="237" t="s">
        <v>5060</v>
      </c>
      <c r="H268" s="237" t="s">
        <v>5061</v>
      </c>
      <c r="I268" s="237" t="s">
        <v>21</v>
      </c>
      <c r="J268" s="237" t="s">
        <v>5062</v>
      </c>
      <c r="K268" s="240" t="str">
        <f>IF(COUNTIF(L268:AY268,"&lt;&gt;")=0,"",SUMPRODUCT(((Recommendations[ImplStatus]="Implemented")+(Recommendations[ImplStatus]="Compensated"))*ISNUMBER(MATCH(Recommendations[Id],L268:AY268,0)))/COUNTIF(L268:AY268,"&lt;&gt;"))</f>
        <v/>
      </c>
      <c r="L268" s="243"/>
      <c r="M268" s="243"/>
      <c r="N268" s="243"/>
      <c r="O268" s="243"/>
      <c r="P268" s="243"/>
      <c r="Q268" s="243"/>
      <c r="R268" s="243"/>
      <c r="S268" s="243"/>
      <c r="T268" s="243"/>
      <c r="U268" s="243"/>
      <c r="V268" s="243"/>
      <c r="W268" s="243"/>
      <c r="X268" s="243"/>
      <c r="Y268" s="243"/>
      <c r="Z268" s="243"/>
      <c r="AA268" s="243"/>
      <c r="AB268" s="243"/>
      <c r="AC268" s="243"/>
      <c r="AD268" s="243"/>
      <c r="AE268" s="243"/>
      <c r="AF268" s="243"/>
      <c r="AG268" s="243"/>
      <c r="AH268" s="243"/>
      <c r="AI268" s="243"/>
      <c r="AJ268" s="243"/>
      <c r="AK268" s="243"/>
      <c r="AL268" s="243"/>
      <c r="AM268" s="243"/>
      <c r="AN268" s="243"/>
      <c r="AO268" s="243"/>
      <c r="AP268" s="243"/>
      <c r="AQ268" s="243"/>
      <c r="AR268" s="243"/>
      <c r="AS268" s="243"/>
      <c r="AT268" s="243"/>
      <c r="AU268" s="243"/>
      <c r="AV268" s="243"/>
      <c r="AW268" s="243"/>
      <c r="AX268" s="243"/>
      <c r="AY268" s="253"/>
    </row>
    <row r="269" spans="1:51" ht="60" customHeight="1" x14ac:dyDescent="0.35">
      <c r="A269" s="249" t="s">
        <v>5063</v>
      </c>
      <c r="B269" s="237" t="s">
        <v>5064</v>
      </c>
      <c r="C269" s="237" t="s">
        <v>5059</v>
      </c>
      <c r="D269" s="237" t="s">
        <v>5065</v>
      </c>
      <c r="E269" s="237" t="s">
        <v>21</v>
      </c>
      <c r="F269" s="237" t="s">
        <v>21</v>
      </c>
      <c r="G269" s="237" t="s">
        <v>21</v>
      </c>
      <c r="H269" s="237" t="s">
        <v>5066</v>
      </c>
      <c r="I269" s="237" t="s">
        <v>21</v>
      </c>
      <c r="J269" s="237" t="s">
        <v>5067</v>
      </c>
      <c r="K269" s="240" t="str">
        <f>IF(COUNTIF(L269:AY269,"&lt;&gt;")=0,"",SUMPRODUCT(((Recommendations[ImplStatus]="Implemented")+(Recommendations[ImplStatus]="Compensated"))*ISNUMBER(MATCH(Recommendations[Id],L269:AY269,0)))/COUNTIF(L269:AY269,"&lt;&gt;"))</f>
        <v/>
      </c>
      <c r="L269" s="243"/>
      <c r="M269" s="243"/>
      <c r="N269" s="243"/>
      <c r="O269" s="243"/>
      <c r="P269" s="243"/>
      <c r="Q269" s="243"/>
      <c r="R269" s="243"/>
      <c r="S269" s="243"/>
      <c r="T269" s="243"/>
      <c r="U269" s="243"/>
      <c r="V269" s="243"/>
      <c r="W269" s="243"/>
      <c r="X269" s="243"/>
      <c r="Y269" s="243"/>
      <c r="Z269" s="243"/>
      <c r="AA269" s="243"/>
      <c r="AB269" s="243"/>
      <c r="AC269" s="243"/>
      <c r="AD269" s="243"/>
      <c r="AE269" s="243"/>
      <c r="AF269" s="243"/>
      <c r="AG269" s="243"/>
      <c r="AH269" s="243"/>
      <c r="AI269" s="243"/>
      <c r="AJ269" s="243"/>
      <c r="AK269" s="243"/>
      <c r="AL269" s="243"/>
      <c r="AM269" s="243"/>
      <c r="AN269" s="243"/>
      <c r="AO269" s="243"/>
      <c r="AP269" s="243"/>
      <c r="AQ269" s="243"/>
      <c r="AR269" s="243"/>
      <c r="AS269" s="243"/>
      <c r="AT269" s="243"/>
      <c r="AU269" s="243"/>
      <c r="AV269" s="243"/>
      <c r="AW269" s="243"/>
      <c r="AX269" s="243"/>
      <c r="AY269" s="253"/>
    </row>
    <row r="270" spans="1:51" ht="60" customHeight="1" x14ac:dyDescent="0.35">
      <c r="A270" s="249" t="s">
        <v>5068</v>
      </c>
      <c r="B270" s="237" t="s">
        <v>5069</v>
      </c>
      <c r="C270" s="237" t="s">
        <v>5070</v>
      </c>
      <c r="D270" s="237" t="s">
        <v>5071</v>
      </c>
      <c r="E270" s="237" t="s">
        <v>21</v>
      </c>
      <c r="F270" s="237" t="s">
        <v>21</v>
      </c>
      <c r="G270" s="237" t="s">
        <v>21</v>
      </c>
      <c r="H270" s="237" t="s">
        <v>5072</v>
      </c>
      <c r="I270" s="237" t="s">
        <v>21</v>
      </c>
      <c r="J270" s="237" t="s">
        <v>5073</v>
      </c>
      <c r="K270" s="240" t="str">
        <f>IF(COUNTIF(L270:AY270,"&lt;&gt;")=0,"",SUMPRODUCT(((Recommendations[ImplStatus]="Implemented")+(Recommendations[ImplStatus]="Compensated"))*ISNUMBER(MATCH(Recommendations[Id],L270:AY270,0)))/COUNTIF(L270:AY270,"&lt;&gt;"))</f>
        <v/>
      </c>
      <c r="L270" s="243"/>
      <c r="M270" s="243"/>
      <c r="N270" s="243"/>
      <c r="O270" s="243"/>
      <c r="P270" s="243"/>
      <c r="Q270" s="243"/>
      <c r="R270" s="243"/>
      <c r="S270" s="243"/>
      <c r="T270" s="243"/>
      <c r="U270" s="243"/>
      <c r="V270" s="243"/>
      <c r="W270" s="243"/>
      <c r="X270" s="243"/>
      <c r="Y270" s="243"/>
      <c r="Z270" s="243"/>
      <c r="AA270" s="243"/>
      <c r="AB270" s="243"/>
      <c r="AC270" s="243"/>
      <c r="AD270" s="243"/>
      <c r="AE270" s="243"/>
      <c r="AF270" s="243"/>
      <c r="AG270" s="243"/>
      <c r="AH270" s="243"/>
      <c r="AI270" s="243"/>
      <c r="AJ270" s="243"/>
      <c r="AK270" s="243"/>
      <c r="AL270" s="243"/>
      <c r="AM270" s="243"/>
      <c r="AN270" s="243"/>
      <c r="AO270" s="243"/>
      <c r="AP270" s="243"/>
      <c r="AQ270" s="243"/>
      <c r="AR270" s="243"/>
      <c r="AS270" s="243"/>
      <c r="AT270" s="243"/>
      <c r="AU270" s="243"/>
      <c r="AV270" s="243"/>
      <c r="AW270" s="243"/>
      <c r="AX270" s="243"/>
      <c r="AY270" s="253"/>
    </row>
    <row r="271" spans="1:51" ht="60" customHeight="1" x14ac:dyDescent="0.35">
      <c r="A271" s="249" t="s">
        <v>5074</v>
      </c>
      <c r="B271" s="237" t="s">
        <v>5075</v>
      </c>
      <c r="C271" s="237" t="s">
        <v>5076</v>
      </c>
      <c r="D271" s="237" t="s">
        <v>5077</v>
      </c>
      <c r="E271" s="237" t="s">
        <v>21</v>
      </c>
      <c r="F271" s="237" t="s">
        <v>21</v>
      </c>
      <c r="G271" s="237" t="s">
        <v>21</v>
      </c>
      <c r="H271" s="237" t="s">
        <v>5078</v>
      </c>
      <c r="I271" s="237" t="s">
        <v>5079</v>
      </c>
      <c r="J271" s="237" t="s">
        <v>21</v>
      </c>
      <c r="K271" s="240" t="str">
        <f>IF(COUNTIF(L271:AY271,"&lt;&gt;")=0,"",SUMPRODUCT(((Recommendations[ImplStatus]="Implemented")+(Recommendations[ImplStatus]="Compensated"))*ISNUMBER(MATCH(Recommendations[Id],L271:AY271,0)))/COUNTIF(L271:AY271,"&lt;&gt;"))</f>
        <v/>
      </c>
      <c r="L271" s="243"/>
      <c r="M271" s="243"/>
      <c r="N271" s="243"/>
      <c r="O271" s="243"/>
      <c r="P271" s="243"/>
      <c r="Q271" s="243"/>
      <c r="R271" s="243"/>
      <c r="S271" s="243"/>
      <c r="T271" s="243"/>
      <c r="U271" s="243"/>
      <c r="V271" s="243"/>
      <c r="W271" s="243"/>
      <c r="X271" s="243"/>
      <c r="Y271" s="243"/>
      <c r="Z271" s="243"/>
      <c r="AA271" s="243"/>
      <c r="AB271" s="243"/>
      <c r="AC271" s="243"/>
      <c r="AD271" s="243"/>
      <c r="AE271" s="243"/>
      <c r="AF271" s="243"/>
      <c r="AG271" s="243"/>
      <c r="AH271" s="243"/>
      <c r="AI271" s="243"/>
      <c r="AJ271" s="243"/>
      <c r="AK271" s="243"/>
      <c r="AL271" s="243"/>
      <c r="AM271" s="243"/>
      <c r="AN271" s="243"/>
      <c r="AO271" s="243"/>
      <c r="AP271" s="243"/>
      <c r="AQ271" s="243"/>
      <c r="AR271" s="243"/>
      <c r="AS271" s="243"/>
      <c r="AT271" s="243"/>
      <c r="AU271" s="243"/>
      <c r="AV271" s="243"/>
      <c r="AW271" s="243"/>
      <c r="AX271" s="243"/>
      <c r="AY271" s="253"/>
    </row>
    <row r="272" spans="1:51" ht="60" customHeight="1" x14ac:dyDescent="0.35">
      <c r="A272" s="249" t="s">
        <v>5080</v>
      </c>
      <c r="B272" s="237" t="s">
        <v>5081</v>
      </c>
      <c r="C272" s="237" t="s">
        <v>5082</v>
      </c>
      <c r="D272" s="237" t="s">
        <v>5083</v>
      </c>
      <c r="E272" s="237" t="s">
        <v>21</v>
      </c>
      <c r="F272" s="237" t="s">
        <v>21</v>
      </c>
      <c r="G272" s="237" t="s">
        <v>21</v>
      </c>
      <c r="H272" s="237" t="s">
        <v>5084</v>
      </c>
      <c r="I272" s="237" t="s">
        <v>5085</v>
      </c>
      <c r="J272" s="237" t="s">
        <v>5086</v>
      </c>
      <c r="K272" s="240" t="str">
        <f>IF(COUNTIF(L272:AY272,"&lt;&gt;")=0,"",SUMPRODUCT(((Recommendations[ImplStatus]="Implemented")+(Recommendations[ImplStatus]="Compensated"))*ISNUMBER(MATCH(Recommendations[Id],L272:AY272,0)))/COUNTIF(L272:AY272,"&lt;&gt;"))</f>
        <v/>
      </c>
      <c r="L272" s="243"/>
      <c r="M272" s="243"/>
      <c r="N272" s="243"/>
      <c r="O272" s="243"/>
      <c r="P272" s="243"/>
      <c r="Q272" s="243"/>
      <c r="R272" s="243"/>
      <c r="S272" s="243"/>
      <c r="T272" s="243"/>
      <c r="U272" s="243"/>
      <c r="V272" s="243"/>
      <c r="W272" s="243"/>
      <c r="X272" s="243"/>
      <c r="Y272" s="243"/>
      <c r="Z272" s="243"/>
      <c r="AA272" s="243"/>
      <c r="AB272" s="243"/>
      <c r="AC272" s="243"/>
      <c r="AD272" s="243"/>
      <c r="AE272" s="243"/>
      <c r="AF272" s="243"/>
      <c r="AG272" s="243"/>
      <c r="AH272" s="243"/>
      <c r="AI272" s="243"/>
      <c r="AJ272" s="243"/>
      <c r="AK272" s="243"/>
      <c r="AL272" s="243"/>
      <c r="AM272" s="243"/>
      <c r="AN272" s="243"/>
      <c r="AO272" s="243"/>
      <c r="AP272" s="243"/>
      <c r="AQ272" s="243"/>
      <c r="AR272" s="243"/>
      <c r="AS272" s="243"/>
      <c r="AT272" s="243"/>
      <c r="AU272" s="243"/>
      <c r="AV272" s="243"/>
      <c r="AW272" s="243"/>
      <c r="AX272" s="243"/>
      <c r="AY272" s="253"/>
    </row>
    <row r="273" spans="1:51" ht="60" customHeight="1" outlineLevel="1" x14ac:dyDescent="0.35">
      <c r="A273" s="248" t="s">
        <v>1310</v>
      </c>
      <c r="B273" s="236" t="s">
        <v>5087</v>
      </c>
      <c r="C273" s="236"/>
      <c r="D273" s="236"/>
      <c r="E273" s="236"/>
      <c r="F273" s="236"/>
      <c r="G273" s="236"/>
      <c r="H273" s="236"/>
      <c r="I273" s="236"/>
      <c r="J273" s="236"/>
      <c r="K273" s="239" t="str">
        <f>IF(COUNTIF(L273:AY273,"&lt;&gt;")=0,"",SUMPRODUCT(((Recommendations[ImplStatus]="Implemented")+(Recommendations[ImplStatus]="Compensated"))*ISNUMBER(MATCH(Recommendations[Id],L273:AY273,0)))/COUNTIF(L273:AY273,"&lt;&gt;"))</f>
        <v/>
      </c>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52"/>
    </row>
    <row r="274" spans="1:51" ht="60" customHeight="1" x14ac:dyDescent="0.35">
      <c r="A274" s="249" t="s">
        <v>5088</v>
      </c>
      <c r="B274" s="237" t="s">
        <v>5089</v>
      </c>
      <c r="C274" s="237" t="s">
        <v>5090</v>
      </c>
      <c r="D274" s="237" t="s">
        <v>5083</v>
      </c>
      <c r="E274" s="237" t="s">
        <v>5091</v>
      </c>
      <c r="F274" s="237" t="s">
        <v>21</v>
      </c>
      <c r="G274" s="237" t="s">
        <v>21</v>
      </c>
      <c r="H274" s="237" t="s">
        <v>5092</v>
      </c>
      <c r="I274" s="237" t="s">
        <v>21</v>
      </c>
      <c r="J274" s="237" t="s">
        <v>5093</v>
      </c>
      <c r="K274" s="240">
        <f>IF(COUNTIF(L274:AY274,"&lt;&gt;")=0,"",SUMPRODUCT(((Recommendations[ImplStatus]="Implemented")+(Recommendations[ImplStatus]="Compensated"))*ISNUMBER(MATCH(Recommendations[Id],L274:AY274,0)))/COUNTIF(L274:AY274,"&lt;&gt;"))</f>
        <v>0</v>
      </c>
      <c r="L274" s="243" t="s">
        <v>360</v>
      </c>
      <c r="M274" s="243" t="s">
        <v>463</v>
      </c>
      <c r="N274" s="243" t="s">
        <v>497</v>
      </c>
      <c r="O274" s="243"/>
      <c r="P274" s="243"/>
      <c r="Q274" s="243"/>
      <c r="R274" s="243"/>
      <c r="S274" s="243"/>
      <c r="T274" s="243"/>
      <c r="U274" s="243"/>
      <c r="V274" s="243"/>
      <c r="W274" s="243"/>
      <c r="X274" s="243"/>
      <c r="Y274" s="243"/>
      <c r="Z274" s="243"/>
      <c r="AA274" s="243"/>
      <c r="AB274" s="243"/>
      <c r="AC274" s="243"/>
      <c r="AD274" s="243"/>
      <c r="AE274" s="243"/>
      <c r="AF274" s="243"/>
      <c r="AG274" s="243"/>
      <c r="AH274" s="243"/>
      <c r="AI274" s="243"/>
      <c r="AJ274" s="243"/>
      <c r="AK274" s="243"/>
      <c r="AL274" s="243"/>
      <c r="AM274" s="243"/>
      <c r="AN274" s="243"/>
      <c r="AO274" s="243"/>
      <c r="AP274" s="243"/>
      <c r="AQ274" s="243"/>
      <c r="AR274" s="243"/>
      <c r="AS274" s="243"/>
      <c r="AT274" s="243"/>
      <c r="AU274" s="243"/>
      <c r="AV274" s="243"/>
      <c r="AW274" s="243"/>
      <c r="AX274" s="243"/>
      <c r="AY274" s="253"/>
    </row>
    <row r="275" spans="1:51" ht="60" customHeight="1" x14ac:dyDescent="0.35">
      <c r="A275" s="249" t="s">
        <v>5094</v>
      </c>
      <c r="B275" s="237" t="s">
        <v>5095</v>
      </c>
      <c r="C275" s="237" t="s">
        <v>5096</v>
      </c>
      <c r="D275" s="237" t="s">
        <v>5097</v>
      </c>
      <c r="E275" s="237" t="s">
        <v>21</v>
      </c>
      <c r="F275" s="237" t="s">
        <v>21</v>
      </c>
      <c r="G275" s="237" t="s">
        <v>21</v>
      </c>
      <c r="H275" s="237" t="s">
        <v>5098</v>
      </c>
      <c r="I275" s="237" t="s">
        <v>21</v>
      </c>
      <c r="J275" s="237" t="s">
        <v>5099</v>
      </c>
      <c r="K275" s="240" t="str">
        <f>IF(COUNTIF(L275:AY275,"&lt;&gt;")=0,"",SUMPRODUCT(((Recommendations[ImplStatus]="Implemented")+(Recommendations[ImplStatus]="Compensated"))*ISNUMBER(MATCH(Recommendations[Id],L275:AY275,0)))/COUNTIF(L275:AY275,"&lt;&gt;"))</f>
        <v/>
      </c>
      <c r="L275" s="243"/>
      <c r="M275" s="243"/>
      <c r="N275" s="243"/>
      <c r="O275" s="243"/>
      <c r="P275" s="243"/>
      <c r="Q275" s="243"/>
      <c r="R275" s="243"/>
      <c r="S275" s="243"/>
      <c r="T275" s="243"/>
      <c r="U275" s="243"/>
      <c r="V275" s="243"/>
      <c r="W275" s="243"/>
      <c r="X275" s="243"/>
      <c r="Y275" s="243"/>
      <c r="Z275" s="243"/>
      <c r="AA275" s="243"/>
      <c r="AB275" s="243"/>
      <c r="AC275" s="243"/>
      <c r="AD275" s="243"/>
      <c r="AE275" s="243"/>
      <c r="AF275" s="243"/>
      <c r="AG275" s="243"/>
      <c r="AH275" s="243"/>
      <c r="AI275" s="243"/>
      <c r="AJ275" s="243"/>
      <c r="AK275" s="243"/>
      <c r="AL275" s="243"/>
      <c r="AM275" s="243"/>
      <c r="AN275" s="243"/>
      <c r="AO275" s="243"/>
      <c r="AP275" s="243"/>
      <c r="AQ275" s="243"/>
      <c r="AR275" s="243"/>
      <c r="AS275" s="243"/>
      <c r="AT275" s="243"/>
      <c r="AU275" s="243"/>
      <c r="AV275" s="243"/>
      <c r="AW275" s="243"/>
      <c r="AX275" s="243"/>
      <c r="AY275" s="253"/>
    </row>
    <row r="276" spans="1:51" ht="60" customHeight="1" x14ac:dyDescent="0.35">
      <c r="A276" s="249" t="s">
        <v>5100</v>
      </c>
      <c r="B276" s="237" t="s">
        <v>5101</v>
      </c>
      <c r="C276" s="237" t="s">
        <v>5102</v>
      </c>
      <c r="D276" s="237" t="s">
        <v>5103</v>
      </c>
      <c r="E276" s="237" t="s">
        <v>21</v>
      </c>
      <c r="F276" s="237" t="s">
        <v>5104</v>
      </c>
      <c r="G276" s="237" t="s">
        <v>21</v>
      </c>
      <c r="H276" s="237" t="s">
        <v>5105</v>
      </c>
      <c r="I276" s="237" t="s">
        <v>5106</v>
      </c>
      <c r="J276" s="237" t="s">
        <v>5107</v>
      </c>
      <c r="K276" s="240" t="str">
        <f>IF(COUNTIF(L276:AY276,"&lt;&gt;")=0,"",SUMPRODUCT(((Recommendations[ImplStatus]="Implemented")+(Recommendations[ImplStatus]="Compensated"))*ISNUMBER(MATCH(Recommendations[Id],L276:AY276,0)))/COUNTIF(L276:AY276,"&lt;&gt;"))</f>
        <v/>
      </c>
      <c r="L276" s="243"/>
      <c r="M276" s="243"/>
      <c r="N276" s="243"/>
      <c r="O276" s="243"/>
      <c r="P276" s="243"/>
      <c r="Q276" s="243"/>
      <c r="R276" s="243"/>
      <c r="S276" s="243"/>
      <c r="T276" s="243"/>
      <c r="U276" s="243"/>
      <c r="V276" s="243"/>
      <c r="W276" s="243"/>
      <c r="X276" s="243"/>
      <c r="Y276" s="243"/>
      <c r="Z276" s="243"/>
      <c r="AA276" s="243"/>
      <c r="AB276" s="243"/>
      <c r="AC276" s="243"/>
      <c r="AD276" s="243"/>
      <c r="AE276" s="243"/>
      <c r="AF276" s="243"/>
      <c r="AG276" s="243"/>
      <c r="AH276" s="243"/>
      <c r="AI276" s="243"/>
      <c r="AJ276" s="243"/>
      <c r="AK276" s="243"/>
      <c r="AL276" s="243"/>
      <c r="AM276" s="243"/>
      <c r="AN276" s="243"/>
      <c r="AO276" s="243"/>
      <c r="AP276" s="243"/>
      <c r="AQ276" s="243"/>
      <c r="AR276" s="243"/>
      <c r="AS276" s="243"/>
      <c r="AT276" s="243"/>
      <c r="AU276" s="243"/>
      <c r="AV276" s="243"/>
      <c r="AW276" s="243"/>
      <c r="AX276" s="243"/>
      <c r="AY276" s="253"/>
    </row>
    <row r="277" spans="1:51" ht="60" customHeight="1" outlineLevel="1" x14ac:dyDescent="0.35">
      <c r="A277" s="248" t="s">
        <v>5108</v>
      </c>
      <c r="B277" s="236" t="s">
        <v>5109</v>
      </c>
      <c r="C277" s="236"/>
      <c r="D277" s="236"/>
      <c r="E277" s="236"/>
      <c r="F277" s="236"/>
      <c r="G277" s="236"/>
      <c r="H277" s="236"/>
      <c r="I277" s="236"/>
      <c r="J277" s="236"/>
      <c r="K277" s="239" t="str">
        <f>IF(COUNTIF(L277:AY277,"&lt;&gt;")=0,"",SUMPRODUCT(((Recommendations[ImplStatus]="Implemented")+(Recommendations[ImplStatus]="Compensated"))*ISNUMBER(MATCH(Recommendations[Id],L277:AY277,0)))/COUNTIF(L277:AY277,"&lt;&gt;"))</f>
        <v/>
      </c>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52"/>
    </row>
    <row r="278" spans="1:51" ht="60" customHeight="1" x14ac:dyDescent="0.35">
      <c r="A278" s="249" t="s">
        <v>5110</v>
      </c>
      <c r="B278" s="237" t="s">
        <v>5111</v>
      </c>
      <c r="C278" s="237" t="s">
        <v>5112</v>
      </c>
      <c r="D278" s="237" t="s">
        <v>5113</v>
      </c>
      <c r="E278" s="237" t="s">
        <v>21</v>
      </c>
      <c r="F278" s="237" t="s">
        <v>5114</v>
      </c>
      <c r="G278" s="237" t="s">
        <v>21</v>
      </c>
      <c r="H278" s="237" t="s">
        <v>5115</v>
      </c>
      <c r="I278" s="237" t="s">
        <v>21</v>
      </c>
      <c r="J278" s="237" t="s">
        <v>5116</v>
      </c>
      <c r="K278" s="240" t="str">
        <f>IF(COUNTIF(L278:AY278,"&lt;&gt;")=0,"",SUMPRODUCT(((Recommendations[ImplStatus]="Implemented")+(Recommendations[ImplStatus]="Compensated"))*ISNUMBER(MATCH(Recommendations[Id],L278:AY278,0)))/COUNTIF(L278:AY278,"&lt;&gt;"))</f>
        <v/>
      </c>
      <c r="L278" s="243"/>
      <c r="M278" s="243"/>
      <c r="N278" s="243"/>
      <c r="O278" s="243"/>
      <c r="P278" s="243"/>
      <c r="Q278" s="243"/>
      <c r="R278" s="243"/>
      <c r="S278" s="243"/>
      <c r="T278" s="243"/>
      <c r="U278" s="243"/>
      <c r="V278" s="243"/>
      <c r="W278" s="243"/>
      <c r="X278" s="243"/>
      <c r="Y278" s="243"/>
      <c r="Z278" s="243"/>
      <c r="AA278" s="243"/>
      <c r="AB278" s="243"/>
      <c r="AC278" s="243"/>
      <c r="AD278" s="243"/>
      <c r="AE278" s="243"/>
      <c r="AF278" s="243"/>
      <c r="AG278" s="243"/>
      <c r="AH278" s="243"/>
      <c r="AI278" s="243"/>
      <c r="AJ278" s="243"/>
      <c r="AK278" s="243"/>
      <c r="AL278" s="243"/>
      <c r="AM278" s="243"/>
      <c r="AN278" s="243"/>
      <c r="AO278" s="243"/>
      <c r="AP278" s="243"/>
      <c r="AQ278" s="243"/>
      <c r="AR278" s="243"/>
      <c r="AS278" s="243"/>
      <c r="AT278" s="243"/>
      <c r="AU278" s="243"/>
      <c r="AV278" s="243"/>
      <c r="AW278" s="243"/>
      <c r="AX278" s="243"/>
      <c r="AY278" s="253"/>
    </row>
    <row r="279" spans="1:51" ht="60" customHeight="1" outlineLevel="1" x14ac:dyDescent="0.35">
      <c r="A279" s="247" t="s">
        <v>5117</v>
      </c>
      <c r="B279" s="235" t="s">
        <v>5118</v>
      </c>
      <c r="C279" s="235"/>
      <c r="D279" s="235"/>
      <c r="E279" s="235"/>
      <c r="F279" s="235"/>
      <c r="G279" s="235"/>
      <c r="H279" s="235"/>
      <c r="I279" s="235"/>
      <c r="J279" s="235"/>
      <c r="K279" s="238" t="str">
        <f>IF(COUNTIF(L279:AY279,"&lt;&gt;")=0,"",SUMPRODUCT(((Recommendations[ImplStatus]="Implemented")+(Recommendations[ImplStatus]="Compensated"))*ISNUMBER(MATCH(Recommendations[Id],L279:AY279,0)))/COUNTIF(L279:AY279,"&lt;&gt;"))</f>
        <v/>
      </c>
      <c r="L279" s="241"/>
      <c r="M279" s="241"/>
      <c r="N279" s="241"/>
      <c r="O279" s="241"/>
      <c r="P279" s="241"/>
      <c r="Q279" s="241"/>
      <c r="R279" s="241"/>
      <c r="S279" s="241"/>
      <c r="T279" s="241"/>
      <c r="U279" s="241"/>
      <c r="V279" s="241"/>
      <c r="W279" s="241"/>
      <c r="X279" s="241"/>
      <c r="Y279" s="241"/>
      <c r="Z279" s="241"/>
      <c r="AA279" s="241"/>
      <c r="AB279" s="241"/>
      <c r="AC279" s="241"/>
      <c r="AD279" s="241"/>
      <c r="AE279" s="241"/>
      <c r="AF279" s="241"/>
      <c r="AG279" s="241"/>
      <c r="AH279" s="241"/>
      <c r="AI279" s="241"/>
      <c r="AJ279" s="241"/>
      <c r="AK279" s="241"/>
      <c r="AL279" s="241"/>
      <c r="AM279" s="241"/>
      <c r="AN279" s="241"/>
      <c r="AO279" s="241"/>
      <c r="AP279" s="241"/>
      <c r="AQ279" s="241"/>
      <c r="AR279" s="241"/>
      <c r="AS279" s="241"/>
      <c r="AT279" s="241"/>
      <c r="AU279" s="241"/>
      <c r="AV279" s="241"/>
      <c r="AW279" s="241"/>
      <c r="AX279" s="241"/>
      <c r="AY279" s="251"/>
    </row>
    <row r="280" spans="1:51" ht="60" customHeight="1" outlineLevel="1" x14ac:dyDescent="0.35">
      <c r="A280" s="248" t="s">
        <v>1316</v>
      </c>
      <c r="B280" s="236" t="s">
        <v>5119</v>
      </c>
      <c r="C280" s="236"/>
      <c r="D280" s="236"/>
      <c r="E280" s="236"/>
      <c r="F280" s="236"/>
      <c r="G280" s="236"/>
      <c r="H280" s="236"/>
      <c r="I280" s="236"/>
      <c r="J280" s="236"/>
      <c r="K280" s="239" t="str">
        <f>IF(COUNTIF(L280:AY280,"&lt;&gt;")=0,"",SUMPRODUCT(((Recommendations[ImplStatus]="Implemented")+(Recommendations[ImplStatus]="Compensated"))*ISNUMBER(MATCH(Recommendations[Id],L280:AY280,0)))/COUNTIF(L280:AY280,"&lt;&gt;"))</f>
        <v/>
      </c>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52"/>
    </row>
    <row r="281" spans="1:51" ht="60" customHeight="1" x14ac:dyDescent="0.35">
      <c r="A281" s="249" t="s">
        <v>5120</v>
      </c>
      <c r="B281" s="237" t="s">
        <v>5121</v>
      </c>
      <c r="C281" s="237" t="s">
        <v>5122</v>
      </c>
      <c r="D281" s="237" t="s">
        <v>5123</v>
      </c>
      <c r="E281" s="237" t="s">
        <v>5124</v>
      </c>
      <c r="F281" s="237" t="s">
        <v>21</v>
      </c>
      <c r="G281" s="237" t="s">
        <v>21</v>
      </c>
      <c r="H281" s="237" t="s">
        <v>5125</v>
      </c>
      <c r="I281" s="237" t="s">
        <v>21</v>
      </c>
      <c r="J281" s="237" t="s">
        <v>5126</v>
      </c>
      <c r="K281" s="240" t="str">
        <f>IF(COUNTIF(L281:AY281,"&lt;&gt;")=0,"",SUMPRODUCT(((Recommendations[ImplStatus]="Implemented")+(Recommendations[ImplStatus]="Compensated"))*ISNUMBER(MATCH(Recommendations[Id],L281:AY281,0)))/COUNTIF(L281:AY281,"&lt;&gt;"))</f>
        <v/>
      </c>
      <c r="L281" s="243"/>
      <c r="M281" s="243"/>
      <c r="N281" s="243"/>
      <c r="O281" s="243"/>
      <c r="P281" s="243"/>
      <c r="Q281" s="243"/>
      <c r="R281" s="243"/>
      <c r="S281" s="243"/>
      <c r="T281" s="243"/>
      <c r="U281" s="243"/>
      <c r="V281" s="243"/>
      <c r="W281" s="243"/>
      <c r="X281" s="243"/>
      <c r="Y281" s="243"/>
      <c r="Z281" s="243"/>
      <c r="AA281" s="243"/>
      <c r="AB281" s="243"/>
      <c r="AC281" s="243"/>
      <c r="AD281" s="243"/>
      <c r="AE281" s="243"/>
      <c r="AF281" s="243"/>
      <c r="AG281" s="243"/>
      <c r="AH281" s="243"/>
      <c r="AI281" s="243"/>
      <c r="AJ281" s="243"/>
      <c r="AK281" s="243"/>
      <c r="AL281" s="243"/>
      <c r="AM281" s="243"/>
      <c r="AN281" s="243"/>
      <c r="AO281" s="243"/>
      <c r="AP281" s="243"/>
      <c r="AQ281" s="243"/>
      <c r="AR281" s="243"/>
      <c r="AS281" s="243"/>
      <c r="AT281" s="243"/>
      <c r="AU281" s="243"/>
      <c r="AV281" s="243"/>
      <c r="AW281" s="243"/>
      <c r="AX281" s="243"/>
      <c r="AY281" s="253"/>
    </row>
    <row r="282" spans="1:51" ht="60" customHeight="1" x14ac:dyDescent="0.35">
      <c r="A282" s="249" t="s">
        <v>5127</v>
      </c>
      <c r="B282" s="237" t="s">
        <v>5128</v>
      </c>
      <c r="C282" s="237" t="s">
        <v>5129</v>
      </c>
      <c r="D282" s="237" t="s">
        <v>21</v>
      </c>
      <c r="E282" s="237" t="s">
        <v>21</v>
      </c>
      <c r="F282" s="237" t="s">
        <v>21</v>
      </c>
      <c r="G282" s="237" t="s">
        <v>21</v>
      </c>
      <c r="H282" s="237" t="s">
        <v>5130</v>
      </c>
      <c r="I282" s="237" t="s">
        <v>21</v>
      </c>
      <c r="J282" s="237" t="s">
        <v>5131</v>
      </c>
      <c r="K282" s="240" t="str">
        <f>IF(COUNTIF(L282:AY282,"&lt;&gt;")=0,"",SUMPRODUCT(((Recommendations[ImplStatus]="Implemented")+(Recommendations[ImplStatus]="Compensated"))*ISNUMBER(MATCH(Recommendations[Id],L282:AY282,0)))/COUNTIF(L282:AY282,"&lt;&gt;"))</f>
        <v/>
      </c>
      <c r="L282" s="243"/>
      <c r="M282" s="243"/>
      <c r="N282" s="243"/>
      <c r="O282" s="243"/>
      <c r="P282" s="243"/>
      <c r="Q282" s="243"/>
      <c r="R282" s="243"/>
      <c r="S282" s="243"/>
      <c r="T282" s="243"/>
      <c r="U282" s="243"/>
      <c r="V282" s="243"/>
      <c r="W282" s="243"/>
      <c r="X282" s="243"/>
      <c r="Y282" s="243"/>
      <c r="Z282" s="243"/>
      <c r="AA282" s="243"/>
      <c r="AB282" s="243"/>
      <c r="AC282" s="243"/>
      <c r="AD282" s="243"/>
      <c r="AE282" s="243"/>
      <c r="AF282" s="243"/>
      <c r="AG282" s="243"/>
      <c r="AH282" s="243"/>
      <c r="AI282" s="243"/>
      <c r="AJ282" s="243"/>
      <c r="AK282" s="243"/>
      <c r="AL282" s="243"/>
      <c r="AM282" s="243"/>
      <c r="AN282" s="243"/>
      <c r="AO282" s="243"/>
      <c r="AP282" s="243"/>
      <c r="AQ282" s="243"/>
      <c r="AR282" s="243"/>
      <c r="AS282" s="243"/>
      <c r="AT282" s="243"/>
      <c r="AU282" s="243"/>
      <c r="AV282" s="243"/>
      <c r="AW282" s="243"/>
      <c r="AX282" s="243"/>
      <c r="AY282" s="253"/>
    </row>
    <row r="283" spans="1:51" ht="60" customHeight="1" x14ac:dyDescent="0.35">
      <c r="A283" s="249" t="s">
        <v>5132</v>
      </c>
      <c r="B283" s="237" t="s">
        <v>5133</v>
      </c>
      <c r="C283" s="237" t="s">
        <v>5134</v>
      </c>
      <c r="D283" s="237" t="s">
        <v>21</v>
      </c>
      <c r="E283" s="237" t="s">
        <v>21</v>
      </c>
      <c r="F283" s="237" t="s">
        <v>21</v>
      </c>
      <c r="G283" s="237" t="s">
        <v>21</v>
      </c>
      <c r="H283" s="237" t="s">
        <v>5135</v>
      </c>
      <c r="I283" s="237" t="s">
        <v>21</v>
      </c>
      <c r="J283" s="237" t="s">
        <v>5136</v>
      </c>
      <c r="K283" s="240" t="str">
        <f>IF(COUNTIF(L283:AY283,"&lt;&gt;")=0,"",SUMPRODUCT(((Recommendations[ImplStatus]="Implemented")+(Recommendations[ImplStatus]="Compensated"))*ISNUMBER(MATCH(Recommendations[Id],L283:AY283,0)))/COUNTIF(L283:AY283,"&lt;&gt;"))</f>
        <v/>
      </c>
      <c r="L283" s="243"/>
      <c r="M283" s="243"/>
      <c r="N283" s="243"/>
      <c r="O283" s="243"/>
      <c r="P283" s="243"/>
      <c r="Q283" s="243"/>
      <c r="R283" s="243"/>
      <c r="S283" s="243"/>
      <c r="T283" s="243"/>
      <c r="U283" s="243"/>
      <c r="V283" s="243"/>
      <c r="W283" s="243"/>
      <c r="X283" s="243"/>
      <c r="Y283" s="243"/>
      <c r="Z283" s="243"/>
      <c r="AA283" s="243"/>
      <c r="AB283" s="243"/>
      <c r="AC283" s="243"/>
      <c r="AD283" s="243"/>
      <c r="AE283" s="243"/>
      <c r="AF283" s="243"/>
      <c r="AG283" s="243"/>
      <c r="AH283" s="243"/>
      <c r="AI283" s="243"/>
      <c r="AJ283" s="243"/>
      <c r="AK283" s="243"/>
      <c r="AL283" s="243"/>
      <c r="AM283" s="243"/>
      <c r="AN283" s="243"/>
      <c r="AO283" s="243"/>
      <c r="AP283" s="243"/>
      <c r="AQ283" s="243"/>
      <c r="AR283" s="243"/>
      <c r="AS283" s="243"/>
      <c r="AT283" s="243"/>
      <c r="AU283" s="243"/>
      <c r="AV283" s="243"/>
      <c r="AW283" s="243"/>
      <c r="AX283" s="243"/>
      <c r="AY283" s="253"/>
    </row>
    <row r="284" spans="1:51" ht="60" customHeight="1" x14ac:dyDescent="0.35">
      <c r="A284" s="249" t="s">
        <v>5137</v>
      </c>
      <c r="B284" s="237" t="s">
        <v>5138</v>
      </c>
      <c r="C284" s="237" t="s">
        <v>5139</v>
      </c>
      <c r="D284" s="237" t="s">
        <v>5140</v>
      </c>
      <c r="E284" s="237" t="s">
        <v>21</v>
      </c>
      <c r="F284" s="237" t="s">
        <v>21</v>
      </c>
      <c r="G284" s="237" t="s">
        <v>21</v>
      </c>
      <c r="H284" s="237" t="s">
        <v>5141</v>
      </c>
      <c r="I284" s="237" t="s">
        <v>21</v>
      </c>
      <c r="J284" s="237" t="s">
        <v>5142</v>
      </c>
      <c r="K284" s="240" t="str">
        <f>IF(COUNTIF(L284:AY284,"&lt;&gt;")=0,"",SUMPRODUCT(((Recommendations[ImplStatus]="Implemented")+(Recommendations[ImplStatus]="Compensated"))*ISNUMBER(MATCH(Recommendations[Id],L284:AY284,0)))/COUNTIF(L284:AY284,"&lt;&gt;"))</f>
        <v/>
      </c>
      <c r="L284" s="243"/>
      <c r="M284" s="243"/>
      <c r="N284" s="243"/>
      <c r="O284" s="243"/>
      <c r="P284" s="243"/>
      <c r="Q284" s="243"/>
      <c r="R284" s="243"/>
      <c r="S284" s="243"/>
      <c r="T284" s="243"/>
      <c r="U284" s="243"/>
      <c r="V284" s="243"/>
      <c r="W284" s="243"/>
      <c r="X284" s="243"/>
      <c r="Y284" s="243"/>
      <c r="Z284" s="243"/>
      <c r="AA284" s="243"/>
      <c r="AB284" s="243"/>
      <c r="AC284" s="243"/>
      <c r="AD284" s="243"/>
      <c r="AE284" s="243"/>
      <c r="AF284" s="243"/>
      <c r="AG284" s="243"/>
      <c r="AH284" s="243"/>
      <c r="AI284" s="243"/>
      <c r="AJ284" s="243"/>
      <c r="AK284" s="243"/>
      <c r="AL284" s="243"/>
      <c r="AM284" s="243"/>
      <c r="AN284" s="243"/>
      <c r="AO284" s="243"/>
      <c r="AP284" s="243"/>
      <c r="AQ284" s="243"/>
      <c r="AR284" s="243"/>
      <c r="AS284" s="243"/>
      <c r="AT284" s="243"/>
      <c r="AU284" s="243"/>
      <c r="AV284" s="243"/>
      <c r="AW284" s="243"/>
      <c r="AX284" s="243"/>
      <c r="AY284" s="253"/>
    </row>
    <row r="285" spans="1:51" ht="60" customHeight="1" outlineLevel="1" x14ac:dyDescent="0.35">
      <c r="A285" s="248" t="s">
        <v>1320</v>
      </c>
      <c r="B285" s="236" t="s">
        <v>5143</v>
      </c>
      <c r="C285" s="236"/>
      <c r="D285" s="236"/>
      <c r="E285" s="236"/>
      <c r="F285" s="236"/>
      <c r="G285" s="236"/>
      <c r="H285" s="236"/>
      <c r="I285" s="236"/>
      <c r="J285" s="236"/>
      <c r="K285" s="239" t="str">
        <f>IF(COUNTIF(L285:AY285,"&lt;&gt;")=0,"",SUMPRODUCT(((Recommendations[ImplStatus]="Implemented")+(Recommendations[ImplStatus]="Compensated"))*ISNUMBER(MATCH(Recommendations[Id],L285:AY285,0)))/COUNTIF(L285:AY285,"&lt;&gt;"))</f>
        <v/>
      </c>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52"/>
    </row>
    <row r="286" spans="1:51" ht="60" customHeight="1" x14ac:dyDescent="0.35">
      <c r="A286" s="249" t="s">
        <v>5144</v>
      </c>
      <c r="B286" s="237" t="s">
        <v>5145</v>
      </c>
      <c r="C286" s="237" t="s">
        <v>5146</v>
      </c>
      <c r="D286" s="237" t="s">
        <v>5147</v>
      </c>
      <c r="E286" s="237" t="s">
        <v>21</v>
      </c>
      <c r="F286" s="237" t="s">
        <v>21</v>
      </c>
      <c r="G286" s="237" t="s">
        <v>21</v>
      </c>
      <c r="H286" s="237" t="s">
        <v>5148</v>
      </c>
      <c r="I286" s="237" t="s">
        <v>5149</v>
      </c>
      <c r="J286" s="237" t="s">
        <v>5150</v>
      </c>
      <c r="K286" s="240" t="str">
        <f>IF(COUNTIF(L286:AY286,"&lt;&gt;")=0,"",SUMPRODUCT(((Recommendations[ImplStatus]="Implemented")+(Recommendations[ImplStatus]="Compensated"))*ISNUMBER(MATCH(Recommendations[Id],L286:AY286,0)))/COUNTIF(L286:AY286,"&lt;&gt;"))</f>
        <v/>
      </c>
      <c r="L286" s="243"/>
      <c r="M286" s="243"/>
      <c r="N286" s="243"/>
      <c r="O286" s="243"/>
      <c r="P286" s="243"/>
      <c r="Q286" s="243"/>
      <c r="R286" s="243"/>
      <c r="S286" s="243"/>
      <c r="T286" s="243"/>
      <c r="U286" s="243"/>
      <c r="V286" s="243"/>
      <c r="W286" s="243"/>
      <c r="X286" s="243"/>
      <c r="Y286" s="243"/>
      <c r="Z286" s="243"/>
      <c r="AA286" s="243"/>
      <c r="AB286" s="243"/>
      <c r="AC286" s="243"/>
      <c r="AD286" s="243"/>
      <c r="AE286" s="243"/>
      <c r="AF286" s="243"/>
      <c r="AG286" s="243"/>
      <c r="AH286" s="243"/>
      <c r="AI286" s="243"/>
      <c r="AJ286" s="243"/>
      <c r="AK286" s="243"/>
      <c r="AL286" s="243"/>
      <c r="AM286" s="243"/>
      <c r="AN286" s="243"/>
      <c r="AO286" s="243"/>
      <c r="AP286" s="243"/>
      <c r="AQ286" s="243"/>
      <c r="AR286" s="243"/>
      <c r="AS286" s="243"/>
      <c r="AT286" s="243"/>
      <c r="AU286" s="243"/>
      <c r="AV286" s="243"/>
      <c r="AW286" s="243"/>
      <c r="AX286" s="243"/>
      <c r="AY286" s="253"/>
    </row>
    <row r="287" spans="1:51" ht="60" customHeight="1" outlineLevel="1" x14ac:dyDescent="0.35">
      <c r="A287" s="248" t="s">
        <v>1324</v>
      </c>
      <c r="B287" s="236" t="s">
        <v>5151</v>
      </c>
      <c r="C287" s="236"/>
      <c r="D287" s="236"/>
      <c r="E287" s="236"/>
      <c r="F287" s="236"/>
      <c r="G287" s="236"/>
      <c r="H287" s="236"/>
      <c r="I287" s="236"/>
      <c r="J287" s="236"/>
      <c r="K287" s="239" t="str">
        <f>IF(COUNTIF(L287:AY287,"&lt;&gt;")=0,"",SUMPRODUCT(((Recommendations[ImplStatus]="Implemented")+(Recommendations[ImplStatus]="Compensated"))*ISNUMBER(MATCH(Recommendations[Id],L287:AY287,0)))/COUNTIF(L287:AY287,"&lt;&gt;"))</f>
        <v/>
      </c>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52"/>
    </row>
    <row r="288" spans="1:51" ht="60" customHeight="1" x14ac:dyDescent="0.35">
      <c r="A288" s="249" t="s">
        <v>5152</v>
      </c>
      <c r="B288" s="237" t="s">
        <v>5153</v>
      </c>
      <c r="C288" s="237" t="s">
        <v>5154</v>
      </c>
      <c r="D288" s="237" t="s">
        <v>5155</v>
      </c>
      <c r="E288" s="237" t="s">
        <v>5156</v>
      </c>
      <c r="F288" s="237" t="s">
        <v>5157</v>
      </c>
      <c r="G288" s="237" t="s">
        <v>5158</v>
      </c>
      <c r="H288" s="237" t="s">
        <v>5159</v>
      </c>
      <c r="I288" s="237" t="s">
        <v>4140</v>
      </c>
      <c r="J288" s="237" t="s">
        <v>5160</v>
      </c>
      <c r="K288" s="240" t="str">
        <f>IF(COUNTIF(L288:AY288,"&lt;&gt;")=0,"",SUMPRODUCT(((Recommendations[ImplStatus]="Implemented")+(Recommendations[ImplStatus]="Compensated"))*ISNUMBER(MATCH(Recommendations[Id],L288:AY288,0)))/COUNTIF(L288:AY288,"&lt;&gt;"))</f>
        <v/>
      </c>
      <c r="L288" s="243"/>
      <c r="M288" s="243"/>
      <c r="N288" s="243"/>
      <c r="O288" s="243"/>
      <c r="P288" s="243"/>
      <c r="Q288" s="243"/>
      <c r="R288" s="243"/>
      <c r="S288" s="243"/>
      <c r="T288" s="243"/>
      <c r="U288" s="243"/>
      <c r="V288" s="243"/>
      <c r="W288" s="243"/>
      <c r="X288" s="243"/>
      <c r="Y288" s="243"/>
      <c r="Z288" s="243"/>
      <c r="AA288" s="243"/>
      <c r="AB288" s="243"/>
      <c r="AC288" s="243"/>
      <c r="AD288" s="243"/>
      <c r="AE288" s="243"/>
      <c r="AF288" s="243"/>
      <c r="AG288" s="243"/>
      <c r="AH288" s="243"/>
      <c r="AI288" s="243"/>
      <c r="AJ288" s="243"/>
      <c r="AK288" s="243"/>
      <c r="AL288" s="243"/>
      <c r="AM288" s="243"/>
      <c r="AN288" s="243"/>
      <c r="AO288" s="243"/>
      <c r="AP288" s="243"/>
      <c r="AQ288" s="243"/>
      <c r="AR288" s="243"/>
      <c r="AS288" s="243"/>
      <c r="AT288" s="243"/>
      <c r="AU288" s="243"/>
      <c r="AV288" s="243"/>
      <c r="AW288" s="243"/>
      <c r="AX288" s="243"/>
      <c r="AY288" s="253"/>
    </row>
    <row r="289" spans="1:51" ht="60" customHeight="1" x14ac:dyDescent="0.35">
      <c r="A289" s="249" t="s">
        <v>5161</v>
      </c>
      <c r="B289" s="237" t="s">
        <v>5162</v>
      </c>
      <c r="C289" s="237" t="s">
        <v>5163</v>
      </c>
      <c r="D289" s="237" t="s">
        <v>21</v>
      </c>
      <c r="E289" s="237" t="s">
        <v>5156</v>
      </c>
      <c r="F289" s="237" t="s">
        <v>21</v>
      </c>
      <c r="G289" s="237" t="s">
        <v>5164</v>
      </c>
      <c r="H289" s="237" t="s">
        <v>5165</v>
      </c>
      <c r="I289" s="237" t="s">
        <v>5166</v>
      </c>
      <c r="J289" s="237" t="s">
        <v>5167</v>
      </c>
      <c r="K289" s="240" t="str">
        <f>IF(COUNTIF(L289:AY289,"&lt;&gt;")=0,"",SUMPRODUCT(((Recommendations[ImplStatus]="Implemented")+(Recommendations[ImplStatus]="Compensated"))*ISNUMBER(MATCH(Recommendations[Id],L289:AY289,0)))/COUNTIF(L289:AY289,"&lt;&gt;"))</f>
        <v/>
      </c>
      <c r="L289" s="243"/>
      <c r="M289" s="243"/>
      <c r="N289" s="243"/>
      <c r="O289" s="243"/>
      <c r="P289" s="243"/>
      <c r="Q289" s="243"/>
      <c r="R289" s="243"/>
      <c r="S289" s="243"/>
      <c r="T289" s="243"/>
      <c r="U289" s="243"/>
      <c r="V289" s="243"/>
      <c r="W289" s="243"/>
      <c r="X289" s="243"/>
      <c r="Y289" s="243"/>
      <c r="Z289" s="243"/>
      <c r="AA289" s="243"/>
      <c r="AB289" s="243"/>
      <c r="AC289" s="243"/>
      <c r="AD289" s="243"/>
      <c r="AE289" s="243"/>
      <c r="AF289" s="243"/>
      <c r="AG289" s="243"/>
      <c r="AH289" s="243"/>
      <c r="AI289" s="243"/>
      <c r="AJ289" s="243"/>
      <c r="AK289" s="243"/>
      <c r="AL289" s="243"/>
      <c r="AM289" s="243"/>
      <c r="AN289" s="243"/>
      <c r="AO289" s="243"/>
      <c r="AP289" s="243"/>
      <c r="AQ289" s="243"/>
      <c r="AR289" s="243"/>
      <c r="AS289" s="243"/>
      <c r="AT289" s="243"/>
      <c r="AU289" s="243"/>
      <c r="AV289" s="243"/>
      <c r="AW289" s="243"/>
      <c r="AX289" s="243"/>
      <c r="AY289" s="253"/>
    </row>
    <row r="290" spans="1:51" ht="60" customHeight="1" x14ac:dyDescent="0.35">
      <c r="A290" s="249" t="s">
        <v>5168</v>
      </c>
      <c r="B290" s="237" t="s">
        <v>5169</v>
      </c>
      <c r="C290" s="237" t="s">
        <v>5170</v>
      </c>
      <c r="D290" s="237" t="s">
        <v>21</v>
      </c>
      <c r="E290" s="237" t="s">
        <v>5171</v>
      </c>
      <c r="F290" s="237" t="s">
        <v>21</v>
      </c>
      <c r="G290" s="237" t="s">
        <v>5172</v>
      </c>
      <c r="H290" s="237" t="s">
        <v>5173</v>
      </c>
      <c r="I290" s="237" t="s">
        <v>5174</v>
      </c>
      <c r="J290" s="237" t="s">
        <v>5175</v>
      </c>
      <c r="K290" s="240" t="str">
        <f>IF(COUNTIF(L290:AY290,"&lt;&gt;")=0,"",SUMPRODUCT(((Recommendations[ImplStatus]="Implemented")+(Recommendations[ImplStatus]="Compensated"))*ISNUMBER(MATCH(Recommendations[Id],L290:AY290,0)))/COUNTIF(L290:AY290,"&lt;&gt;"))</f>
        <v/>
      </c>
      <c r="L290" s="243"/>
      <c r="M290" s="243"/>
      <c r="N290" s="243"/>
      <c r="O290" s="243"/>
      <c r="P290" s="243"/>
      <c r="Q290" s="243"/>
      <c r="R290" s="243"/>
      <c r="S290" s="243"/>
      <c r="T290" s="243"/>
      <c r="U290" s="243"/>
      <c r="V290" s="243"/>
      <c r="W290" s="243"/>
      <c r="X290" s="243"/>
      <c r="Y290" s="243"/>
      <c r="Z290" s="243"/>
      <c r="AA290" s="243"/>
      <c r="AB290" s="243"/>
      <c r="AC290" s="243"/>
      <c r="AD290" s="243"/>
      <c r="AE290" s="243"/>
      <c r="AF290" s="243"/>
      <c r="AG290" s="243"/>
      <c r="AH290" s="243"/>
      <c r="AI290" s="243"/>
      <c r="AJ290" s="243"/>
      <c r="AK290" s="243"/>
      <c r="AL290" s="243"/>
      <c r="AM290" s="243"/>
      <c r="AN290" s="243"/>
      <c r="AO290" s="243"/>
      <c r="AP290" s="243"/>
      <c r="AQ290" s="243"/>
      <c r="AR290" s="243"/>
      <c r="AS290" s="243"/>
      <c r="AT290" s="243"/>
      <c r="AU290" s="243"/>
      <c r="AV290" s="243"/>
      <c r="AW290" s="243"/>
      <c r="AX290" s="243"/>
      <c r="AY290" s="253"/>
    </row>
    <row r="291" spans="1:51" ht="60" customHeight="1" x14ac:dyDescent="0.35">
      <c r="A291" s="249" t="s">
        <v>5176</v>
      </c>
      <c r="B291" s="237" t="s">
        <v>5177</v>
      </c>
      <c r="C291" s="237" t="s">
        <v>5178</v>
      </c>
      <c r="D291" s="237" t="s">
        <v>21</v>
      </c>
      <c r="E291" s="237" t="s">
        <v>21</v>
      </c>
      <c r="F291" s="237" t="s">
        <v>21</v>
      </c>
      <c r="G291" s="237" t="s">
        <v>21</v>
      </c>
      <c r="H291" s="237" t="s">
        <v>5179</v>
      </c>
      <c r="I291" s="237" t="s">
        <v>4140</v>
      </c>
      <c r="J291" s="237" t="s">
        <v>5180</v>
      </c>
      <c r="K291" s="240">
        <f>IF(COUNTIF(L291:AY291,"&lt;&gt;")=0,"",SUMPRODUCT(((Recommendations[ImplStatus]="Implemented")+(Recommendations[ImplStatus]="Compensated"))*ISNUMBER(MATCH(Recommendations[Id],L291:AY291,0)))/COUNTIF(L291:AY291,"&lt;&gt;"))</f>
        <v>0</v>
      </c>
      <c r="L291" s="243" t="s">
        <v>134</v>
      </c>
      <c r="M291" s="243"/>
      <c r="N291" s="243"/>
      <c r="O291" s="243"/>
      <c r="P291" s="243"/>
      <c r="Q291" s="243"/>
      <c r="R291" s="243"/>
      <c r="S291" s="243"/>
      <c r="T291" s="243"/>
      <c r="U291" s="243"/>
      <c r="V291" s="243"/>
      <c r="W291" s="243"/>
      <c r="X291" s="243"/>
      <c r="Y291" s="243"/>
      <c r="Z291" s="243"/>
      <c r="AA291" s="243"/>
      <c r="AB291" s="243"/>
      <c r="AC291" s="243"/>
      <c r="AD291" s="243"/>
      <c r="AE291" s="243"/>
      <c r="AF291" s="243"/>
      <c r="AG291" s="243"/>
      <c r="AH291" s="243"/>
      <c r="AI291" s="243"/>
      <c r="AJ291" s="243"/>
      <c r="AK291" s="243"/>
      <c r="AL291" s="243"/>
      <c r="AM291" s="243"/>
      <c r="AN291" s="243"/>
      <c r="AO291" s="243"/>
      <c r="AP291" s="243"/>
      <c r="AQ291" s="243"/>
      <c r="AR291" s="243"/>
      <c r="AS291" s="243"/>
      <c r="AT291" s="243"/>
      <c r="AU291" s="243"/>
      <c r="AV291" s="243"/>
      <c r="AW291" s="243"/>
      <c r="AX291" s="243"/>
      <c r="AY291" s="253"/>
    </row>
    <row r="292" spans="1:51" ht="60" customHeight="1" outlineLevel="1" x14ac:dyDescent="0.35">
      <c r="A292" s="248" t="s">
        <v>1328</v>
      </c>
      <c r="B292" s="236" t="s">
        <v>5181</v>
      </c>
      <c r="C292" s="236"/>
      <c r="D292" s="236"/>
      <c r="E292" s="236"/>
      <c r="F292" s="236"/>
      <c r="G292" s="236"/>
      <c r="H292" s="236"/>
      <c r="I292" s="236"/>
      <c r="J292" s="236"/>
      <c r="K292" s="239" t="str">
        <f>IF(COUNTIF(L292:AY292,"&lt;&gt;")=0,"",SUMPRODUCT(((Recommendations[ImplStatus]="Implemented")+(Recommendations[ImplStatus]="Compensated"))*ISNUMBER(MATCH(Recommendations[Id],L292:AY292,0)))/COUNTIF(L292:AY292,"&lt;&gt;"))</f>
        <v/>
      </c>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52"/>
    </row>
    <row r="293" spans="1:51" ht="60" customHeight="1" x14ac:dyDescent="0.35">
      <c r="A293" s="249" t="s">
        <v>5182</v>
      </c>
      <c r="B293" s="237" t="s">
        <v>5183</v>
      </c>
      <c r="C293" s="237" t="s">
        <v>5184</v>
      </c>
      <c r="D293" s="237" t="s">
        <v>5185</v>
      </c>
      <c r="E293" s="237" t="s">
        <v>21</v>
      </c>
      <c r="F293" s="237" t="s">
        <v>21</v>
      </c>
      <c r="G293" s="237" t="s">
        <v>21</v>
      </c>
      <c r="H293" s="237" t="s">
        <v>5186</v>
      </c>
      <c r="I293" s="237" t="s">
        <v>5187</v>
      </c>
      <c r="J293" s="237" t="s">
        <v>5188</v>
      </c>
      <c r="K293" s="240" t="str">
        <f>IF(COUNTIF(L293:AY293,"&lt;&gt;")=0,"",SUMPRODUCT(((Recommendations[ImplStatus]="Implemented")+(Recommendations[ImplStatus]="Compensated"))*ISNUMBER(MATCH(Recommendations[Id],L293:AY293,0)))/COUNTIF(L293:AY293,"&lt;&gt;"))</f>
        <v/>
      </c>
      <c r="L293" s="243"/>
      <c r="M293" s="243"/>
      <c r="N293" s="243"/>
      <c r="O293" s="243"/>
      <c r="P293" s="243"/>
      <c r="Q293" s="243"/>
      <c r="R293" s="243"/>
      <c r="S293" s="243"/>
      <c r="T293" s="243"/>
      <c r="U293" s="243"/>
      <c r="V293" s="243"/>
      <c r="W293" s="243"/>
      <c r="X293" s="243"/>
      <c r="Y293" s="243"/>
      <c r="Z293" s="243"/>
      <c r="AA293" s="243"/>
      <c r="AB293" s="243"/>
      <c r="AC293" s="243"/>
      <c r="AD293" s="243"/>
      <c r="AE293" s="243"/>
      <c r="AF293" s="243"/>
      <c r="AG293" s="243"/>
      <c r="AH293" s="243"/>
      <c r="AI293" s="243"/>
      <c r="AJ293" s="243"/>
      <c r="AK293" s="243"/>
      <c r="AL293" s="243"/>
      <c r="AM293" s="243"/>
      <c r="AN293" s="243"/>
      <c r="AO293" s="243"/>
      <c r="AP293" s="243"/>
      <c r="AQ293" s="243"/>
      <c r="AR293" s="243"/>
      <c r="AS293" s="243"/>
      <c r="AT293" s="243"/>
      <c r="AU293" s="243"/>
      <c r="AV293" s="243"/>
      <c r="AW293" s="243"/>
      <c r="AX293" s="243"/>
      <c r="AY293" s="253"/>
    </row>
    <row r="294" spans="1:51" ht="60" customHeight="1" x14ac:dyDescent="0.35">
      <c r="A294" s="249" t="s">
        <v>5189</v>
      </c>
      <c r="B294" s="237" t="s">
        <v>5190</v>
      </c>
      <c r="C294" s="237" t="s">
        <v>5191</v>
      </c>
      <c r="D294" s="237" t="s">
        <v>5185</v>
      </c>
      <c r="E294" s="237" t="s">
        <v>21</v>
      </c>
      <c r="F294" s="237" t="s">
        <v>5192</v>
      </c>
      <c r="G294" s="237" t="s">
        <v>21</v>
      </c>
      <c r="H294" s="237" t="s">
        <v>5193</v>
      </c>
      <c r="I294" s="237" t="s">
        <v>4110</v>
      </c>
      <c r="J294" s="237" t="s">
        <v>5194</v>
      </c>
      <c r="K294" s="240" t="str">
        <f>IF(COUNTIF(L294:AY294,"&lt;&gt;")=0,"",SUMPRODUCT(((Recommendations[ImplStatus]="Implemented")+(Recommendations[ImplStatus]="Compensated"))*ISNUMBER(MATCH(Recommendations[Id],L294:AY294,0)))/COUNTIF(L294:AY294,"&lt;&gt;"))</f>
        <v/>
      </c>
      <c r="L294" s="243"/>
      <c r="M294" s="243"/>
      <c r="N294" s="243"/>
      <c r="O294" s="243"/>
      <c r="P294" s="243"/>
      <c r="Q294" s="243"/>
      <c r="R294" s="243"/>
      <c r="S294" s="243"/>
      <c r="T294" s="243"/>
      <c r="U294" s="243"/>
      <c r="V294" s="243"/>
      <c r="W294" s="243"/>
      <c r="X294" s="243"/>
      <c r="Y294" s="243"/>
      <c r="Z294" s="243"/>
      <c r="AA294" s="243"/>
      <c r="AB294" s="243"/>
      <c r="AC294" s="243"/>
      <c r="AD294" s="243"/>
      <c r="AE294" s="243"/>
      <c r="AF294" s="243"/>
      <c r="AG294" s="243"/>
      <c r="AH294" s="243"/>
      <c r="AI294" s="243"/>
      <c r="AJ294" s="243"/>
      <c r="AK294" s="243"/>
      <c r="AL294" s="243"/>
      <c r="AM294" s="243"/>
      <c r="AN294" s="243"/>
      <c r="AO294" s="243"/>
      <c r="AP294" s="243"/>
      <c r="AQ294" s="243"/>
      <c r="AR294" s="243"/>
      <c r="AS294" s="243"/>
      <c r="AT294" s="243"/>
      <c r="AU294" s="243"/>
      <c r="AV294" s="243"/>
      <c r="AW294" s="243"/>
      <c r="AX294" s="243"/>
      <c r="AY294" s="253"/>
    </row>
    <row r="295" spans="1:51" ht="60" customHeight="1" x14ac:dyDescent="0.35">
      <c r="A295" s="249" t="s">
        <v>5195</v>
      </c>
      <c r="B295" s="237" t="s">
        <v>5196</v>
      </c>
      <c r="C295" s="237" t="s">
        <v>5197</v>
      </c>
      <c r="D295" s="237" t="s">
        <v>5198</v>
      </c>
      <c r="E295" s="237" t="s">
        <v>21</v>
      </c>
      <c r="F295" s="237" t="s">
        <v>21</v>
      </c>
      <c r="G295" s="237" t="s">
        <v>21</v>
      </c>
      <c r="H295" s="237" t="s">
        <v>5199</v>
      </c>
      <c r="I295" s="237" t="s">
        <v>4110</v>
      </c>
      <c r="J295" s="237" t="s">
        <v>5200</v>
      </c>
      <c r="K295" s="240" t="str">
        <f>IF(COUNTIF(L295:AY295,"&lt;&gt;")=0,"",SUMPRODUCT(((Recommendations[ImplStatus]="Implemented")+(Recommendations[ImplStatus]="Compensated"))*ISNUMBER(MATCH(Recommendations[Id],L295:AY295,0)))/COUNTIF(L295:AY295,"&lt;&gt;"))</f>
        <v/>
      </c>
      <c r="L295" s="243"/>
      <c r="M295" s="243"/>
      <c r="N295" s="243"/>
      <c r="O295" s="243"/>
      <c r="P295" s="243"/>
      <c r="Q295" s="243"/>
      <c r="R295" s="243"/>
      <c r="S295" s="243"/>
      <c r="T295" s="243"/>
      <c r="U295" s="243"/>
      <c r="V295" s="243"/>
      <c r="W295" s="243"/>
      <c r="X295" s="243"/>
      <c r="Y295" s="243"/>
      <c r="Z295" s="243"/>
      <c r="AA295" s="243"/>
      <c r="AB295" s="243"/>
      <c r="AC295" s="243"/>
      <c r="AD295" s="243"/>
      <c r="AE295" s="243"/>
      <c r="AF295" s="243"/>
      <c r="AG295" s="243"/>
      <c r="AH295" s="243"/>
      <c r="AI295" s="243"/>
      <c r="AJ295" s="243"/>
      <c r="AK295" s="243"/>
      <c r="AL295" s="243"/>
      <c r="AM295" s="243"/>
      <c r="AN295" s="243"/>
      <c r="AO295" s="243"/>
      <c r="AP295" s="243"/>
      <c r="AQ295" s="243"/>
      <c r="AR295" s="243"/>
      <c r="AS295" s="243"/>
      <c r="AT295" s="243"/>
      <c r="AU295" s="243"/>
      <c r="AV295" s="243"/>
      <c r="AW295" s="243"/>
      <c r="AX295" s="243"/>
      <c r="AY295" s="253"/>
    </row>
    <row r="296" spans="1:51" ht="60" customHeight="1" outlineLevel="1" x14ac:dyDescent="0.35">
      <c r="A296" s="248" t="s">
        <v>1332</v>
      </c>
      <c r="B296" s="236" t="s">
        <v>5201</v>
      </c>
      <c r="C296" s="236"/>
      <c r="D296" s="236"/>
      <c r="E296" s="236"/>
      <c r="F296" s="236"/>
      <c r="G296" s="236"/>
      <c r="H296" s="236"/>
      <c r="I296" s="236"/>
      <c r="J296" s="236"/>
      <c r="K296" s="239" t="str">
        <f>IF(COUNTIF(L296:AY296,"&lt;&gt;")=0,"",SUMPRODUCT(((Recommendations[ImplStatus]="Implemented")+(Recommendations[ImplStatus]="Compensated"))*ISNUMBER(MATCH(Recommendations[Id],L296:AY296,0)))/COUNTIF(L296:AY296,"&lt;&gt;"))</f>
        <v/>
      </c>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52"/>
    </row>
    <row r="297" spans="1:51" ht="60" customHeight="1" x14ac:dyDescent="0.35">
      <c r="A297" s="249" t="s">
        <v>5202</v>
      </c>
      <c r="B297" s="237" t="s">
        <v>5203</v>
      </c>
      <c r="C297" s="237" t="s">
        <v>5204</v>
      </c>
      <c r="D297" s="237" t="s">
        <v>5198</v>
      </c>
      <c r="E297" s="237" t="s">
        <v>21</v>
      </c>
      <c r="F297" s="237" t="s">
        <v>5205</v>
      </c>
      <c r="G297" s="237" t="s">
        <v>21</v>
      </c>
      <c r="H297" s="237" t="s">
        <v>5206</v>
      </c>
      <c r="I297" s="237" t="s">
        <v>21</v>
      </c>
      <c r="J297" s="237" t="s">
        <v>5207</v>
      </c>
      <c r="K297" s="240" t="str">
        <f>IF(COUNTIF(L297:AY297,"&lt;&gt;")=0,"",SUMPRODUCT(((Recommendations[ImplStatus]="Implemented")+(Recommendations[ImplStatus]="Compensated"))*ISNUMBER(MATCH(Recommendations[Id],L297:AY297,0)))/COUNTIF(L297:AY297,"&lt;&gt;"))</f>
        <v/>
      </c>
      <c r="L297" s="243"/>
      <c r="M297" s="243"/>
      <c r="N297" s="243"/>
      <c r="O297" s="243"/>
      <c r="P297" s="243"/>
      <c r="Q297" s="243"/>
      <c r="R297" s="243"/>
      <c r="S297" s="243"/>
      <c r="T297" s="243"/>
      <c r="U297" s="243"/>
      <c r="V297" s="243"/>
      <c r="W297" s="243"/>
      <c r="X297" s="243"/>
      <c r="Y297" s="243"/>
      <c r="Z297" s="243"/>
      <c r="AA297" s="243"/>
      <c r="AB297" s="243"/>
      <c r="AC297" s="243"/>
      <c r="AD297" s="243"/>
      <c r="AE297" s="243"/>
      <c r="AF297" s="243"/>
      <c r="AG297" s="243"/>
      <c r="AH297" s="243"/>
      <c r="AI297" s="243"/>
      <c r="AJ297" s="243"/>
      <c r="AK297" s="243"/>
      <c r="AL297" s="243"/>
      <c r="AM297" s="243"/>
      <c r="AN297" s="243"/>
      <c r="AO297" s="243"/>
      <c r="AP297" s="243"/>
      <c r="AQ297" s="243"/>
      <c r="AR297" s="243"/>
      <c r="AS297" s="243"/>
      <c r="AT297" s="243"/>
      <c r="AU297" s="243"/>
      <c r="AV297" s="243"/>
      <c r="AW297" s="243"/>
      <c r="AX297" s="243"/>
      <c r="AY297" s="253"/>
    </row>
    <row r="298" spans="1:51" ht="60" customHeight="1" x14ac:dyDescent="0.35">
      <c r="A298" s="249" t="s">
        <v>5208</v>
      </c>
      <c r="B298" s="237" t="s">
        <v>5209</v>
      </c>
      <c r="C298" s="237" t="s">
        <v>5210</v>
      </c>
      <c r="D298" s="237" t="s">
        <v>5211</v>
      </c>
      <c r="E298" s="237" t="s">
        <v>21</v>
      </c>
      <c r="F298" s="237" t="s">
        <v>21</v>
      </c>
      <c r="G298" s="237" t="s">
        <v>5212</v>
      </c>
      <c r="H298" s="237" t="s">
        <v>5213</v>
      </c>
      <c r="I298" s="237" t="s">
        <v>5213</v>
      </c>
      <c r="J298" s="237" t="s">
        <v>5214</v>
      </c>
      <c r="K298" s="240" t="str">
        <f>IF(COUNTIF(L298:AY298,"&lt;&gt;")=0,"",SUMPRODUCT(((Recommendations[ImplStatus]="Implemented")+(Recommendations[ImplStatus]="Compensated"))*ISNUMBER(MATCH(Recommendations[Id],L298:AY298,0)))/COUNTIF(L298:AY298,"&lt;&gt;"))</f>
        <v/>
      </c>
      <c r="L298" s="243"/>
      <c r="M298" s="243"/>
      <c r="N298" s="243"/>
      <c r="O298" s="243"/>
      <c r="P298" s="243"/>
      <c r="Q298" s="243"/>
      <c r="R298" s="243"/>
      <c r="S298" s="243"/>
      <c r="T298" s="243"/>
      <c r="U298" s="243"/>
      <c r="V298" s="243"/>
      <c r="W298" s="243"/>
      <c r="X298" s="243"/>
      <c r="Y298" s="243"/>
      <c r="Z298" s="243"/>
      <c r="AA298" s="243"/>
      <c r="AB298" s="243"/>
      <c r="AC298" s="243"/>
      <c r="AD298" s="243"/>
      <c r="AE298" s="243"/>
      <c r="AF298" s="243"/>
      <c r="AG298" s="243"/>
      <c r="AH298" s="243"/>
      <c r="AI298" s="243"/>
      <c r="AJ298" s="243"/>
      <c r="AK298" s="243"/>
      <c r="AL298" s="243"/>
      <c r="AM298" s="243"/>
      <c r="AN298" s="243"/>
      <c r="AO298" s="243"/>
      <c r="AP298" s="243"/>
      <c r="AQ298" s="243"/>
      <c r="AR298" s="243"/>
      <c r="AS298" s="243"/>
      <c r="AT298" s="243"/>
      <c r="AU298" s="243"/>
      <c r="AV298" s="243"/>
      <c r="AW298" s="243"/>
      <c r="AX298" s="243"/>
      <c r="AY298" s="253"/>
    </row>
    <row r="299" spans="1:51" ht="60" customHeight="1" x14ac:dyDescent="0.35">
      <c r="A299" s="249" t="s">
        <v>5215</v>
      </c>
      <c r="B299" s="237" t="s">
        <v>5216</v>
      </c>
      <c r="C299" s="237" t="s">
        <v>5217</v>
      </c>
      <c r="D299" s="237" t="s">
        <v>21</v>
      </c>
      <c r="E299" s="237" t="s">
        <v>21</v>
      </c>
      <c r="F299" s="237" t="s">
        <v>21</v>
      </c>
      <c r="G299" s="237" t="s">
        <v>21</v>
      </c>
      <c r="H299" s="237" t="s">
        <v>5218</v>
      </c>
      <c r="I299" s="237" t="s">
        <v>5219</v>
      </c>
      <c r="J299" s="237" t="s">
        <v>5220</v>
      </c>
      <c r="K299" s="240" t="str">
        <f>IF(COUNTIF(L299:AY299,"&lt;&gt;")=0,"",SUMPRODUCT(((Recommendations[ImplStatus]="Implemented")+(Recommendations[ImplStatus]="Compensated"))*ISNUMBER(MATCH(Recommendations[Id],L299:AY299,0)))/COUNTIF(L299:AY299,"&lt;&gt;"))</f>
        <v/>
      </c>
      <c r="L299" s="243"/>
      <c r="M299" s="243"/>
      <c r="N299" s="243"/>
      <c r="O299" s="243"/>
      <c r="P299" s="243"/>
      <c r="Q299" s="243"/>
      <c r="R299" s="243"/>
      <c r="S299" s="243"/>
      <c r="T299" s="243"/>
      <c r="U299" s="243"/>
      <c r="V299" s="243"/>
      <c r="W299" s="243"/>
      <c r="X299" s="243"/>
      <c r="Y299" s="243"/>
      <c r="Z299" s="243"/>
      <c r="AA299" s="243"/>
      <c r="AB299" s="243"/>
      <c r="AC299" s="243"/>
      <c r="AD299" s="243"/>
      <c r="AE299" s="243"/>
      <c r="AF299" s="243"/>
      <c r="AG299" s="243"/>
      <c r="AH299" s="243"/>
      <c r="AI299" s="243"/>
      <c r="AJ299" s="243"/>
      <c r="AK299" s="243"/>
      <c r="AL299" s="243"/>
      <c r="AM299" s="243"/>
      <c r="AN299" s="243"/>
      <c r="AO299" s="243"/>
      <c r="AP299" s="243"/>
      <c r="AQ299" s="243"/>
      <c r="AR299" s="243"/>
      <c r="AS299" s="243"/>
      <c r="AT299" s="243"/>
      <c r="AU299" s="243"/>
      <c r="AV299" s="243"/>
      <c r="AW299" s="243"/>
      <c r="AX299" s="243"/>
      <c r="AY299" s="253"/>
    </row>
    <row r="300" spans="1:51" ht="60" customHeight="1" x14ac:dyDescent="0.35">
      <c r="A300" s="249" t="s">
        <v>5221</v>
      </c>
      <c r="B300" s="237" t="s">
        <v>5222</v>
      </c>
      <c r="C300" s="237" t="s">
        <v>5223</v>
      </c>
      <c r="D300" s="237" t="s">
        <v>21</v>
      </c>
      <c r="E300" s="237" t="s">
        <v>21</v>
      </c>
      <c r="F300" s="237" t="s">
        <v>5224</v>
      </c>
      <c r="G300" s="237" t="s">
        <v>21</v>
      </c>
      <c r="H300" s="237" t="s">
        <v>5225</v>
      </c>
      <c r="I300" s="237" t="s">
        <v>5219</v>
      </c>
      <c r="J300" s="237" t="s">
        <v>5226</v>
      </c>
      <c r="K300" s="240" t="str">
        <f>IF(COUNTIF(L300:AY300,"&lt;&gt;")=0,"",SUMPRODUCT(((Recommendations[ImplStatus]="Implemented")+(Recommendations[ImplStatus]="Compensated"))*ISNUMBER(MATCH(Recommendations[Id],L300:AY300,0)))/COUNTIF(L300:AY300,"&lt;&gt;"))</f>
        <v/>
      </c>
      <c r="L300" s="243"/>
      <c r="M300" s="243"/>
      <c r="N300" s="243"/>
      <c r="O300" s="243"/>
      <c r="P300" s="243"/>
      <c r="Q300" s="243"/>
      <c r="R300" s="243"/>
      <c r="S300" s="243"/>
      <c r="T300" s="243"/>
      <c r="U300" s="243"/>
      <c r="V300" s="243"/>
      <c r="W300" s="243"/>
      <c r="X300" s="243"/>
      <c r="Y300" s="243"/>
      <c r="Z300" s="243"/>
      <c r="AA300" s="243"/>
      <c r="AB300" s="243"/>
      <c r="AC300" s="243"/>
      <c r="AD300" s="243"/>
      <c r="AE300" s="243"/>
      <c r="AF300" s="243"/>
      <c r="AG300" s="243"/>
      <c r="AH300" s="243"/>
      <c r="AI300" s="243"/>
      <c r="AJ300" s="243"/>
      <c r="AK300" s="243"/>
      <c r="AL300" s="243"/>
      <c r="AM300" s="243"/>
      <c r="AN300" s="243"/>
      <c r="AO300" s="243"/>
      <c r="AP300" s="243"/>
      <c r="AQ300" s="243"/>
      <c r="AR300" s="243"/>
      <c r="AS300" s="243"/>
      <c r="AT300" s="243"/>
      <c r="AU300" s="243"/>
      <c r="AV300" s="243"/>
      <c r="AW300" s="243"/>
      <c r="AX300" s="243"/>
      <c r="AY300" s="253"/>
    </row>
    <row r="301" spans="1:51" ht="60" customHeight="1" outlineLevel="1" x14ac:dyDescent="0.35">
      <c r="A301" s="248" t="s">
        <v>1336</v>
      </c>
      <c r="B301" s="236" t="s">
        <v>5227</v>
      </c>
      <c r="C301" s="236"/>
      <c r="D301" s="236"/>
      <c r="E301" s="236"/>
      <c r="F301" s="236"/>
      <c r="G301" s="236"/>
      <c r="H301" s="236"/>
      <c r="I301" s="236"/>
      <c r="J301" s="236"/>
      <c r="K301" s="239" t="str">
        <f>IF(COUNTIF(L301:AY301,"&lt;&gt;")=0,"",SUMPRODUCT(((Recommendations[ImplStatus]="Implemented")+(Recommendations[ImplStatus]="Compensated"))*ISNUMBER(MATCH(Recommendations[Id],L301:AY301,0)))/COUNTIF(L301:AY301,"&lt;&gt;"))</f>
        <v/>
      </c>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52"/>
    </row>
    <row r="302" spans="1:51" ht="60" customHeight="1" x14ac:dyDescent="0.35">
      <c r="A302" s="249" t="s">
        <v>5228</v>
      </c>
      <c r="B302" s="237" t="s">
        <v>5229</v>
      </c>
      <c r="C302" s="237" t="s">
        <v>5230</v>
      </c>
      <c r="D302" s="237" t="s">
        <v>21</v>
      </c>
      <c r="E302" s="237" t="s">
        <v>21</v>
      </c>
      <c r="F302" s="237" t="s">
        <v>21</v>
      </c>
      <c r="G302" s="237" t="s">
        <v>21</v>
      </c>
      <c r="H302" s="237" t="s">
        <v>5231</v>
      </c>
      <c r="I302" s="237" t="s">
        <v>21</v>
      </c>
      <c r="J302" s="237" t="s">
        <v>5232</v>
      </c>
      <c r="K302" s="240" t="str">
        <f>IF(COUNTIF(L302:AY302,"&lt;&gt;")=0,"",SUMPRODUCT(((Recommendations[ImplStatus]="Implemented")+(Recommendations[ImplStatus]="Compensated"))*ISNUMBER(MATCH(Recommendations[Id],L302:AY302,0)))/COUNTIF(L302:AY302,"&lt;&gt;"))</f>
        <v/>
      </c>
      <c r="L302" s="243"/>
      <c r="M302" s="243"/>
      <c r="N302" s="243"/>
      <c r="O302" s="243"/>
      <c r="P302" s="243"/>
      <c r="Q302" s="243"/>
      <c r="R302" s="243"/>
      <c r="S302" s="243"/>
      <c r="T302" s="243"/>
      <c r="U302" s="243"/>
      <c r="V302" s="243"/>
      <c r="W302" s="243"/>
      <c r="X302" s="243"/>
      <c r="Y302" s="243"/>
      <c r="Z302" s="243"/>
      <c r="AA302" s="243"/>
      <c r="AB302" s="243"/>
      <c r="AC302" s="243"/>
      <c r="AD302" s="243"/>
      <c r="AE302" s="243"/>
      <c r="AF302" s="243"/>
      <c r="AG302" s="243"/>
      <c r="AH302" s="243"/>
      <c r="AI302" s="243"/>
      <c r="AJ302" s="243"/>
      <c r="AK302" s="243"/>
      <c r="AL302" s="243"/>
      <c r="AM302" s="243"/>
      <c r="AN302" s="243"/>
      <c r="AO302" s="243"/>
      <c r="AP302" s="243"/>
      <c r="AQ302" s="243"/>
      <c r="AR302" s="243"/>
      <c r="AS302" s="243"/>
      <c r="AT302" s="243"/>
      <c r="AU302" s="243"/>
      <c r="AV302" s="243"/>
      <c r="AW302" s="243"/>
      <c r="AX302" s="243"/>
      <c r="AY302" s="253"/>
    </row>
    <row r="303" spans="1:51" ht="60" customHeight="1" x14ac:dyDescent="0.35">
      <c r="A303" s="249" t="s">
        <v>5233</v>
      </c>
      <c r="B303" s="237" t="s">
        <v>5234</v>
      </c>
      <c r="C303" s="237" t="s">
        <v>5235</v>
      </c>
      <c r="D303" s="237" t="s">
        <v>5236</v>
      </c>
      <c r="E303" s="237" t="s">
        <v>21</v>
      </c>
      <c r="F303" s="237" t="s">
        <v>21</v>
      </c>
      <c r="G303" s="237" t="s">
        <v>21</v>
      </c>
      <c r="H303" s="237" t="s">
        <v>5237</v>
      </c>
      <c r="I303" s="237" t="s">
        <v>4140</v>
      </c>
      <c r="J303" s="237" t="s">
        <v>5238</v>
      </c>
      <c r="K303" s="240" t="str">
        <f>IF(COUNTIF(L303:AY303,"&lt;&gt;")=0,"",SUMPRODUCT(((Recommendations[ImplStatus]="Implemented")+(Recommendations[ImplStatus]="Compensated"))*ISNUMBER(MATCH(Recommendations[Id],L303:AY303,0)))/COUNTIF(L303:AY303,"&lt;&gt;"))</f>
        <v/>
      </c>
      <c r="L303" s="243"/>
      <c r="M303" s="243"/>
      <c r="N303" s="243"/>
      <c r="O303" s="243"/>
      <c r="P303" s="243"/>
      <c r="Q303" s="243"/>
      <c r="R303" s="243"/>
      <c r="S303" s="243"/>
      <c r="T303" s="243"/>
      <c r="U303" s="243"/>
      <c r="V303" s="243"/>
      <c r="W303" s="243"/>
      <c r="X303" s="243"/>
      <c r="Y303" s="243"/>
      <c r="Z303" s="243"/>
      <c r="AA303" s="243"/>
      <c r="AB303" s="243"/>
      <c r="AC303" s="243"/>
      <c r="AD303" s="243"/>
      <c r="AE303" s="243"/>
      <c r="AF303" s="243"/>
      <c r="AG303" s="243"/>
      <c r="AH303" s="243"/>
      <c r="AI303" s="243"/>
      <c r="AJ303" s="243"/>
      <c r="AK303" s="243"/>
      <c r="AL303" s="243"/>
      <c r="AM303" s="243"/>
      <c r="AN303" s="243"/>
      <c r="AO303" s="243"/>
      <c r="AP303" s="243"/>
      <c r="AQ303" s="243"/>
      <c r="AR303" s="243"/>
      <c r="AS303" s="243"/>
      <c r="AT303" s="243"/>
      <c r="AU303" s="243"/>
      <c r="AV303" s="243"/>
      <c r="AW303" s="243"/>
      <c r="AX303" s="243"/>
      <c r="AY303" s="253"/>
    </row>
    <row r="304" spans="1:51" ht="60" customHeight="1" x14ac:dyDescent="0.35">
      <c r="A304" s="249" t="s">
        <v>5239</v>
      </c>
      <c r="B304" s="237" t="s">
        <v>5240</v>
      </c>
      <c r="C304" s="237" t="s">
        <v>5241</v>
      </c>
      <c r="D304" s="237" t="s">
        <v>5236</v>
      </c>
      <c r="E304" s="237" t="s">
        <v>21</v>
      </c>
      <c r="F304" s="237" t="s">
        <v>5242</v>
      </c>
      <c r="G304" s="237" t="s">
        <v>21</v>
      </c>
      <c r="H304" s="237" t="s">
        <v>5243</v>
      </c>
      <c r="I304" s="237" t="s">
        <v>21</v>
      </c>
      <c r="J304" s="237" t="s">
        <v>5244</v>
      </c>
      <c r="K304" s="240" t="str">
        <f>IF(COUNTIF(L304:AY304,"&lt;&gt;")=0,"",SUMPRODUCT(((Recommendations[ImplStatus]="Implemented")+(Recommendations[ImplStatus]="Compensated"))*ISNUMBER(MATCH(Recommendations[Id],L304:AY304,0)))/COUNTIF(L304:AY304,"&lt;&gt;"))</f>
        <v/>
      </c>
      <c r="L304" s="243"/>
      <c r="M304" s="243"/>
      <c r="N304" s="243"/>
      <c r="O304" s="243"/>
      <c r="P304" s="243"/>
      <c r="Q304" s="243"/>
      <c r="R304" s="243"/>
      <c r="S304" s="243"/>
      <c r="T304" s="243"/>
      <c r="U304" s="243"/>
      <c r="V304" s="243"/>
      <c r="W304" s="243"/>
      <c r="X304" s="243"/>
      <c r="Y304" s="243"/>
      <c r="Z304" s="243"/>
      <c r="AA304" s="243"/>
      <c r="AB304" s="243"/>
      <c r="AC304" s="243"/>
      <c r="AD304" s="243"/>
      <c r="AE304" s="243"/>
      <c r="AF304" s="243"/>
      <c r="AG304" s="243"/>
      <c r="AH304" s="243"/>
      <c r="AI304" s="243"/>
      <c r="AJ304" s="243"/>
      <c r="AK304" s="243"/>
      <c r="AL304" s="243"/>
      <c r="AM304" s="243"/>
      <c r="AN304" s="243"/>
      <c r="AO304" s="243"/>
      <c r="AP304" s="243"/>
      <c r="AQ304" s="243"/>
      <c r="AR304" s="243"/>
      <c r="AS304" s="243"/>
      <c r="AT304" s="243"/>
      <c r="AU304" s="243"/>
      <c r="AV304" s="243"/>
      <c r="AW304" s="243"/>
      <c r="AX304" s="243"/>
      <c r="AY304" s="253"/>
    </row>
    <row r="305" spans="1:51" ht="60" customHeight="1" x14ac:dyDescent="0.35">
      <c r="A305" s="249" t="s">
        <v>5245</v>
      </c>
      <c r="B305" s="237" t="s">
        <v>5246</v>
      </c>
      <c r="C305" s="237" t="s">
        <v>5247</v>
      </c>
      <c r="D305" s="237" t="s">
        <v>5248</v>
      </c>
      <c r="E305" s="237" t="s">
        <v>21</v>
      </c>
      <c r="F305" s="237" t="s">
        <v>21</v>
      </c>
      <c r="G305" s="237" t="s">
        <v>21</v>
      </c>
      <c r="H305" s="237" t="s">
        <v>5249</v>
      </c>
      <c r="I305" s="237" t="s">
        <v>5250</v>
      </c>
      <c r="J305" s="237" t="s">
        <v>5251</v>
      </c>
      <c r="K305" s="240" t="str">
        <f>IF(COUNTIF(L305:AY305,"&lt;&gt;")=0,"",SUMPRODUCT(((Recommendations[ImplStatus]="Implemented")+(Recommendations[ImplStatus]="Compensated"))*ISNUMBER(MATCH(Recommendations[Id],L305:AY305,0)))/COUNTIF(L305:AY305,"&lt;&gt;"))</f>
        <v/>
      </c>
      <c r="L305" s="243"/>
      <c r="M305" s="243"/>
      <c r="N305" s="243"/>
      <c r="O305" s="243"/>
      <c r="P305" s="243"/>
      <c r="Q305" s="243"/>
      <c r="R305" s="243"/>
      <c r="S305" s="243"/>
      <c r="T305" s="243"/>
      <c r="U305" s="243"/>
      <c r="V305" s="243"/>
      <c r="W305" s="243"/>
      <c r="X305" s="243"/>
      <c r="Y305" s="243"/>
      <c r="Z305" s="243"/>
      <c r="AA305" s="243"/>
      <c r="AB305" s="243"/>
      <c r="AC305" s="243"/>
      <c r="AD305" s="243"/>
      <c r="AE305" s="243"/>
      <c r="AF305" s="243"/>
      <c r="AG305" s="243"/>
      <c r="AH305" s="243"/>
      <c r="AI305" s="243"/>
      <c r="AJ305" s="243"/>
      <c r="AK305" s="243"/>
      <c r="AL305" s="243"/>
      <c r="AM305" s="243"/>
      <c r="AN305" s="243"/>
      <c r="AO305" s="243"/>
      <c r="AP305" s="243"/>
      <c r="AQ305" s="243"/>
      <c r="AR305" s="243"/>
      <c r="AS305" s="243"/>
      <c r="AT305" s="243"/>
      <c r="AU305" s="243"/>
      <c r="AV305" s="243"/>
      <c r="AW305" s="243"/>
      <c r="AX305" s="243"/>
      <c r="AY305" s="253"/>
    </row>
    <row r="306" spans="1:51" ht="60" customHeight="1" x14ac:dyDescent="0.35">
      <c r="A306" s="249" t="s">
        <v>5252</v>
      </c>
      <c r="B306" s="237" t="s">
        <v>5253</v>
      </c>
      <c r="C306" s="237" t="s">
        <v>5254</v>
      </c>
      <c r="D306" s="237" t="s">
        <v>5255</v>
      </c>
      <c r="E306" s="237" t="s">
        <v>21</v>
      </c>
      <c r="F306" s="237" t="s">
        <v>21</v>
      </c>
      <c r="G306" s="237" t="s">
        <v>21</v>
      </c>
      <c r="H306" s="237" t="s">
        <v>5256</v>
      </c>
      <c r="I306" s="237" t="s">
        <v>4140</v>
      </c>
      <c r="J306" s="237" t="s">
        <v>5257</v>
      </c>
      <c r="K306" s="240" t="str">
        <f>IF(COUNTIF(L306:AY306,"&lt;&gt;")=0,"",SUMPRODUCT(((Recommendations[ImplStatus]="Implemented")+(Recommendations[ImplStatus]="Compensated"))*ISNUMBER(MATCH(Recommendations[Id],L306:AY306,0)))/COUNTIF(L306:AY306,"&lt;&gt;"))</f>
        <v/>
      </c>
      <c r="L306" s="243"/>
      <c r="M306" s="243"/>
      <c r="N306" s="243"/>
      <c r="O306" s="243"/>
      <c r="P306" s="243"/>
      <c r="Q306" s="243"/>
      <c r="R306" s="243"/>
      <c r="S306" s="243"/>
      <c r="T306" s="243"/>
      <c r="U306" s="243"/>
      <c r="V306" s="243"/>
      <c r="W306" s="243"/>
      <c r="X306" s="243"/>
      <c r="Y306" s="243"/>
      <c r="Z306" s="243"/>
      <c r="AA306" s="243"/>
      <c r="AB306" s="243"/>
      <c r="AC306" s="243"/>
      <c r="AD306" s="243"/>
      <c r="AE306" s="243"/>
      <c r="AF306" s="243"/>
      <c r="AG306" s="243"/>
      <c r="AH306" s="243"/>
      <c r="AI306" s="243"/>
      <c r="AJ306" s="243"/>
      <c r="AK306" s="243"/>
      <c r="AL306" s="243"/>
      <c r="AM306" s="243"/>
      <c r="AN306" s="243"/>
      <c r="AO306" s="243"/>
      <c r="AP306" s="243"/>
      <c r="AQ306" s="243"/>
      <c r="AR306" s="243"/>
      <c r="AS306" s="243"/>
      <c r="AT306" s="243"/>
      <c r="AU306" s="243"/>
      <c r="AV306" s="243"/>
      <c r="AW306" s="243"/>
      <c r="AX306" s="243"/>
      <c r="AY306" s="253"/>
    </row>
    <row r="307" spans="1:51" ht="60" customHeight="1" outlineLevel="1" x14ac:dyDescent="0.35">
      <c r="A307" s="248" t="s">
        <v>1340</v>
      </c>
      <c r="B307" s="236" t="s">
        <v>5258</v>
      </c>
      <c r="C307" s="236"/>
      <c r="D307" s="236"/>
      <c r="E307" s="236"/>
      <c r="F307" s="236"/>
      <c r="G307" s="236"/>
      <c r="H307" s="236"/>
      <c r="I307" s="236"/>
      <c r="J307" s="236"/>
      <c r="K307" s="239" t="str">
        <f>IF(COUNTIF(L307:AY307,"&lt;&gt;")=0,"",SUMPRODUCT(((Recommendations[ImplStatus]="Implemented")+(Recommendations[ImplStatus]="Compensated"))*ISNUMBER(MATCH(Recommendations[Id],L307:AY307,0)))/COUNTIF(L307:AY307,"&lt;&gt;"))</f>
        <v/>
      </c>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52"/>
    </row>
    <row r="308" spans="1:51" ht="60" customHeight="1" x14ac:dyDescent="0.35">
      <c r="A308" s="249" t="s">
        <v>5259</v>
      </c>
      <c r="B308" s="237" t="s">
        <v>5260</v>
      </c>
      <c r="C308" s="237" t="s">
        <v>5261</v>
      </c>
      <c r="D308" s="237" t="s">
        <v>5255</v>
      </c>
      <c r="E308" s="237" t="s">
        <v>21</v>
      </c>
      <c r="F308" s="237" t="s">
        <v>5262</v>
      </c>
      <c r="G308" s="237" t="s">
        <v>21</v>
      </c>
      <c r="H308" s="237" t="s">
        <v>5263</v>
      </c>
      <c r="I308" s="237" t="s">
        <v>5264</v>
      </c>
      <c r="J308" s="237" t="s">
        <v>5265</v>
      </c>
      <c r="K308" s="240" t="str">
        <f>IF(COUNTIF(L308:AY308,"&lt;&gt;")=0,"",SUMPRODUCT(((Recommendations[ImplStatus]="Implemented")+(Recommendations[ImplStatus]="Compensated"))*ISNUMBER(MATCH(Recommendations[Id],L308:AY308,0)))/COUNTIF(L308:AY308,"&lt;&gt;"))</f>
        <v/>
      </c>
      <c r="L308" s="243"/>
      <c r="M308" s="243"/>
      <c r="N308" s="243"/>
      <c r="O308" s="243"/>
      <c r="P308" s="243"/>
      <c r="Q308" s="243"/>
      <c r="R308" s="243"/>
      <c r="S308" s="243"/>
      <c r="T308" s="243"/>
      <c r="U308" s="243"/>
      <c r="V308" s="243"/>
      <c r="W308" s="243"/>
      <c r="X308" s="243"/>
      <c r="Y308" s="243"/>
      <c r="Z308" s="243"/>
      <c r="AA308" s="243"/>
      <c r="AB308" s="243"/>
      <c r="AC308" s="243"/>
      <c r="AD308" s="243"/>
      <c r="AE308" s="243"/>
      <c r="AF308" s="243"/>
      <c r="AG308" s="243"/>
      <c r="AH308" s="243"/>
      <c r="AI308" s="243"/>
      <c r="AJ308" s="243"/>
      <c r="AK308" s="243"/>
      <c r="AL308" s="243"/>
      <c r="AM308" s="243"/>
      <c r="AN308" s="243"/>
      <c r="AO308" s="243"/>
      <c r="AP308" s="243"/>
      <c r="AQ308" s="243"/>
      <c r="AR308" s="243"/>
      <c r="AS308" s="243"/>
      <c r="AT308" s="243"/>
      <c r="AU308" s="243"/>
      <c r="AV308" s="243"/>
      <c r="AW308" s="243"/>
      <c r="AX308" s="243"/>
      <c r="AY308" s="253"/>
    </row>
    <row r="309" spans="1:51" ht="60" customHeight="1" outlineLevel="1" x14ac:dyDescent="0.35">
      <c r="A309" s="248" t="s">
        <v>1344</v>
      </c>
      <c r="B309" s="236" t="s">
        <v>5266</v>
      </c>
      <c r="C309" s="236"/>
      <c r="D309" s="236"/>
      <c r="E309" s="236"/>
      <c r="F309" s="236"/>
      <c r="G309" s="236"/>
      <c r="H309" s="236"/>
      <c r="I309" s="236"/>
      <c r="J309" s="236"/>
      <c r="K309" s="239" t="str">
        <f>IF(COUNTIF(L309:AY309,"&lt;&gt;")=0,"",SUMPRODUCT(((Recommendations[ImplStatus]="Implemented")+(Recommendations[ImplStatus]="Compensated"))*ISNUMBER(MATCH(Recommendations[Id],L309:AY309,0)))/COUNTIF(L309:AY309,"&lt;&gt;"))</f>
        <v/>
      </c>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52"/>
    </row>
    <row r="310" spans="1:51" ht="60" customHeight="1" x14ac:dyDescent="0.35">
      <c r="A310" s="249" t="s">
        <v>5267</v>
      </c>
      <c r="B310" s="237" t="s">
        <v>5268</v>
      </c>
      <c r="C310" s="237" t="s">
        <v>5269</v>
      </c>
      <c r="D310" s="237" t="s">
        <v>21</v>
      </c>
      <c r="E310" s="237" t="s">
        <v>21</v>
      </c>
      <c r="F310" s="237" t="s">
        <v>5270</v>
      </c>
      <c r="G310" s="237" t="s">
        <v>21</v>
      </c>
      <c r="H310" s="237" t="s">
        <v>5271</v>
      </c>
      <c r="I310" s="237" t="s">
        <v>5272</v>
      </c>
      <c r="J310" s="237" t="s">
        <v>5273</v>
      </c>
      <c r="K310" s="240" t="str">
        <f>IF(COUNTIF(L310:AY310,"&lt;&gt;")=0,"",SUMPRODUCT(((Recommendations[ImplStatus]="Implemented")+(Recommendations[ImplStatus]="Compensated"))*ISNUMBER(MATCH(Recommendations[Id],L310:AY310,0)))/COUNTIF(L310:AY310,"&lt;&gt;"))</f>
        <v/>
      </c>
      <c r="L310" s="243"/>
      <c r="M310" s="243"/>
      <c r="N310" s="243"/>
      <c r="O310" s="243"/>
      <c r="P310" s="243"/>
      <c r="Q310" s="243"/>
      <c r="R310" s="243"/>
      <c r="S310" s="243"/>
      <c r="T310" s="243"/>
      <c r="U310" s="243"/>
      <c r="V310" s="243"/>
      <c r="W310" s="243"/>
      <c r="X310" s="243"/>
      <c r="Y310" s="243"/>
      <c r="Z310" s="243"/>
      <c r="AA310" s="243"/>
      <c r="AB310" s="243"/>
      <c r="AC310" s="243"/>
      <c r="AD310" s="243"/>
      <c r="AE310" s="243"/>
      <c r="AF310" s="243"/>
      <c r="AG310" s="243"/>
      <c r="AH310" s="243"/>
      <c r="AI310" s="243"/>
      <c r="AJ310" s="243"/>
      <c r="AK310" s="243"/>
      <c r="AL310" s="243"/>
      <c r="AM310" s="243"/>
      <c r="AN310" s="243"/>
      <c r="AO310" s="243"/>
      <c r="AP310" s="243"/>
      <c r="AQ310" s="243"/>
      <c r="AR310" s="243"/>
      <c r="AS310" s="243"/>
      <c r="AT310" s="243"/>
      <c r="AU310" s="243"/>
      <c r="AV310" s="243"/>
      <c r="AW310" s="243"/>
      <c r="AX310" s="243"/>
      <c r="AY310" s="253"/>
    </row>
    <row r="311" spans="1:51" ht="60" customHeight="1" x14ac:dyDescent="0.35">
      <c r="A311" s="249" t="s">
        <v>5274</v>
      </c>
      <c r="B311" s="237" t="s">
        <v>5275</v>
      </c>
      <c r="C311" s="237" t="s">
        <v>5276</v>
      </c>
      <c r="D311" s="237" t="s">
        <v>5277</v>
      </c>
      <c r="E311" s="237" t="s">
        <v>21</v>
      </c>
      <c r="F311" s="237" t="s">
        <v>21</v>
      </c>
      <c r="G311" s="237" t="s">
        <v>5278</v>
      </c>
      <c r="H311" s="237" t="s">
        <v>5279</v>
      </c>
      <c r="I311" s="237" t="s">
        <v>21</v>
      </c>
      <c r="J311" s="237" t="s">
        <v>5280</v>
      </c>
      <c r="K311" s="240" t="str">
        <f>IF(COUNTIF(L311:AY311,"&lt;&gt;")=0,"",SUMPRODUCT(((Recommendations[ImplStatus]="Implemented")+(Recommendations[ImplStatus]="Compensated"))*ISNUMBER(MATCH(Recommendations[Id],L311:AY311,0)))/COUNTIF(L311:AY311,"&lt;&gt;"))</f>
        <v/>
      </c>
      <c r="L311" s="243"/>
      <c r="M311" s="243"/>
      <c r="N311" s="243"/>
      <c r="O311" s="243"/>
      <c r="P311" s="243"/>
      <c r="Q311" s="243"/>
      <c r="R311" s="243"/>
      <c r="S311" s="243"/>
      <c r="T311" s="243"/>
      <c r="U311" s="243"/>
      <c r="V311" s="243"/>
      <c r="W311" s="243"/>
      <c r="X311" s="243"/>
      <c r="Y311" s="243"/>
      <c r="Z311" s="243"/>
      <c r="AA311" s="243"/>
      <c r="AB311" s="243"/>
      <c r="AC311" s="243"/>
      <c r="AD311" s="243"/>
      <c r="AE311" s="243"/>
      <c r="AF311" s="243"/>
      <c r="AG311" s="243"/>
      <c r="AH311" s="243"/>
      <c r="AI311" s="243"/>
      <c r="AJ311" s="243"/>
      <c r="AK311" s="243"/>
      <c r="AL311" s="243"/>
      <c r="AM311" s="243"/>
      <c r="AN311" s="243"/>
      <c r="AO311" s="243"/>
      <c r="AP311" s="243"/>
      <c r="AQ311" s="243"/>
      <c r="AR311" s="243"/>
      <c r="AS311" s="243"/>
      <c r="AT311" s="243"/>
      <c r="AU311" s="243"/>
      <c r="AV311" s="243"/>
      <c r="AW311" s="243"/>
      <c r="AX311" s="243"/>
      <c r="AY311" s="253"/>
    </row>
    <row r="312" spans="1:51" ht="60" customHeight="1" x14ac:dyDescent="0.35">
      <c r="A312" s="249" t="s">
        <v>5281</v>
      </c>
      <c r="B312" s="237" t="s">
        <v>5282</v>
      </c>
      <c r="C312" s="237" t="s">
        <v>5283</v>
      </c>
      <c r="D312" s="237" t="s">
        <v>5284</v>
      </c>
      <c r="E312" s="237" t="s">
        <v>21</v>
      </c>
      <c r="F312" s="237" t="s">
        <v>21</v>
      </c>
      <c r="G312" s="237" t="s">
        <v>21</v>
      </c>
      <c r="H312" s="237" t="s">
        <v>5285</v>
      </c>
      <c r="I312" s="237" t="s">
        <v>21</v>
      </c>
      <c r="J312" s="237" t="s">
        <v>5286</v>
      </c>
      <c r="K312" s="240" t="str">
        <f>IF(COUNTIF(L312:AY312,"&lt;&gt;")=0,"",SUMPRODUCT(((Recommendations[ImplStatus]="Implemented")+(Recommendations[ImplStatus]="Compensated"))*ISNUMBER(MATCH(Recommendations[Id],L312:AY312,0)))/COUNTIF(L312:AY312,"&lt;&gt;"))</f>
        <v/>
      </c>
      <c r="L312" s="243"/>
      <c r="M312" s="243"/>
      <c r="N312" s="243"/>
      <c r="O312" s="243"/>
      <c r="P312" s="243"/>
      <c r="Q312" s="243"/>
      <c r="R312" s="243"/>
      <c r="S312" s="243"/>
      <c r="T312" s="243"/>
      <c r="U312" s="243"/>
      <c r="V312" s="243"/>
      <c r="W312" s="243"/>
      <c r="X312" s="243"/>
      <c r="Y312" s="243"/>
      <c r="Z312" s="243"/>
      <c r="AA312" s="243"/>
      <c r="AB312" s="243"/>
      <c r="AC312" s="243"/>
      <c r="AD312" s="243"/>
      <c r="AE312" s="243"/>
      <c r="AF312" s="243"/>
      <c r="AG312" s="243"/>
      <c r="AH312" s="243"/>
      <c r="AI312" s="243"/>
      <c r="AJ312" s="243"/>
      <c r="AK312" s="243"/>
      <c r="AL312" s="243"/>
      <c r="AM312" s="243"/>
      <c r="AN312" s="243"/>
      <c r="AO312" s="243"/>
      <c r="AP312" s="243"/>
      <c r="AQ312" s="243"/>
      <c r="AR312" s="243"/>
      <c r="AS312" s="243"/>
      <c r="AT312" s="243"/>
      <c r="AU312" s="243"/>
      <c r="AV312" s="243"/>
      <c r="AW312" s="243"/>
      <c r="AX312" s="243"/>
      <c r="AY312" s="253"/>
    </row>
    <row r="313" spans="1:51" ht="60" customHeight="1" x14ac:dyDescent="0.35">
      <c r="A313" s="249" t="s">
        <v>5287</v>
      </c>
      <c r="B313" s="237" t="s">
        <v>5288</v>
      </c>
      <c r="C313" s="237" t="s">
        <v>5289</v>
      </c>
      <c r="D313" s="237" t="s">
        <v>5290</v>
      </c>
      <c r="E313" s="237" t="s">
        <v>21</v>
      </c>
      <c r="F313" s="237" t="s">
        <v>21</v>
      </c>
      <c r="G313" s="237" t="s">
        <v>5291</v>
      </c>
      <c r="H313" s="237" t="s">
        <v>5292</v>
      </c>
      <c r="I313" s="237" t="s">
        <v>5293</v>
      </c>
      <c r="J313" s="237" t="s">
        <v>5294</v>
      </c>
      <c r="K313" s="240" t="str">
        <f>IF(COUNTIF(L313:AY313,"&lt;&gt;")=0,"",SUMPRODUCT(((Recommendations[ImplStatus]="Implemented")+(Recommendations[ImplStatus]="Compensated"))*ISNUMBER(MATCH(Recommendations[Id],L313:AY313,0)))/COUNTIF(L313:AY313,"&lt;&gt;"))</f>
        <v/>
      </c>
      <c r="L313" s="243"/>
      <c r="M313" s="243"/>
      <c r="N313" s="243"/>
      <c r="O313" s="243"/>
      <c r="P313" s="243"/>
      <c r="Q313" s="243"/>
      <c r="R313" s="243"/>
      <c r="S313" s="243"/>
      <c r="T313" s="243"/>
      <c r="U313" s="243"/>
      <c r="V313" s="243"/>
      <c r="W313" s="243"/>
      <c r="X313" s="243"/>
      <c r="Y313" s="243"/>
      <c r="Z313" s="243"/>
      <c r="AA313" s="243"/>
      <c r="AB313" s="243"/>
      <c r="AC313" s="243"/>
      <c r="AD313" s="243"/>
      <c r="AE313" s="243"/>
      <c r="AF313" s="243"/>
      <c r="AG313" s="243"/>
      <c r="AH313" s="243"/>
      <c r="AI313" s="243"/>
      <c r="AJ313" s="243"/>
      <c r="AK313" s="243"/>
      <c r="AL313" s="243"/>
      <c r="AM313" s="243"/>
      <c r="AN313" s="243"/>
      <c r="AO313" s="243"/>
      <c r="AP313" s="243"/>
      <c r="AQ313" s="243"/>
      <c r="AR313" s="243"/>
      <c r="AS313" s="243"/>
      <c r="AT313" s="243"/>
      <c r="AU313" s="243"/>
      <c r="AV313" s="243"/>
      <c r="AW313" s="243"/>
      <c r="AX313" s="243"/>
      <c r="AY313" s="253"/>
    </row>
    <row r="314" spans="1:51" ht="60" customHeight="1" x14ac:dyDescent="0.35">
      <c r="A314" s="249" t="s">
        <v>5295</v>
      </c>
      <c r="B314" s="237" t="s">
        <v>5296</v>
      </c>
      <c r="C314" s="237" t="s">
        <v>5297</v>
      </c>
      <c r="D314" s="237" t="s">
        <v>5298</v>
      </c>
      <c r="E314" s="237" t="s">
        <v>21</v>
      </c>
      <c r="F314" s="237" t="s">
        <v>21</v>
      </c>
      <c r="G314" s="237" t="s">
        <v>5299</v>
      </c>
      <c r="H314" s="237" t="s">
        <v>5300</v>
      </c>
      <c r="I314" s="237" t="s">
        <v>5301</v>
      </c>
      <c r="J314" s="237" t="s">
        <v>5302</v>
      </c>
      <c r="K314" s="240" t="str">
        <f>IF(COUNTIF(L314:AY314,"&lt;&gt;")=0,"",SUMPRODUCT(((Recommendations[ImplStatus]="Implemented")+(Recommendations[ImplStatus]="Compensated"))*ISNUMBER(MATCH(Recommendations[Id],L314:AY314,0)))/COUNTIF(L314:AY314,"&lt;&gt;"))</f>
        <v/>
      </c>
      <c r="L314" s="243"/>
      <c r="M314" s="243"/>
      <c r="N314" s="243"/>
      <c r="O314" s="243"/>
      <c r="P314" s="243"/>
      <c r="Q314" s="243"/>
      <c r="R314" s="243"/>
      <c r="S314" s="243"/>
      <c r="T314" s="243"/>
      <c r="U314" s="243"/>
      <c r="V314" s="243"/>
      <c r="W314" s="243"/>
      <c r="X314" s="243"/>
      <c r="Y314" s="243"/>
      <c r="Z314" s="243"/>
      <c r="AA314" s="243"/>
      <c r="AB314" s="243"/>
      <c r="AC314" s="243"/>
      <c r="AD314" s="243"/>
      <c r="AE314" s="243"/>
      <c r="AF314" s="243"/>
      <c r="AG314" s="243"/>
      <c r="AH314" s="243"/>
      <c r="AI314" s="243"/>
      <c r="AJ314" s="243"/>
      <c r="AK314" s="243"/>
      <c r="AL314" s="243"/>
      <c r="AM314" s="243"/>
      <c r="AN314" s="243"/>
      <c r="AO314" s="243"/>
      <c r="AP314" s="243"/>
      <c r="AQ314" s="243"/>
      <c r="AR314" s="243"/>
      <c r="AS314" s="243"/>
      <c r="AT314" s="243"/>
      <c r="AU314" s="243"/>
      <c r="AV314" s="243"/>
      <c r="AW314" s="243"/>
      <c r="AX314" s="243"/>
      <c r="AY314" s="253"/>
    </row>
    <row r="315" spans="1:51" ht="60" customHeight="1" outlineLevel="1" x14ac:dyDescent="0.35">
      <c r="A315" s="248" t="s">
        <v>5303</v>
      </c>
      <c r="B315" s="236" t="s">
        <v>5304</v>
      </c>
      <c r="C315" s="236"/>
      <c r="D315" s="236"/>
      <c r="E315" s="236"/>
      <c r="F315" s="236"/>
      <c r="G315" s="236"/>
      <c r="H315" s="236"/>
      <c r="I315" s="236"/>
      <c r="J315" s="236"/>
      <c r="K315" s="239" t="str">
        <f>IF(COUNTIF(L315:AY315,"&lt;&gt;")=0,"",SUMPRODUCT(((Recommendations[ImplStatus]="Implemented")+(Recommendations[ImplStatus]="Compensated"))*ISNUMBER(MATCH(Recommendations[Id],L315:AY315,0)))/COUNTIF(L315:AY315,"&lt;&gt;"))</f>
        <v/>
      </c>
      <c r="L315" s="242"/>
      <c r="M315" s="242"/>
      <c r="N315" s="242"/>
      <c r="O315" s="242"/>
      <c r="P315" s="242"/>
      <c r="Q315" s="242"/>
      <c r="R315" s="242"/>
      <c r="S315" s="242"/>
      <c r="T315" s="242"/>
      <c r="U315" s="242"/>
      <c r="V315" s="242"/>
      <c r="W315" s="242"/>
      <c r="X315" s="242"/>
      <c r="Y315" s="242"/>
      <c r="Z315" s="242"/>
      <c r="AA315" s="242"/>
      <c r="AB315" s="242"/>
      <c r="AC315" s="242"/>
      <c r="AD315" s="242"/>
      <c r="AE315" s="242"/>
      <c r="AF315" s="242"/>
      <c r="AG315" s="242"/>
      <c r="AH315" s="242"/>
      <c r="AI315" s="242"/>
      <c r="AJ315" s="242"/>
      <c r="AK315" s="242"/>
      <c r="AL315" s="242"/>
      <c r="AM315" s="242"/>
      <c r="AN315" s="242"/>
      <c r="AO315" s="242"/>
      <c r="AP315" s="242"/>
      <c r="AQ315" s="242"/>
      <c r="AR315" s="242"/>
      <c r="AS315" s="242"/>
      <c r="AT315" s="242"/>
      <c r="AU315" s="242"/>
      <c r="AV315" s="242"/>
      <c r="AW315" s="242"/>
      <c r="AX315" s="242"/>
      <c r="AY315" s="252"/>
    </row>
    <row r="316" spans="1:51" ht="60" customHeight="1" x14ac:dyDescent="0.35">
      <c r="A316" s="249" t="s">
        <v>5305</v>
      </c>
      <c r="B316" s="237" t="s">
        <v>5306</v>
      </c>
      <c r="C316" s="237" t="s">
        <v>5307</v>
      </c>
      <c r="D316" s="237" t="s">
        <v>21</v>
      </c>
      <c r="E316" s="237" t="s">
        <v>21</v>
      </c>
      <c r="F316" s="237" t="s">
        <v>21</v>
      </c>
      <c r="G316" s="237" t="s">
        <v>21</v>
      </c>
      <c r="H316" s="237" t="s">
        <v>5308</v>
      </c>
      <c r="I316" s="237" t="s">
        <v>5309</v>
      </c>
      <c r="J316" s="237" t="s">
        <v>5310</v>
      </c>
      <c r="K316" s="240" t="str">
        <f>IF(COUNTIF(L316:AY316,"&lt;&gt;")=0,"",SUMPRODUCT(((Recommendations[ImplStatus]="Implemented")+(Recommendations[ImplStatus]="Compensated"))*ISNUMBER(MATCH(Recommendations[Id],L316:AY316,0)))/COUNTIF(L316:AY316,"&lt;&gt;"))</f>
        <v/>
      </c>
      <c r="L316" s="243"/>
      <c r="M316" s="243"/>
      <c r="N316" s="243"/>
      <c r="O316" s="243"/>
      <c r="P316" s="243"/>
      <c r="Q316" s="243"/>
      <c r="R316" s="243"/>
      <c r="S316" s="243"/>
      <c r="T316" s="243"/>
      <c r="U316" s="243"/>
      <c r="V316" s="243"/>
      <c r="W316" s="243"/>
      <c r="X316" s="243"/>
      <c r="Y316" s="243"/>
      <c r="Z316" s="243"/>
      <c r="AA316" s="243"/>
      <c r="AB316" s="243"/>
      <c r="AC316" s="243"/>
      <c r="AD316" s="243"/>
      <c r="AE316" s="243"/>
      <c r="AF316" s="243"/>
      <c r="AG316" s="243"/>
      <c r="AH316" s="243"/>
      <c r="AI316" s="243"/>
      <c r="AJ316" s="243"/>
      <c r="AK316" s="243"/>
      <c r="AL316" s="243"/>
      <c r="AM316" s="243"/>
      <c r="AN316" s="243"/>
      <c r="AO316" s="243"/>
      <c r="AP316" s="243"/>
      <c r="AQ316" s="243"/>
      <c r="AR316" s="243"/>
      <c r="AS316" s="243"/>
      <c r="AT316" s="243"/>
      <c r="AU316" s="243"/>
      <c r="AV316" s="243"/>
      <c r="AW316" s="243"/>
      <c r="AX316" s="243"/>
      <c r="AY316" s="253"/>
    </row>
    <row r="317" spans="1:51" ht="60" customHeight="1" x14ac:dyDescent="0.35">
      <c r="A317" s="249" t="s">
        <v>5311</v>
      </c>
      <c r="B317" s="237" t="s">
        <v>5312</v>
      </c>
      <c r="C317" s="237" t="s">
        <v>21</v>
      </c>
      <c r="D317" s="237" t="s">
        <v>21</v>
      </c>
      <c r="E317" s="237" t="s">
        <v>21</v>
      </c>
      <c r="F317" s="237" t="s">
        <v>21</v>
      </c>
      <c r="G317" s="237" t="s">
        <v>21</v>
      </c>
      <c r="H317" s="237" t="s">
        <v>21</v>
      </c>
      <c r="I317" s="237" t="s">
        <v>21</v>
      </c>
      <c r="J317" s="237" t="s">
        <v>21</v>
      </c>
      <c r="K317" s="240" t="str">
        <f>IF(COUNTIF(L317:AY317,"&lt;&gt;")=0,"",SUMPRODUCT(((Recommendations[ImplStatus]="Implemented")+(Recommendations[ImplStatus]="Compensated"))*ISNUMBER(MATCH(Recommendations[Id],L317:AY317,0)))/COUNTIF(L317:AY317,"&lt;&gt;"))</f>
        <v/>
      </c>
      <c r="L317" s="243"/>
      <c r="M317" s="243"/>
      <c r="N317" s="243"/>
      <c r="O317" s="243"/>
      <c r="P317" s="243"/>
      <c r="Q317" s="243"/>
      <c r="R317" s="243"/>
      <c r="S317" s="243"/>
      <c r="T317" s="243"/>
      <c r="U317" s="243"/>
      <c r="V317" s="243"/>
      <c r="W317" s="243"/>
      <c r="X317" s="243"/>
      <c r="Y317" s="243"/>
      <c r="Z317" s="243"/>
      <c r="AA317" s="243"/>
      <c r="AB317" s="243"/>
      <c r="AC317" s="243"/>
      <c r="AD317" s="243"/>
      <c r="AE317" s="243"/>
      <c r="AF317" s="243"/>
      <c r="AG317" s="243"/>
      <c r="AH317" s="243"/>
      <c r="AI317" s="243"/>
      <c r="AJ317" s="243"/>
      <c r="AK317" s="243"/>
      <c r="AL317" s="243"/>
      <c r="AM317" s="243"/>
      <c r="AN317" s="243"/>
      <c r="AO317" s="243"/>
      <c r="AP317" s="243"/>
      <c r="AQ317" s="243"/>
      <c r="AR317" s="243"/>
      <c r="AS317" s="243"/>
      <c r="AT317" s="243"/>
      <c r="AU317" s="243"/>
      <c r="AV317" s="243"/>
      <c r="AW317" s="243"/>
      <c r="AX317" s="243"/>
      <c r="AY317" s="253"/>
    </row>
    <row r="318" spans="1:51" ht="60" customHeight="1" outlineLevel="1" x14ac:dyDescent="0.35">
      <c r="A318" s="248" t="s">
        <v>5313</v>
      </c>
      <c r="B318" s="236" t="s">
        <v>5314</v>
      </c>
      <c r="C318" s="236"/>
      <c r="D318" s="236"/>
      <c r="E318" s="236"/>
      <c r="F318" s="236"/>
      <c r="G318" s="236"/>
      <c r="H318" s="236"/>
      <c r="I318" s="236"/>
      <c r="J318" s="236"/>
      <c r="K318" s="239" t="str">
        <f>IF(COUNTIF(L318:AY318,"&lt;&gt;")=0,"",SUMPRODUCT(((Recommendations[ImplStatus]="Implemented")+(Recommendations[ImplStatus]="Compensated"))*ISNUMBER(MATCH(Recommendations[Id],L318:AY318,0)))/COUNTIF(L318:AY318,"&lt;&gt;"))</f>
        <v/>
      </c>
      <c r="L318" s="242"/>
      <c r="M318" s="242"/>
      <c r="N318" s="242"/>
      <c r="O318" s="242"/>
      <c r="P318" s="242"/>
      <c r="Q318" s="242"/>
      <c r="R318" s="242"/>
      <c r="S318" s="242"/>
      <c r="T318" s="242"/>
      <c r="U318" s="242"/>
      <c r="V318" s="242"/>
      <c r="W318" s="242"/>
      <c r="X318" s="242"/>
      <c r="Y318" s="242"/>
      <c r="Z318" s="242"/>
      <c r="AA318" s="242"/>
      <c r="AB318" s="242"/>
      <c r="AC318" s="242"/>
      <c r="AD318" s="242"/>
      <c r="AE318" s="242"/>
      <c r="AF318" s="242"/>
      <c r="AG318" s="242"/>
      <c r="AH318" s="242"/>
      <c r="AI318" s="242"/>
      <c r="AJ318" s="242"/>
      <c r="AK318" s="242"/>
      <c r="AL318" s="242"/>
      <c r="AM318" s="242"/>
      <c r="AN318" s="242"/>
      <c r="AO318" s="242"/>
      <c r="AP318" s="242"/>
      <c r="AQ318" s="242"/>
      <c r="AR318" s="242"/>
      <c r="AS318" s="242"/>
      <c r="AT318" s="242"/>
      <c r="AU318" s="242"/>
      <c r="AV318" s="242"/>
      <c r="AW318" s="242"/>
      <c r="AX318" s="242"/>
      <c r="AY318" s="252"/>
    </row>
    <row r="319" spans="1:51" ht="60" customHeight="1" x14ac:dyDescent="0.35">
      <c r="A319" s="249" t="s">
        <v>5315</v>
      </c>
      <c r="B319" s="237" t="s">
        <v>5316</v>
      </c>
      <c r="C319" s="237" t="s">
        <v>5317</v>
      </c>
      <c r="D319" s="237" t="s">
        <v>5318</v>
      </c>
      <c r="E319" s="237" t="s">
        <v>21</v>
      </c>
      <c r="F319" s="237" t="s">
        <v>5319</v>
      </c>
      <c r="G319" s="237" t="s">
        <v>5320</v>
      </c>
      <c r="H319" s="237" t="s">
        <v>5321</v>
      </c>
      <c r="I319" s="237" t="s">
        <v>21</v>
      </c>
      <c r="J319" s="237" t="s">
        <v>5322</v>
      </c>
      <c r="K319" s="240" t="str">
        <f>IF(COUNTIF(L319:AY319,"&lt;&gt;")=0,"",SUMPRODUCT(((Recommendations[ImplStatus]="Implemented")+(Recommendations[ImplStatus]="Compensated"))*ISNUMBER(MATCH(Recommendations[Id],L319:AY319,0)))/COUNTIF(L319:AY319,"&lt;&gt;"))</f>
        <v/>
      </c>
      <c r="L319" s="243"/>
      <c r="M319" s="243"/>
      <c r="N319" s="243"/>
      <c r="O319" s="243"/>
      <c r="P319" s="243"/>
      <c r="Q319" s="243"/>
      <c r="R319" s="243"/>
      <c r="S319" s="243"/>
      <c r="T319" s="243"/>
      <c r="U319" s="243"/>
      <c r="V319" s="243"/>
      <c r="W319" s="243"/>
      <c r="X319" s="243"/>
      <c r="Y319" s="243"/>
      <c r="Z319" s="243"/>
      <c r="AA319" s="243"/>
      <c r="AB319" s="243"/>
      <c r="AC319" s="243"/>
      <c r="AD319" s="243"/>
      <c r="AE319" s="243"/>
      <c r="AF319" s="243"/>
      <c r="AG319" s="243"/>
      <c r="AH319" s="243"/>
      <c r="AI319" s="243"/>
      <c r="AJ319" s="243"/>
      <c r="AK319" s="243"/>
      <c r="AL319" s="243"/>
      <c r="AM319" s="243"/>
      <c r="AN319" s="243"/>
      <c r="AO319" s="243"/>
      <c r="AP319" s="243"/>
      <c r="AQ319" s="243"/>
      <c r="AR319" s="243"/>
      <c r="AS319" s="243"/>
      <c r="AT319" s="243"/>
      <c r="AU319" s="243"/>
      <c r="AV319" s="243"/>
      <c r="AW319" s="243"/>
      <c r="AX319" s="243"/>
      <c r="AY319" s="253"/>
    </row>
    <row r="320" spans="1:51" ht="60" customHeight="1" x14ac:dyDescent="0.35">
      <c r="A320" s="249" t="s">
        <v>5323</v>
      </c>
      <c r="B320" s="237" t="s">
        <v>5324</v>
      </c>
      <c r="C320" s="237" t="s">
        <v>5325</v>
      </c>
      <c r="D320" s="237" t="s">
        <v>5326</v>
      </c>
      <c r="E320" s="237" t="s">
        <v>21</v>
      </c>
      <c r="F320" s="237" t="s">
        <v>21</v>
      </c>
      <c r="G320" s="237" t="s">
        <v>21</v>
      </c>
      <c r="H320" s="237" t="s">
        <v>5327</v>
      </c>
      <c r="I320" s="237" t="s">
        <v>21</v>
      </c>
      <c r="J320" s="237" t="s">
        <v>21</v>
      </c>
      <c r="K320" s="240" t="str">
        <f>IF(COUNTIF(L320:AY320,"&lt;&gt;")=0,"",SUMPRODUCT(((Recommendations[ImplStatus]="Implemented")+(Recommendations[ImplStatus]="Compensated"))*ISNUMBER(MATCH(Recommendations[Id],L320:AY320,0)))/COUNTIF(L320:AY320,"&lt;&gt;"))</f>
        <v/>
      </c>
      <c r="L320" s="243"/>
      <c r="M320" s="243"/>
      <c r="N320" s="243"/>
      <c r="O320" s="243"/>
      <c r="P320" s="243"/>
      <c r="Q320" s="243"/>
      <c r="R320" s="243"/>
      <c r="S320" s="243"/>
      <c r="T320" s="243"/>
      <c r="U320" s="243"/>
      <c r="V320" s="243"/>
      <c r="W320" s="243"/>
      <c r="X320" s="243"/>
      <c r="Y320" s="243"/>
      <c r="Z320" s="243"/>
      <c r="AA320" s="243"/>
      <c r="AB320" s="243"/>
      <c r="AC320" s="243"/>
      <c r="AD320" s="243"/>
      <c r="AE320" s="243"/>
      <c r="AF320" s="243"/>
      <c r="AG320" s="243"/>
      <c r="AH320" s="243"/>
      <c r="AI320" s="243"/>
      <c r="AJ320" s="243"/>
      <c r="AK320" s="243"/>
      <c r="AL320" s="243"/>
      <c r="AM320" s="243"/>
      <c r="AN320" s="243"/>
      <c r="AO320" s="243"/>
      <c r="AP320" s="243"/>
      <c r="AQ320" s="243"/>
      <c r="AR320" s="243"/>
      <c r="AS320" s="243"/>
      <c r="AT320" s="243"/>
      <c r="AU320" s="243"/>
      <c r="AV320" s="243"/>
      <c r="AW320" s="243"/>
      <c r="AX320" s="243"/>
      <c r="AY320" s="253"/>
    </row>
    <row r="321" spans="1:51" ht="60" customHeight="1" x14ac:dyDescent="0.35">
      <c r="A321" s="249" t="s">
        <v>5328</v>
      </c>
      <c r="B321" s="237" t="s">
        <v>5329</v>
      </c>
      <c r="C321" s="237" t="s">
        <v>5330</v>
      </c>
      <c r="D321" s="237" t="s">
        <v>5331</v>
      </c>
      <c r="E321" s="237" t="s">
        <v>21</v>
      </c>
      <c r="F321" s="237" t="s">
        <v>21</v>
      </c>
      <c r="G321" s="237" t="s">
        <v>21</v>
      </c>
      <c r="H321" s="237" t="s">
        <v>5332</v>
      </c>
      <c r="I321" s="237" t="s">
        <v>21</v>
      </c>
      <c r="J321" s="237" t="s">
        <v>5333</v>
      </c>
      <c r="K321" s="240" t="str">
        <f>IF(COUNTIF(L321:AY321,"&lt;&gt;")=0,"",SUMPRODUCT(((Recommendations[ImplStatus]="Implemented")+(Recommendations[ImplStatus]="Compensated"))*ISNUMBER(MATCH(Recommendations[Id],L321:AY321,0)))/COUNTIF(L321:AY321,"&lt;&gt;"))</f>
        <v/>
      </c>
      <c r="L321" s="243"/>
      <c r="M321" s="243"/>
      <c r="N321" s="243"/>
      <c r="O321" s="243"/>
      <c r="P321" s="243"/>
      <c r="Q321" s="243"/>
      <c r="R321" s="243"/>
      <c r="S321" s="243"/>
      <c r="T321" s="243"/>
      <c r="U321" s="243"/>
      <c r="V321" s="243"/>
      <c r="W321" s="243"/>
      <c r="X321" s="243"/>
      <c r="Y321" s="243"/>
      <c r="Z321" s="243"/>
      <c r="AA321" s="243"/>
      <c r="AB321" s="243"/>
      <c r="AC321" s="243"/>
      <c r="AD321" s="243"/>
      <c r="AE321" s="243"/>
      <c r="AF321" s="243"/>
      <c r="AG321" s="243"/>
      <c r="AH321" s="243"/>
      <c r="AI321" s="243"/>
      <c r="AJ321" s="243"/>
      <c r="AK321" s="243"/>
      <c r="AL321" s="243"/>
      <c r="AM321" s="243"/>
      <c r="AN321" s="243"/>
      <c r="AO321" s="243"/>
      <c r="AP321" s="243"/>
      <c r="AQ321" s="243"/>
      <c r="AR321" s="243"/>
      <c r="AS321" s="243"/>
      <c r="AT321" s="243"/>
      <c r="AU321" s="243"/>
      <c r="AV321" s="243"/>
      <c r="AW321" s="243"/>
      <c r="AX321" s="243"/>
      <c r="AY321" s="253"/>
    </row>
    <row r="322" spans="1:51" ht="60" customHeight="1" x14ac:dyDescent="0.35">
      <c r="A322" s="249" t="s">
        <v>5334</v>
      </c>
      <c r="B322" s="237" t="s">
        <v>5335</v>
      </c>
      <c r="C322" s="237" t="s">
        <v>5336</v>
      </c>
      <c r="D322" s="237" t="s">
        <v>5337</v>
      </c>
      <c r="E322" s="237" t="s">
        <v>21</v>
      </c>
      <c r="F322" s="237" t="s">
        <v>21</v>
      </c>
      <c r="G322" s="237" t="s">
        <v>21</v>
      </c>
      <c r="H322" s="237" t="s">
        <v>5338</v>
      </c>
      <c r="I322" s="237" t="s">
        <v>21</v>
      </c>
      <c r="J322" s="237" t="s">
        <v>5339</v>
      </c>
      <c r="K322" s="240" t="str">
        <f>IF(COUNTIF(L322:AY322,"&lt;&gt;")=0,"",SUMPRODUCT(((Recommendations[ImplStatus]="Implemented")+(Recommendations[ImplStatus]="Compensated"))*ISNUMBER(MATCH(Recommendations[Id],L322:AY322,0)))/COUNTIF(L322:AY322,"&lt;&gt;"))</f>
        <v/>
      </c>
      <c r="L322" s="243"/>
      <c r="M322" s="243"/>
      <c r="N322" s="243"/>
      <c r="O322" s="243"/>
      <c r="P322" s="243"/>
      <c r="Q322" s="243"/>
      <c r="R322" s="243"/>
      <c r="S322" s="243"/>
      <c r="T322" s="243"/>
      <c r="U322" s="243"/>
      <c r="V322" s="243"/>
      <c r="W322" s="243"/>
      <c r="X322" s="243"/>
      <c r="Y322" s="243"/>
      <c r="Z322" s="243"/>
      <c r="AA322" s="243"/>
      <c r="AB322" s="243"/>
      <c r="AC322" s="243"/>
      <c r="AD322" s="243"/>
      <c r="AE322" s="243"/>
      <c r="AF322" s="243"/>
      <c r="AG322" s="243"/>
      <c r="AH322" s="243"/>
      <c r="AI322" s="243"/>
      <c r="AJ322" s="243"/>
      <c r="AK322" s="243"/>
      <c r="AL322" s="243"/>
      <c r="AM322" s="243"/>
      <c r="AN322" s="243"/>
      <c r="AO322" s="243"/>
      <c r="AP322" s="243"/>
      <c r="AQ322" s="243"/>
      <c r="AR322" s="243"/>
      <c r="AS322" s="243"/>
      <c r="AT322" s="243"/>
      <c r="AU322" s="243"/>
      <c r="AV322" s="243"/>
      <c r="AW322" s="243"/>
      <c r="AX322" s="243"/>
      <c r="AY322" s="253"/>
    </row>
    <row r="323" spans="1:51" ht="60" customHeight="1" x14ac:dyDescent="0.35">
      <c r="A323" s="249" t="s">
        <v>5340</v>
      </c>
      <c r="B323" s="237" t="s">
        <v>5341</v>
      </c>
      <c r="C323" s="237" t="s">
        <v>5342</v>
      </c>
      <c r="D323" s="237" t="s">
        <v>21</v>
      </c>
      <c r="E323" s="237" t="s">
        <v>21</v>
      </c>
      <c r="F323" s="237" t="s">
        <v>21</v>
      </c>
      <c r="G323" s="237" t="s">
        <v>21</v>
      </c>
      <c r="H323" s="237" t="s">
        <v>5343</v>
      </c>
      <c r="I323" s="237" t="s">
        <v>4140</v>
      </c>
      <c r="J323" s="237" t="s">
        <v>5344</v>
      </c>
      <c r="K323" s="240" t="str">
        <f>IF(COUNTIF(L323:AY323,"&lt;&gt;")=0,"",SUMPRODUCT(((Recommendations[ImplStatus]="Implemented")+(Recommendations[ImplStatus]="Compensated"))*ISNUMBER(MATCH(Recommendations[Id],L323:AY323,0)))/COUNTIF(L323:AY323,"&lt;&gt;"))</f>
        <v/>
      </c>
      <c r="L323" s="243"/>
      <c r="M323" s="243"/>
      <c r="N323" s="243"/>
      <c r="O323" s="243"/>
      <c r="P323" s="243"/>
      <c r="Q323" s="243"/>
      <c r="R323" s="243"/>
      <c r="S323" s="243"/>
      <c r="T323" s="243"/>
      <c r="U323" s="243"/>
      <c r="V323" s="243"/>
      <c r="W323" s="243"/>
      <c r="X323" s="243"/>
      <c r="Y323" s="243"/>
      <c r="Z323" s="243"/>
      <c r="AA323" s="243"/>
      <c r="AB323" s="243"/>
      <c r="AC323" s="243"/>
      <c r="AD323" s="243"/>
      <c r="AE323" s="243"/>
      <c r="AF323" s="243"/>
      <c r="AG323" s="243"/>
      <c r="AH323" s="243"/>
      <c r="AI323" s="243"/>
      <c r="AJ323" s="243"/>
      <c r="AK323" s="243"/>
      <c r="AL323" s="243"/>
      <c r="AM323" s="243"/>
      <c r="AN323" s="243"/>
      <c r="AO323" s="243"/>
      <c r="AP323" s="243"/>
      <c r="AQ323" s="243"/>
      <c r="AR323" s="243"/>
      <c r="AS323" s="243"/>
      <c r="AT323" s="243"/>
      <c r="AU323" s="243"/>
      <c r="AV323" s="243"/>
      <c r="AW323" s="243"/>
      <c r="AX323" s="243"/>
      <c r="AY323" s="253"/>
    </row>
    <row r="324" spans="1:51" ht="60" customHeight="1" x14ac:dyDescent="0.35">
      <c r="A324" s="249" t="s">
        <v>5345</v>
      </c>
      <c r="B324" s="237" t="s">
        <v>5346</v>
      </c>
      <c r="C324" s="237" t="s">
        <v>5347</v>
      </c>
      <c r="D324" s="237" t="s">
        <v>21</v>
      </c>
      <c r="E324" s="237" t="s">
        <v>21</v>
      </c>
      <c r="F324" s="237" t="s">
        <v>21</v>
      </c>
      <c r="G324" s="237" t="s">
        <v>21</v>
      </c>
      <c r="H324" s="237" t="s">
        <v>5348</v>
      </c>
      <c r="I324" s="237" t="s">
        <v>5349</v>
      </c>
      <c r="J324" s="237" t="s">
        <v>5350</v>
      </c>
      <c r="K324" s="240" t="str">
        <f>IF(COUNTIF(L324:AY324,"&lt;&gt;")=0,"",SUMPRODUCT(((Recommendations[ImplStatus]="Implemented")+(Recommendations[ImplStatus]="Compensated"))*ISNUMBER(MATCH(Recommendations[Id],L324:AY324,0)))/COUNTIF(L324:AY324,"&lt;&gt;"))</f>
        <v/>
      </c>
      <c r="L324" s="243"/>
      <c r="M324" s="243"/>
      <c r="N324" s="243"/>
      <c r="O324" s="243"/>
      <c r="P324" s="243"/>
      <c r="Q324" s="243"/>
      <c r="R324" s="243"/>
      <c r="S324" s="243"/>
      <c r="T324" s="243"/>
      <c r="U324" s="243"/>
      <c r="V324" s="243"/>
      <c r="W324" s="243"/>
      <c r="X324" s="243"/>
      <c r="Y324" s="243"/>
      <c r="Z324" s="243"/>
      <c r="AA324" s="243"/>
      <c r="AB324" s="243"/>
      <c r="AC324" s="243"/>
      <c r="AD324" s="243"/>
      <c r="AE324" s="243"/>
      <c r="AF324" s="243"/>
      <c r="AG324" s="243"/>
      <c r="AH324" s="243"/>
      <c r="AI324" s="243"/>
      <c r="AJ324" s="243"/>
      <c r="AK324" s="243"/>
      <c r="AL324" s="243"/>
      <c r="AM324" s="243"/>
      <c r="AN324" s="243"/>
      <c r="AO324" s="243"/>
      <c r="AP324" s="243"/>
      <c r="AQ324" s="243"/>
      <c r="AR324" s="243"/>
      <c r="AS324" s="243"/>
      <c r="AT324" s="243"/>
      <c r="AU324" s="243"/>
      <c r="AV324" s="243"/>
      <c r="AW324" s="243"/>
      <c r="AX324" s="243"/>
      <c r="AY324" s="253"/>
    </row>
    <row r="325" spans="1:51" ht="60" customHeight="1" x14ac:dyDescent="0.35">
      <c r="A325" s="249" t="s">
        <v>5351</v>
      </c>
      <c r="B325" s="237" t="s">
        <v>5352</v>
      </c>
      <c r="C325" s="237" t="s">
        <v>5353</v>
      </c>
      <c r="D325" s="237" t="s">
        <v>5354</v>
      </c>
      <c r="E325" s="237" t="s">
        <v>21</v>
      </c>
      <c r="F325" s="237" t="s">
        <v>21</v>
      </c>
      <c r="G325" s="237" t="s">
        <v>21</v>
      </c>
      <c r="H325" s="237" t="s">
        <v>5355</v>
      </c>
      <c r="I325" s="237" t="s">
        <v>21</v>
      </c>
      <c r="J325" s="237" t="s">
        <v>5356</v>
      </c>
      <c r="K325" s="240" t="str">
        <f>IF(COUNTIF(L325:AY325,"&lt;&gt;")=0,"",SUMPRODUCT(((Recommendations[ImplStatus]="Implemented")+(Recommendations[ImplStatus]="Compensated"))*ISNUMBER(MATCH(Recommendations[Id],L325:AY325,0)))/COUNTIF(L325:AY325,"&lt;&gt;"))</f>
        <v/>
      </c>
      <c r="L325" s="243"/>
      <c r="M325" s="243"/>
      <c r="N325" s="243"/>
      <c r="O325" s="243"/>
      <c r="P325" s="243"/>
      <c r="Q325" s="243"/>
      <c r="R325" s="243"/>
      <c r="S325" s="243"/>
      <c r="T325" s="243"/>
      <c r="U325" s="243"/>
      <c r="V325" s="243"/>
      <c r="W325" s="243"/>
      <c r="X325" s="243"/>
      <c r="Y325" s="243"/>
      <c r="Z325" s="243"/>
      <c r="AA325" s="243"/>
      <c r="AB325" s="243"/>
      <c r="AC325" s="243"/>
      <c r="AD325" s="243"/>
      <c r="AE325" s="243"/>
      <c r="AF325" s="243"/>
      <c r="AG325" s="243"/>
      <c r="AH325" s="243"/>
      <c r="AI325" s="243"/>
      <c r="AJ325" s="243"/>
      <c r="AK325" s="243"/>
      <c r="AL325" s="243"/>
      <c r="AM325" s="243"/>
      <c r="AN325" s="243"/>
      <c r="AO325" s="243"/>
      <c r="AP325" s="243"/>
      <c r="AQ325" s="243"/>
      <c r="AR325" s="243"/>
      <c r="AS325" s="243"/>
      <c r="AT325" s="243"/>
      <c r="AU325" s="243"/>
      <c r="AV325" s="243"/>
      <c r="AW325" s="243"/>
      <c r="AX325" s="243"/>
      <c r="AY325" s="253"/>
    </row>
    <row r="326" spans="1:51" ht="60" customHeight="1" x14ac:dyDescent="0.35">
      <c r="A326" s="250" t="s">
        <v>5357</v>
      </c>
      <c r="B326" s="244" t="s">
        <v>5358</v>
      </c>
      <c r="C326" s="244" t="s">
        <v>5359</v>
      </c>
      <c r="D326" s="244" t="s">
        <v>5360</v>
      </c>
      <c r="E326" s="244" t="s">
        <v>21</v>
      </c>
      <c r="F326" s="244" t="s">
        <v>21</v>
      </c>
      <c r="G326" s="244" t="s">
        <v>21</v>
      </c>
      <c r="H326" s="244" t="s">
        <v>5361</v>
      </c>
      <c r="I326" s="244" t="s">
        <v>4140</v>
      </c>
      <c r="J326" s="244" t="s">
        <v>5362</v>
      </c>
      <c r="K326" s="245" t="str">
        <f>IF(COUNTIF(L326:AY326,"&lt;&gt;")=0,"",SUMPRODUCT(((Recommendations[ImplStatus]="Implemented")+(Recommendations[ImplStatus]="Compensated"))*ISNUMBER(MATCH(Recommendations[Id],L326:AY326,0)))/COUNTIF(L326:AY326,"&lt;&gt;"))</f>
        <v/>
      </c>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46"/>
      <c r="AV326" s="246"/>
      <c r="AW326" s="246"/>
      <c r="AX326" s="246"/>
      <c r="AY326" s="254"/>
    </row>
    <row r="330" spans="1:51" ht="32" customHeight="1" x14ac:dyDescent="0.35">
      <c r="A330" s="291" t="s">
        <v>630</v>
      </c>
      <c r="B330" s="291"/>
      <c r="C330" s="291"/>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IFERROR(INDEX('Recommendations'!$H$2:$H$124, MATCH(L2,'Recommendations'!$A$2:$A$124,0))="Implemented", FALSE))</xm:f>
            <x14:dxf>
              <font>
                <color rgb="FF000000"/>
              </font>
              <fill>
                <patternFill>
                  <bgColor rgb="FF3C7D22"/>
                </patternFill>
              </fill>
            </x14:dxf>
          </x14:cfRule>
          <x14:cfRule type="expression" priority="2" id="{00000000-000E-0000-0A00-000002000000}">
            <xm:f>AND(L2&lt;&gt;"", IFERROR(INDEX('Recommendations'!$H$2:$H$124, MATCH(L2,'Recommendations'!$A$2:$A$124,0))="Compensated", FALSE))</xm:f>
            <x14:dxf>
              <font>
                <color rgb="FF000000"/>
              </font>
              <fill>
                <patternFill>
                  <bgColor rgb="FFC6E0B4"/>
                </patternFill>
              </fill>
            </x14:dxf>
          </x14:cfRule>
          <x14:cfRule type="expression" priority="3" id="{00000000-000E-0000-0A00-000003000000}">
            <xm:f>AND(L2&lt;&gt;"", IFERROR(INDEX('Recommendations'!$H$2:$H$124, MATCH(L2,'Recommendations'!$A$2:$A$124,0))="Testing", FALSE))</xm:f>
            <x14:dxf>
              <font>
                <color rgb="FF000000"/>
              </font>
              <fill>
                <patternFill>
                  <bgColor rgb="FFFFC000"/>
                </patternFill>
              </fill>
            </x14:dxf>
          </x14:cfRule>
          <x14:cfRule type="expression" priority="4" id="{00000000-000E-0000-0A00-000004000000}">
            <xm:f>AND(L2&lt;&gt;"", IFERROR(INDEX('Recommendations'!$H$2:$H$124, MATCH(L2,'Recommendations'!$A$2:$A$124,0))="Failed", FALSE))</xm:f>
            <x14:dxf>
              <font>
                <color rgb="FF000000"/>
              </font>
              <fill>
                <patternFill>
                  <bgColor rgb="FFD82891"/>
                </patternFill>
              </fill>
            </x14:dxf>
          </x14:cfRule>
          <x14:cfRule type="expression" priority="5" id="{00000000-000E-0000-0A00-000005000000}">
            <xm:f>AND(L2&lt;&gt;"", IFERROR(INDEX('Recommendations'!$H$2:$H$124, MATCH(L2,'Recommendations'!$A$2:$A$124,0))="Risk Accepted", FALSE))</xm:f>
            <x14:dxf>
              <font>
                <color rgb="FF000000"/>
              </font>
              <fill>
                <patternFill>
                  <bgColor rgb="FFD9D9D9"/>
                </patternFill>
              </fill>
            </x14:dxf>
          </x14:cfRule>
          <x14:cfRule type="expression" priority="6" id="{00000000-000E-0000-0A00-000006000000}">
            <xm:f>AND(L2&lt;&gt;"", IFERROR(INDEX('Recommendations'!$H$2:$H$124, MATCH(L2,'Recommendations'!$A$2:$A$124,0))="N/A",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8" t="s">
        <v>2511</v>
      </c>
      <c r="B1" s="289" t="s">
        <v>3396</v>
      </c>
      <c r="C1" s="289" t="s">
        <v>0</v>
      </c>
      <c r="D1" s="289" t="s">
        <v>874</v>
      </c>
      <c r="E1" s="289" t="s">
        <v>5363</v>
      </c>
      <c r="F1" s="289" t="s">
        <v>5364</v>
      </c>
      <c r="G1" s="289" t="s">
        <v>879</v>
      </c>
      <c r="H1" s="289" t="s">
        <v>880</v>
      </c>
      <c r="I1" s="289" t="s">
        <v>881</v>
      </c>
      <c r="J1" s="289" t="s">
        <v>882</v>
      </c>
      <c r="K1" s="289" t="s">
        <v>883</v>
      </c>
      <c r="L1" s="289" t="s">
        <v>884</v>
      </c>
      <c r="M1" s="289" t="s">
        <v>885</v>
      </c>
      <c r="N1" s="289" t="s">
        <v>886</v>
      </c>
      <c r="O1" s="289" t="s">
        <v>887</v>
      </c>
      <c r="P1" s="289" t="s">
        <v>888</v>
      </c>
      <c r="Q1" s="289" t="s">
        <v>889</v>
      </c>
      <c r="R1" s="289" t="s">
        <v>890</v>
      </c>
      <c r="S1" s="289" t="s">
        <v>891</v>
      </c>
      <c r="T1" s="289" t="s">
        <v>892</v>
      </c>
      <c r="U1" s="289" t="s">
        <v>893</v>
      </c>
      <c r="V1" s="289" t="s">
        <v>894</v>
      </c>
      <c r="W1" s="289" t="s">
        <v>895</v>
      </c>
      <c r="X1" s="289" t="s">
        <v>896</v>
      </c>
      <c r="Y1" s="289" t="s">
        <v>897</v>
      </c>
      <c r="Z1" s="289" t="s">
        <v>898</v>
      </c>
      <c r="AA1" s="289" t="s">
        <v>899</v>
      </c>
      <c r="AB1" s="289" t="s">
        <v>900</v>
      </c>
      <c r="AC1" s="289" t="s">
        <v>901</v>
      </c>
      <c r="AD1" s="289" t="s">
        <v>902</v>
      </c>
      <c r="AE1" s="289" t="s">
        <v>903</v>
      </c>
      <c r="AF1" s="289" t="s">
        <v>904</v>
      </c>
      <c r="AG1" s="289" t="s">
        <v>905</v>
      </c>
      <c r="AH1" s="289" t="s">
        <v>906</v>
      </c>
      <c r="AI1" s="289" t="s">
        <v>907</v>
      </c>
      <c r="AJ1" s="289" t="s">
        <v>908</v>
      </c>
      <c r="AK1" s="289" t="s">
        <v>909</v>
      </c>
      <c r="AL1" s="289" t="s">
        <v>910</v>
      </c>
      <c r="AM1" s="289" t="s">
        <v>911</v>
      </c>
      <c r="AN1" s="289" t="s">
        <v>912</v>
      </c>
      <c r="AO1" s="289" t="s">
        <v>913</v>
      </c>
      <c r="AP1" s="289" t="s">
        <v>914</v>
      </c>
      <c r="AQ1" s="289" t="s">
        <v>915</v>
      </c>
      <c r="AR1" s="289" t="s">
        <v>916</v>
      </c>
      <c r="AS1" s="289" t="s">
        <v>917</v>
      </c>
      <c r="AT1" s="289" t="s">
        <v>918</v>
      </c>
      <c r="AU1" s="290" t="s">
        <v>919</v>
      </c>
    </row>
    <row r="2" spans="1:47" ht="60" customHeight="1" outlineLevel="1" x14ac:dyDescent="0.35">
      <c r="A2" s="280" t="s">
        <v>5365</v>
      </c>
      <c r="B2" s="258"/>
      <c r="C2" s="258"/>
      <c r="D2" s="262"/>
      <c r="E2" s="258"/>
      <c r="F2" s="266"/>
      <c r="G2" s="269" t="str">
        <f>IF(COUNTIF(H2:AU2,"&lt;&gt;")=0,"",SUMPRODUCT(((Recommendations[ImplStatus]="Implemented")+(Recommendations[ImplStatus]="Compensated"))*ISNUMBER(MATCH(Recommendations[Id],H2:AU2,0)))/COUNTIF(H2:AU2,"&lt;&gt;"))</f>
        <v/>
      </c>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S2" s="266"/>
      <c r="AT2" s="266"/>
      <c r="AU2" s="284"/>
    </row>
    <row r="3" spans="1:47" ht="60" customHeight="1" outlineLevel="2" x14ac:dyDescent="0.35">
      <c r="A3" s="281" t="s">
        <v>5365</v>
      </c>
      <c r="B3" s="259" t="s">
        <v>5366</v>
      </c>
      <c r="C3" s="259"/>
      <c r="D3" s="263"/>
      <c r="E3" s="259"/>
      <c r="F3" s="267"/>
      <c r="G3" s="270" t="str">
        <f>IF(COUNTIF(H3:AU3,"&lt;&gt;")=0,"",SUMPRODUCT(((Recommendations[ImplStatus]="Implemented")+(Recommendations[ImplStatus]="Compensated"))*ISNUMBER(MATCH(Recommendations[Id],H3:AU3,0)))/COUNTIF(H3:AU3,"&lt;&gt;"))</f>
        <v/>
      </c>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c r="AS3" s="267"/>
      <c r="AT3" s="267"/>
      <c r="AU3" s="285"/>
    </row>
    <row r="4" spans="1:47" ht="60" customHeight="1" x14ac:dyDescent="0.35">
      <c r="A4" s="282" t="s">
        <v>5365</v>
      </c>
      <c r="B4" s="260" t="s">
        <v>5366</v>
      </c>
      <c r="C4" s="261" t="s">
        <v>5367</v>
      </c>
      <c r="D4" s="264" t="s">
        <v>5368</v>
      </c>
      <c r="E4" s="265" t="s">
        <v>5369</v>
      </c>
      <c r="F4" s="268" t="s">
        <v>5370</v>
      </c>
      <c r="G4" s="271" t="str">
        <f>IF(COUNTIF(H4:AU4,"&lt;&gt;")=0,"",SUMPRODUCT(((Recommendations[ImplStatus]="Implemented")+(Recommendations[ImplStatus]="Compensated"))*ISNUMBER(MATCH(Recommendations[Id],H4:AU4,0)))/COUNTIF(H4:AU4,"&lt;&gt;"))</f>
        <v/>
      </c>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86"/>
    </row>
    <row r="5" spans="1:47" ht="60" customHeight="1" x14ac:dyDescent="0.35">
      <c r="A5" s="282" t="s">
        <v>5365</v>
      </c>
      <c r="B5" s="260" t="s">
        <v>5366</v>
      </c>
      <c r="C5" s="261" t="s">
        <v>5371</v>
      </c>
      <c r="D5" s="264" t="s">
        <v>5372</v>
      </c>
      <c r="E5" s="265" t="s">
        <v>5369</v>
      </c>
      <c r="F5" s="268" t="s">
        <v>5370</v>
      </c>
      <c r="G5" s="271" t="str">
        <f>IF(COUNTIF(H5:AU5,"&lt;&gt;")=0,"",SUMPRODUCT(((Recommendations[ImplStatus]="Implemented")+(Recommendations[ImplStatus]="Compensated"))*ISNUMBER(MATCH(Recommendations[Id],H5:AU5,0)))/COUNTIF(H5:AU5,"&lt;&gt;"))</f>
        <v/>
      </c>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2"/>
      <c r="AR5" s="272"/>
      <c r="AS5" s="272"/>
      <c r="AT5" s="272"/>
      <c r="AU5" s="286"/>
    </row>
    <row r="6" spans="1:47" ht="60" customHeight="1" x14ac:dyDescent="0.35">
      <c r="A6" s="282" t="s">
        <v>5365</v>
      </c>
      <c r="B6" s="260" t="s">
        <v>5366</v>
      </c>
      <c r="C6" s="261" t="s">
        <v>5373</v>
      </c>
      <c r="D6" s="264" t="s">
        <v>5374</v>
      </c>
      <c r="E6" s="265" t="s">
        <v>5369</v>
      </c>
      <c r="F6" s="268" t="s">
        <v>5370</v>
      </c>
      <c r="G6" s="271" t="str">
        <f>IF(COUNTIF(H6:AU6,"&lt;&gt;")=0,"",SUMPRODUCT(((Recommendations[ImplStatus]="Implemented")+(Recommendations[ImplStatus]="Compensated"))*ISNUMBER(MATCH(Recommendations[Id],H6:AU6,0)))/COUNTIF(H6:AU6,"&lt;&gt;"))</f>
        <v/>
      </c>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2"/>
      <c r="AJ6" s="272"/>
      <c r="AK6" s="272"/>
      <c r="AL6" s="272"/>
      <c r="AM6" s="272"/>
      <c r="AN6" s="272"/>
      <c r="AO6" s="272"/>
      <c r="AP6" s="272"/>
      <c r="AQ6" s="272"/>
      <c r="AR6" s="272"/>
      <c r="AS6" s="272"/>
      <c r="AT6" s="272"/>
      <c r="AU6" s="286"/>
    </row>
    <row r="7" spans="1:47" ht="60" customHeight="1" x14ac:dyDescent="0.35">
      <c r="A7" s="282" t="s">
        <v>5365</v>
      </c>
      <c r="B7" s="260" t="s">
        <v>5366</v>
      </c>
      <c r="C7" s="261" t="s">
        <v>5375</v>
      </c>
      <c r="D7" s="264" t="s">
        <v>5376</v>
      </c>
      <c r="E7" s="265" t="s">
        <v>5369</v>
      </c>
      <c r="F7" s="268" t="s">
        <v>5370</v>
      </c>
      <c r="G7" s="271" t="str">
        <f>IF(COUNTIF(H7:AU7,"&lt;&gt;")=0,"",SUMPRODUCT(((Recommendations[ImplStatus]="Implemented")+(Recommendations[ImplStatus]="Compensated"))*ISNUMBER(MATCH(Recommendations[Id],H7:AU7,0)))/COUNTIF(H7:AU7,"&lt;&gt;"))</f>
        <v/>
      </c>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2"/>
      <c r="AJ7" s="272"/>
      <c r="AK7" s="272"/>
      <c r="AL7" s="272"/>
      <c r="AM7" s="272"/>
      <c r="AN7" s="272"/>
      <c r="AO7" s="272"/>
      <c r="AP7" s="272"/>
      <c r="AQ7" s="272"/>
      <c r="AR7" s="272"/>
      <c r="AS7" s="272"/>
      <c r="AT7" s="272"/>
      <c r="AU7" s="286"/>
    </row>
    <row r="8" spans="1:47" ht="60" customHeight="1" x14ac:dyDescent="0.35">
      <c r="A8" s="282" t="s">
        <v>5365</v>
      </c>
      <c r="B8" s="260" t="s">
        <v>5366</v>
      </c>
      <c r="C8" s="261" t="s">
        <v>5377</v>
      </c>
      <c r="D8" s="264" t="s">
        <v>5378</v>
      </c>
      <c r="E8" s="265" t="s">
        <v>5369</v>
      </c>
      <c r="F8" s="268" t="s">
        <v>5370</v>
      </c>
      <c r="G8" s="271" t="str">
        <f>IF(COUNTIF(H8:AU8,"&lt;&gt;")=0,"",SUMPRODUCT(((Recommendations[ImplStatus]="Implemented")+(Recommendations[ImplStatus]="Compensated"))*ISNUMBER(MATCH(Recommendations[Id],H8:AU8,0)))/COUNTIF(H8:AU8,"&lt;&gt;"))</f>
        <v/>
      </c>
      <c r="H8" s="272"/>
      <c r="I8" s="272"/>
      <c r="J8" s="272"/>
      <c r="K8" s="272"/>
      <c r="L8" s="272"/>
      <c r="M8" s="272"/>
      <c r="N8" s="272"/>
      <c r="O8" s="272"/>
      <c r="P8" s="272"/>
      <c r="Q8" s="272"/>
      <c r="R8" s="272"/>
      <c r="S8" s="272"/>
      <c r="T8" s="272"/>
      <c r="U8" s="272"/>
      <c r="V8" s="272"/>
      <c r="W8" s="272"/>
      <c r="X8" s="272"/>
      <c r="Y8" s="272"/>
      <c r="Z8" s="272"/>
      <c r="AA8" s="272"/>
      <c r="AB8" s="272"/>
      <c r="AC8" s="272"/>
      <c r="AD8" s="272"/>
      <c r="AE8" s="272"/>
      <c r="AF8" s="272"/>
      <c r="AG8" s="272"/>
      <c r="AH8" s="272"/>
      <c r="AI8" s="272"/>
      <c r="AJ8" s="272"/>
      <c r="AK8" s="272"/>
      <c r="AL8" s="272"/>
      <c r="AM8" s="272"/>
      <c r="AN8" s="272"/>
      <c r="AO8" s="272"/>
      <c r="AP8" s="272"/>
      <c r="AQ8" s="272"/>
      <c r="AR8" s="272"/>
      <c r="AS8" s="272"/>
      <c r="AT8" s="272"/>
      <c r="AU8" s="286"/>
    </row>
    <row r="9" spans="1:47" ht="60" customHeight="1" x14ac:dyDescent="0.35">
      <c r="A9" s="282" t="s">
        <v>5365</v>
      </c>
      <c r="B9" s="260" t="s">
        <v>5366</v>
      </c>
      <c r="C9" s="261" t="s">
        <v>5379</v>
      </c>
      <c r="D9" s="264" t="s">
        <v>5380</v>
      </c>
      <c r="E9" s="265" t="s">
        <v>5369</v>
      </c>
      <c r="F9" s="268" t="s">
        <v>5370</v>
      </c>
      <c r="G9" s="271" t="str">
        <f>IF(COUNTIF(H9:AU9,"&lt;&gt;")=0,"",SUMPRODUCT(((Recommendations[ImplStatus]="Implemented")+(Recommendations[ImplStatus]="Compensated"))*ISNUMBER(MATCH(Recommendations[Id],H9:AU9,0)))/COUNTIF(H9:AU9,"&lt;&gt;"))</f>
        <v/>
      </c>
      <c r="H9" s="272"/>
      <c r="I9" s="272"/>
      <c r="J9" s="272"/>
      <c r="K9" s="272"/>
      <c r="L9" s="272"/>
      <c r="M9" s="272"/>
      <c r="N9" s="272"/>
      <c r="O9" s="272"/>
      <c r="P9" s="272"/>
      <c r="Q9" s="272"/>
      <c r="R9" s="272"/>
      <c r="S9" s="272"/>
      <c r="T9" s="272"/>
      <c r="U9" s="272"/>
      <c r="V9" s="272"/>
      <c r="W9" s="272"/>
      <c r="X9" s="272"/>
      <c r="Y9" s="272"/>
      <c r="Z9" s="272"/>
      <c r="AA9" s="272"/>
      <c r="AB9" s="272"/>
      <c r="AC9" s="272"/>
      <c r="AD9" s="272"/>
      <c r="AE9" s="272"/>
      <c r="AF9" s="272"/>
      <c r="AG9" s="272"/>
      <c r="AH9" s="272"/>
      <c r="AI9" s="272"/>
      <c r="AJ9" s="272"/>
      <c r="AK9" s="272"/>
      <c r="AL9" s="272"/>
      <c r="AM9" s="272"/>
      <c r="AN9" s="272"/>
      <c r="AO9" s="272"/>
      <c r="AP9" s="272"/>
      <c r="AQ9" s="272"/>
      <c r="AR9" s="272"/>
      <c r="AS9" s="272"/>
      <c r="AT9" s="272"/>
      <c r="AU9" s="286"/>
    </row>
    <row r="10" spans="1:47" ht="60" customHeight="1" x14ac:dyDescent="0.35">
      <c r="A10" s="282" t="s">
        <v>5365</v>
      </c>
      <c r="B10" s="260" t="s">
        <v>5366</v>
      </c>
      <c r="C10" s="261" t="s">
        <v>5381</v>
      </c>
      <c r="D10" s="264" t="s">
        <v>5382</v>
      </c>
      <c r="E10" s="265" t="s">
        <v>5369</v>
      </c>
      <c r="F10" s="268" t="s">
        <v>5370</v>
      </c>
      <c r="G10" s="271" t="str">
        <f>IF(COUNTIF(H10:AU10,"&lt;&gt;")=0,"",SUMPRODUCT(((Recommendations[ImplStatus]="Implemented")+(Recommendations[ImplStatus]="Compensated"))*ISNUMBER(MATCH(Recommendations[Id],H10:AU10,0)))/COUNTIF(H10:AU10,"&lt;&gt;"))</f>
        <v/>
      </c>
      <c r="H10" s="272"/>
      <c r="I10" s="272"/>
      <c r="J10" s="272"/>
      <c r="K10" s="272"/>
      <c r="L10" s="272"/>
      <c r="M10" s="272"/>
      <c r="N10" s="272"/>
      <c r="O10" s="272"/>
      <c r="P10" s="272"/>
      <c r="Q10" s="272"/>
      <c r="R10" s="272"/>
      <c r="S10" s="272"/>
      <c r="T10" s="272"/>
      <c r="U10" s="272"/>
      <c r="V10" s="272"/>
      <c r="W10" s="272"/>
      <c r="X10" s="272"/>
      <c r="Y10" s="272"/>
      <c r="Z10" s="272"/>
      <c r="AA10" s="272"/>
      <c r="AB10" s="272"/>
      <c r="AC10" s="272"/>
      <c r="AD10" s="272"/>
      <c r="AE10" s="272"/>
      <c r="AF10" s="272"/>
      <c r="AG10" s="272"/>
      <c r="AH10" s="272"/>
      <c r="AI10" s="272"/>
      <c r="AJ10" s="272"/>
      <c r="AK10" s="272"/>
      <c r="AL10" s="272"/>
      <c r="AM10" s="272"/>
      <c r="AN10" s="272"/>
      <c r="AO10" s="272"/>
      <c r="AP10" s="272"/>
      <c r="AQ10" s="272"/>
      <c r="AR10" s="272"/>
      <c r="AS10" s="272"/>
      <c r="AT10" s="272"/>
      <c r="AU10" s="286"/>
    </row>
    <row r="11" spans="1:47" ht="60" customHeight="1" x14ac:dyDescent="0.35">
      <c r="A11" s="282" t="s">
        <v>5365</v>
      </c>
      <c r="B11" s="260" t="s">
        <v>5366</v>
      </c>
      <c r="C11" s="261" t="s">
        <v>5383</v>
      </c>
      <c r="D11" s="264" t="s">
        <v>5384</v>
      </c>
      <c r="E11" s="265" t="s">
        <v>5369</v>
      </c>
      <c r="F11" s="268" t="s">
        <v>5370</v>
      </c>
      <c r="G11" s="271" t="str">
        <f>IF(COUNTIF(H11:AU11,"&lt;&gt;")=0,"",SUMPRODUCT(((Recommendations[ImplStatus]="Implemented")+(Recommendations[ImplStatus]="Compensated"))*ISNUMBER(MATCH(Recommendations[Id],H11:AU11,0)))/COUNTIF(H11:AU11,"&lt;&gt;"))</f>
        <v/>
      </c>
      <c r="H11" s="272"/>
      <c r="I11" s="272"/>
      <c r="J11" s="272"/>
      <c r="K11" s="272"/>
      <c r="L11" s="272"/>
      <c r="M11" s="272"/>
      <c r="N11" s="272"/>
      <c r="O11" s="272"/>
      <c r="P11" s="272"/>
      <c r="Q11" s="272"/>
      <c r="R11" s="272"/>
      <c r="S11" s="272"/>
      <c r="T11" s="272"/>
      <c r="U11" s="272"/>
      <c r="V11" s="272"/>
      <c r="W11" s="272"/>
      <c r="X11" s="272"/>
      <c r="Y11" s="272"/>
      <c r="Z11" s="272"/>
      <c r="AA11" s="272"/>
      <c r="AB11" s="272"/>
      <c r="AC11" s="272"/>
      <c r="AD11" s="272"/>
      <c r="AE11" s="272"/>
      <c r="AF11" s="272"/>
      <c r="AG11" s="272"/>
      <c r="AH11" s="272"/>
      <c r="AI11" s="272"/>
      <c r="AJ11" s="272"/>
      <c r="AK11" s="272"/>
      <c r="AL11" s="272"/>
      <c r="AM11" s="272"/>
      <c r="AN11" s="272"/>
      <c r="AO11" s="272"/>
      <c r="AP11" s="272"/>
      <c r="AQ11" s="272"/>
      <c r="AR11" s="272"/>
      <c r="AS11" s="272"/>
      <c r="AT11" s="272"/>
      <c r="AU11" s="286"/>
    </row>
    <row r="12" spans="1:47" ht="60" customHeight="1" x14ac:dyDescent="0.35">
      <c r="A12" s="282" t="s">
        <v>5365</v>
      </c>
      <c r="B12" s="260" t="s">
        <v>5366</v>
      </c>
      <c r="C12" s="261" t="s">
        <v>5385</v>
      </c>
      <c r="D12" s="264" t="s">
        <v>5386</v>
      </c>
      <c r="E12" s="265" t="s">
        <v>5369</v>
      </c>
      <c r="F12" s="268" t="s">
        <v>5370</v>
      </c>
      <c r="G12" s="271" t="str">
        <f>IF(COUNTIF(H12:AU12,"&lt;&gt;")=0,"",SUMPRODUCT(((Recommendations[ImplStatus]="Implemented")+(Recommendations[ImplStatus]="Compensated"))*ISNUMBER(MATCH(Recommendations[Id],H12:AU12,0)))/COUNTIF(H12:AU12,"&lt;&gt;"))</f>
        <v/>
      </c>
      <c r="H12" s="272"/>
      <c r="I12" s="272"/>
      <c r="J12" s="272"/>
      <c r="K12" s="272"/>
      <c r="L12" s="272"/>
      <c r="M12" s="272"/>
      <c r="N12" s="272"/>
      <c r="O12" s="272"/>
      <c r="P12" s="272"/>
      <c r="Q12" s="272"/>
      <c r="R12" s="272"/>
      <c r="S12" s="272"/>
      <c r="T12" s="272"/>
      <c r="U12" s="272"/>
      <c r="V12" s="272"/>
      <c r="W12" s="272"/>
      <c r="X12" s="272"/>
      <c r="Y12" s="272"/>
      <c r="Z12" s="272"/>
      <c r="AA12" s="272"/>
      <c r="AB12" s="272"/>
      <c r="AC12" s="272"/>
      <c r="AD12" s="272"/>
      <c r="AE12" s="272"/>
      <c r="AF12" s="272"/>
      <c r="AG12" s="272"/>
      <c r="AH12" s="272"/>
      <c r="AI12" s="272"/>
      <c r="AJ12" s="272"/>
      <c r="AK12" s="272"/>
      <c r="AL12" s="272"/>
      <c r="AM12" s="272"/>
      <c r="AN12" s="272"/>
      <c r="AO12" s="272"/>
      <c r="AP12" s="272"/>
      <c r="AQ12" s="272"/>
      <c r="AR12" s="272"/>
      <c r="AS12" s="272"/>
      <c r="AT12" s="272"/>
      <c r="AU12" s="286"/>
    </row>
    <row r="13" spans="1:47" ht="60" customHeight="1" x14ac:dyDescent="0.35">
      <c r="A13" s="282" t="s">
        <v>5365</v>
      </c>
      <c r="B13" s="260" t="s">
        <v>5366</v>
      </c>
      <c r="C13" s="261" t="s">
        <v>5387</v>
      </c>
      <c r="D13" s="264" t="s">
        <v>5388</v>
      </c>
      <c r="E13" s="265" t="s">
        <v>5369</v>
      </c>
      <c r="F13" s="268" t="s">
        <v>5370</v>
      </c>
      <c r="G13" s="271" t="str">
        <f>IF(COUNTIF(H13:AU13,"&lt;&gt;")=0,"",SUMPRODUCT(((Recommendations[ImplStatus]="Implemented")+(Recommendations[ImplStatus]="Compensated"))*ISNUMBER(MATCH(Recommendations[Id],H13:AU13,0)))/COUNTIF(H13:AU13,"&lt;&gt;"))</f>
        <v/>
      </c>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86"/>
    </row>
    <row r="14" spans="1:47" ht="60" customHeight="1" x14ac:dyDescent="0.35">
      <c r="A14" s="282" t="s">
        <v>5365</v>
      </c>
      <c r="B14" s="260" t="s">
        <v>5366</v>
      </c>
      <c r="C14" s="261" t="s">
        <v>5389</v>
      </c>
      <c r="D14" s="264" t="s">
        <v>5390</v>
      </c>
      <c r="E14" s="265" t="s">
        <v>5369</v>
      </c>
      <c r="F14" s="268" t="s">
        <v>5370</v>
      </c>
      <c r="G14" s="271" t="str">
        <f>IF(COUNTIF(H14:AU14,"&lt;&gt;")=0,"",SUMPRODUCT(((Recommendations[ImplStatus]="Implemented")+(Recommendations[ImplStatus]="Compensated"))*ISNUMBER(MATCH(Recommendations[Id],H14:AU14,0)))/COUNTIF(H14:AU14,"&lt;&gt;"))</f>
        <v/>
      </c>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86"/>
    </row>
    <row r="15" spans="1:47" ht="60" customHeight="1" x14ac:dyDescent="0.35">
      <c r="A15" s="282" t="s">
        <v>5365</v>
      </c>
      <c r="B15" s="260" t="s">
        <v>5366</v>
      </c>
      <c r="C15" s="261" t="s">
        <v>5391</v>
      </c>
      <c r="D15" s="264" t="s">
        <v>5392</v>
      </c>
      <c r="E15" s="265" t="s">
        <v>5369</v>
      </c>
      <c r="F15" s="268" t="s">
        <v>5370</v>
      </c>
      <c r="G15" s="271" t="str">
        <f>IF(COUNTIF(H15:AU15,"&lt;&gt;")=0,"",SUMPRODUCT(((Recommendations[ImplStatus]="Implemented")+(Recommendations[ImplStatus]="Compensated"))*ISNUMBER(MATCH(Recommendations[Id],H15:AU15,0)))/COUNTIF(H15:AU15,"&lt;&gt;"))</f>
        <v/>
      </c>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86"/>
    </row>
    <row r="16" spans="1:47" ht="60" customHeight="1" x14ac:dyDescent="0.35">
      <c r="A16" s="282" t="s">
        <v>5365</v>
      </c>
      <c r="B16" s="260" t="s">
        <v>5366</v>
      </c>
      <c r="C16" s="261" t="s">
        <v>5393</v>
      </c>
      <c r="D16" s="264" t="s">
        <v>5394</v>
      </c>
      <c r="E16" s="265" t="s">
        <v>5369</v>
      </c>
      <c r="F16" s="268" t="s">
        <v>5370</v>
      </c>
      <c r="G16" s="271" t="str">
        <f>IF(COUNTIF(H16:AU16,"&lt;&gt;")=0,"",SUMPRODUCT(((Recommendations[ImplStatus]="Implemented")+(Recommendations[ImplStatus]="Compensated"))*ISNUMBER(MATCH(Recommendations[Id],H16:AU16,0)))/COUNTIF(H16:AU16,"&lt;&gt;"))</f>
        <v/>
      </c>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86"/>
    </row>
    <row r="17" spans="1:47" ht="60" customHeight="1" outlineLevel="2" x14ac:dyDescent="0.35">
      <c r="A17" s="281" t="s">
        <v>5365</v>
      </c>
      <c r="B17" s="259" t="s">
        <v>5395</v>
      </c>
      <c r="C17" s="259"/>
      <c r="D17" s="263"/>
      <c r="E17" s="259"/>
      <c r="F17" s="267"/>
      <c r="G17" s="270" t="str">
        <f>IF(COUNTIF(H17:AU17,"&lt;&gt;")=0,"",SUMPRODUCT(((Recommendations[ImplStatus]="Implemented")+(Recommendations[ImplStatus]="Compensated"))*ISNUMBER(MATCH(Recommendations[Id],H17:AU17,0)))/COUNTIF(H17:AU17,"&lt;&gt;"))</f>
        <v/>
      </c>
      <c r="H17" s="267"/>
      <c r="I17" s="267"/>
      <c r="J17" s="267"/>
      <c r="K17" s="267"/>
      <c r="L17" s="267"/>
      <c r="M17" s="267"/>
      <c r="N17" s="267"/>
      <c r="O17" s="267"/>
      <c r="P17" s="267"/>
      <c r="Q17" s="267"/>
      <c r="R17" s="267"/>
      <c r="S17" s="267"/>
      <c r="T17" s="267"/>
      <c r="U17" s="267"/>
      <c r="V17" s="267"/>
      <c r="W17" s="267"/>
      <c r="X17" s="267"/>
      <c r="Y17" s="267"/>
      <c r="Z17" s="267"/>
      <c r="AA17" s="267"/>
      <c r="AB17" s="267"/>
      <c r="AC17" s="267"/>
      <c r="AD17" s="267"/>
      <c r="AE17" s="267"/>
      <c r="AF17" s="267"/>
      <c r="AG17" s="267"/>
      <c r="AH17" s="267"/>
      <c r="AI17" s="267"/>
      <c r="AJ17" s="267"/>
      <c r="AK17" s="267"/>
      <c r="AL17" s="267"/>
      <c r="AM17" s="267"/>
      <c r="AN17" s="267"/>
      <c r="AO17" s="267"/>
      <c r="AP17" s="267"/>
      <c r="AQ17" s="267"/>
      <c r="AR17" s="267"/>
      <c r="AS17" s="267"/>
      <c r="AT17" s="267"/>
      <c r="AU17" s="285"/>
    </row>
    <row r="18" spans="1:47" ht="60" customHeight="1" x14ac:dyDescent="0.35">
      <c r="A18" s="282" t="s">
        <v>5365</v>
      </c>
      <c r="B18" s="260" t="s">
        <v>5395</v>
      </c>
      <c r="C18" s="261" t="s">
        <v>5396</v>
      </c>
      <c r="D18" s="264" t="s">
        <v>5397</v>
      </c>
      <c r="E18" s="265" t="s">
        <v>5398</v>
      </c>
      <c r="F18" s="268" t="s">
        <v>5399</v>
      </c>
      <c r="G18" s="271" t="str">
        <f>IF(COUNTIF(H18:AU18,"&lt;&gt;")=0,"",SUMPRODUCT(((Recommendations[ImplStatus]="Implemented")+(Recommendations[ImplStatus]="Compensated"))*ISNUMBER(MATCH(Recommendations[Id],H18:AU18,0)))/COUNTIF(H18:AU18,"&lt;&gt;"))</f>
        <v/>
      </c>
      <c r="H18" s="272"/>
      <c r="I18" s="272"/>
      <c r="J18" s="272"/>
      <c r="K18" s="272"/>
      <c r="L18" s="272"/>
      <c r="M18" s="272"/>
      <c r="N18" s="272"/>
      <c r="O18" s="272"/>
      <c r="P18" s="272"/>
      <c r="Q18" s="272"/>
      <c r="R18" s="272"/>
      <c r="S18" s="272"/>
      <c r="T18" s="272"/>
      <c r="U18" s="272"/>
      <c r="V18" s="272"/>
      <c r="W18" s="272"/>
      <c r="X18" s="272"/>
      <c r="Y18" s="272"/>
      <c r="Z18" s="272"/>
      <c r="AA18" s="272"/>
      <c r="AB18" s="272"/>
      <c r="AC18" s="272"/>
      <c r="AD18" s="272"/>
      <c r="AE18" s="272"/>
      <c r="AF18" s="272"/>
      <c r="AG18" s="272"/>
      <c r="AH18" s="272"/>
      <c r="AI18" s="272"/>
      <c r="AJ18" s="272"/>
      <c r="AK18" s="272"/>
      <c r="AL18" s="272"/>
      <c r="AM18" s="272"/>
      <c r="AN18" s="272"/>
      <c r="AO18" s="272"/>
      <c r="AP18" s="272"/>
      <c r="AQ18" s="272"/>
      <c r="AR18" s="272"/>
      <c r="AS18" s="272"/>
      <c r="AT18" s="272"/>
      <c r="AU18" s="286"/>
    </row>
    <row r="19" spans="1:47" ht="60" customHeight="1" x14ac:dyDescent="0.35">
      <c r="A19" s="282" t="s">
        <v>5365</v>
      </c>
      <c r="B19" s="260" t="s">
        <v>5395</v>
      </c>
      <c r="C19" s="261" t="s">
        <v>5400</v>
      </c>
      <c r="D19" s="264" t="s">
        <v>5401</v>
      </c>
      <c r="E19" s="265" t="s">
        <v>5398</v>
      </c>
      <c r="F19" s="268" t="s">
        <v>5399</v>
      </c>
      <c r="G19" s="271" t="str">
        <f>IF(COUNTIF(H19:AU19,"&lt;&gt;")=0,"",SUMPRODUCT(((Recommendations[ImplStatus]="Implemented")+(Recommendations[ImplStatus]="Compensated"))*ISNUMBER(MATCH(Recommendations[Id],H19:AU19,0)))/COUNTIF(H19:AU19,"&lt;&gt;"))</f>
        <v/>
      </c>
      <c r="H19" s="272"/>
      <c r="I19" s="272"/>
      <c r="J19" s="272"/>
      <c r="K19" s="272"/>
      <c r="L19" s="272"/>
      <c r="M19" s="272"/>
      <c r="N19" s="272"/>
      <c r="O19" s="272"/>
      <c r="P19" s="272"/>
      <c r="Q19" s="272"/>
      <c r="R19" s="272"/>
      <c r="S19" s="272"/>
      <c r="T19" s="272"/>
      <c r="U19" s="272"/>
      <c r="V19" s="272"/>
      <c r="W19" s="272"/>
      <c r="X19" s="272"/>
      <c r="Y19" s="272"/>
      <c r="Z19" s="272"/>
      <c r="AA19" s="272"/>
      <c r="AB19" s="272"/>
      <c r="AC19" s="272"/>
      <c r="AD19" s="272"/>
      <c r="AE19" s="272"/>
      <c r="AF19" s="272"/>
      <c r="AG19" s="272"/>
      <c r="AH19" s="272"/>
      <c r="AI19" s="272"/>
      <c r="AJ19" s="272"/>
      <c r="AK19" s="272"/>
      <c r="AL19" s="272"/>
      <c r="AM19" s="272"/>
      <c r="AN19" s="272"/>
      <c r="AO19" s="272"/>
      <c r="AP19" s="272"/>
      <c r="AQ19" s="272"/>
      <c r="AR19" s="272"/>
      <c r="AS19" s="272"/>
      <c r="AT19" s="272"/>
      <c r="AU19" s="286"/>
    </row>
    <row r="20" spans="1:47" ht="60" customHeight="1" x14ac:dyDescent="0.35">
      <c r="A20" s="282" t="s">
        <v>5365</v>
      </c>
      <c r="B20" s="260" t="s">
        <v>5395</v>
      </c>
      <c r="C20" s="261" t="s">
        <v>5402</v>
      </c>
      <c r="D20" s="264" t="s">
        <v>5403</v>
      </c>
      <c r="E20" s="265" t="s">
        <v>5398</v>
      </c>
      <c r="F20" s="268" t="s">
        <v>5399</v>
      </c>
      <c r="G20" s="271" t="str">
        <f>IF(COUNTIF(H20:AU20,"&lt;&gt;")=0,"",SUMPRODUCT(((Recommendations[ImplStatus]="Implemented")+(Recommendations[ImplStatus]="Compensated"))*ISNUMBER(MATCH(Recommendations[Id],H20:AU20,0)))/COUNTIF(H20:AU20,"&lt;&gt;"))</f>
        <v/>
      </c>
      <c r="H20" s="272"/>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c r="AL20" s="272"/>
      <c r="AM20" s="272"/>
      <c r="AN20" s="272"/>
      <c r="AO20" s="272"/>
      <c r="AP20" s="272"/>
      <c r="AQ20" s="272"/>
      <c r="AR20" s="272"/>
      <c r="AS20" s="272"/>
      <c r="AT20" s="272"/>
      <c r="AU20" s="286"/>
    </row>
    <row r="21" spans="1:47" ht="60" customHeight="1" x14ac:dyDescent="0.35">
      <c r="A21" s="282" t="s">
        <v>5365</v>
      </c>
      <c r="B21" s="260" t="s">
        <v>5395</v>
      </c>
      <c r="C21" s="261" t="s">
        <v>5404</v>
      </c>
      <c r="D21" s="264" t="s">
        <v>5405</v>
      </c>
      <c r="E21" s="265" t="s">
        <v>5398</v>
      </c>
      <c r="F21" s="268" t="s">
        <v>5399</v>
      </c>
      <c r="G21" s="271" t="str">
        <f>IF(COUNTIF(H21:AU21,"&lt;&gt;")=0,"",SUMPRODUCT(((Recommendations[ImplStatus]="Implemented")+(Recommendations[ImplStatus]="Compensated"))*ISNUMBER(MATCH(Recommendations[Id],H21:AU21,0)))/COUNTIF(H21:AU21,"&lt;&gt;"))</f>
        <v/>
      </c>
      <c r="H21" s="272"/>
      <c r="I21" s="272"/>
      <c r="J21" s="272"/>
      <c r="K21" s="272"/>
      <c r="L21" s="272"/>
      <c r="M21" s="272"/>
      <c r="N21" s="272"/>
      <c r="O21" s="272"/>
      <c r="P21" s="272"/>
      <c r="Q21" s="272"/>
      <c r="R21" s="272"/>
      <c r="S21" s="272"/>
      <c r="T21" s="272"/>
      <c r="U21" s="272"/>
      <c r="V21" s="272"/>
      <c r="W21" s="272"/>
      <c r="X21" s="272"/>
      <c r="Y21" s="272"/>
      <c r="Z21" s="272"/>
      <c r="AA21" s="272"/>
      <c r="AB21" s="272"/>
      <c r="AC21" s="272"/>
      <c r="AD21" s="272"/>
      <c r="AE21" s="272"/>
      <c r="AF21" s="272"/>
      <c r="AG21" s="272"/>
      <c r="AH21" s="272"/>
      <c r="AI21" s="272"/>
      <c r="AJ21" s="272"/>
      <c r="AK21" s="272"/>
      <c r="AL21" s="272"/>
      <c r="AM21" s="272"/>
      <c r="AN21" s="272"/>
      <c r="AO21" s="272"/>
      <c r="AP21" s="272"/>
      <c r="AQ21" s="272"/>
      <c r="AR21" s="272"/>
      <c r="AS21" s="272"/>
      <c r="AT21" s="272"/>
      <c r="AU21" s="286"/>
    </row>
    <row r="22" spans="1:47" ht="60" customHeight="1" x14ac:dyDescent="0.35">
      <c r="A22" s="282" t="s">
        <v>5365</v>
      </c>
      <c r="B22" s="260" t="s">
        <v>5395</v>
      </c>
      <c r="C22" s="261" t="s">
        <v>5406</v>
      </c>
      <c r="D22" s="264" t="s">
        <v>5407</v>
      </c>
      <c r="E22" s="265" t="s">
        <v>5398</v>
      </c>
      <c r="F22" s="268" t="s">
        <v>5399</v>
      </c>
      <c r="G22" s="271" t="str">
        <f>IF(COUNTIF(H22:AU22,"&lt;&gt;")=0,"",SUMPRODUCT(((Recommendations[ImplStatus]="Implemented")+(Recommendations[ImplStatus]="Compensated"))*ISNUMBER(MATCH(Recommendations[Id],H22:AU22,0)))/COUNTIF(H22:AU22,"&lt;&gt;"))</f>
        <v/>
      </c>
      <c r="H22" s="272"/>
      <c r="I22" s="272"/>
      <c r="J22" s="272"/>
      <c r="K22" s="272"/>
      <c r="L22" s="272"/>
      <c r="M22" s="272"/>
      <c r="N22" s="272"/>
      <c r="O22" s="272"/>
      <c r="P22" s="272"/>
      <c r="Q22" s="272"/>
      <c r="R22" s="272"/>
      <c r="S22" s="272"/>
      <c r="T22" s="272"/>
      <c r="U22" s="272"/>
      <c r="V22" s="272"/>
      <c r="W22" s="272"/>
      <c r="X22" s="272"/>
      <c r="Y22" s="272"/>
      <c r="Z22" s="272"/>
      <c r="AA22" s="272"/>
      <c r="AB22" s="272"/>
      <c r="AC22" s="272"/>
      <c r="AD22" s="272"/>
      <c r="AE22" s="272"/>
      <c r="AF22" s="272"/>
      <c r="AG22" s="272"/>
      <c r="AH22" s="272"/>
      <c r="AI22" s="272"/>
      <c r="AJ22" s="272"/>
      <c r="AK22" s="272"/>
      <c r="AL22" s="272"/>
      <c r="AM22" s="272"/>
      <c r="AN22" s="272"/>
      <c r="AO22" s="272"/>
      <c r="AP22" s="272"/>
      <c r="AQ22" s="272"/>
      <c r="AR22" s="272"/>
      <c r="AS22" s="272"/>
      <c r="AT22" s="272"/>
      <c r="AU22" s="286"/>
    </row>
    <row r="23" spans="1:47" ht="60" customHeight="1" x14ac:dyDescent="0.35">
      <c r="A23" s="282" t="s">
        <v>5365</v>
      </c>
      <c r="B23" s="260" t="s">
        <v>5395</v>
      </c>
      <c r="C23" s="261" t="s">
        <v>5408</v>
      </c>
      <c r="D23" s="264" t="s">
        <v>5409</v>
      </c>
      <c r="E23" s="265" t="s">
        <v>5369</v>
      </c>
      <c r="F23" s="268" t="s">
        <v>5370</v>
      </c>
      <c r="G23" s="271" t="str">
        <f>IF(COUNTIF(H23:AU23,"&lt;&gt;")=0,"",SUMPRODUCT(((Recommendations[ImplStatus]="Implemented")+(Recommendations[ImplStatus]="Compensated"))*ISNUMBER(MATCH(Recommendations[Id],H23:AU23,0)))/COUNTIF(H23:AU23,"&lt;&gt;"))</f>
        <v/>
      </c>
      <c r="H23" s="272"/>
      <c r="I23" s="272"/>
      <c r="J23" s="272"/>
      <c r="K23" s="272"/>
      <c r="L23" s="272"/>
      <c r="M23" s="272"/>
      <c r="N23" s="272"/>
      <c r="O23" s="272"/>
      <c r="P23" s="272"/>
      <c r="Q23" s="272"/>
      <c r="R23" s="272"/>
      <c r="S23" s="272"/>
      <c r="T23" s="272"/>
      <c r="U23" s="272"/>
      <c r="V23" s="272"/>
      <c r="W23" s="272"/>
      <c r="X23" s="272"/>
      <c r="Y23" s="272"/>
      <c r="Z23" s="272"/>
      <c r="AA23" s="272"/>
      <c r="AB23" s="272"/>
      <c r="AC23" s="272"/>
      <c r="AD23" s="272"/>
      <c r="AE23" s="272"/>
      <c r="AF23" s="272"/>
      <c r="AG23" s="272"/>
      <c r="AH23" s="272"/>
      <c r="AI23" s="272"/>
      <c r="AJ23" s="272"/>
      <c r="AK23" s="272"/>
      <c r="AL23" s="272"/>
      <c r="AM23" s="272"/>
      <c r="AN23" s="272"/>
      <c r="AO23" s="272"/>
      <c r="AP23" s="272"/>
      <c r="AQ23" s="272"/>
      <c r="AR23" s="272"/>
      <c r="AS23" s="272"/>
      <c r="AT23" s="272"/>
      <c r="AU23" s="286"/>
    </row>
    <row r="24" spans="1:47" ht="60" customHeight="1" x14ac:dyDescent="0.35">
      <c r="A24" s="282" t="s">
        <v>5365</v>
      </c>
      <c r="B24" s="260" t="s">
        <v>5395</v>
      </c>
      <c r="C24" s="261" t="s">
        <v>5410</v>
      </c>
      <c r="D24" s="264" t="s">
        <v>5411</v>
      </c>
      <c r="E24" s="265" t="s">
        <v>5369</v>
      </c>
      <c r="F24" s="268" t="s">
        <v>5370</v>
      </c>
      <c r="G24" s="271" t="str">
        <f>IF(COUNTIF(H24:AU24,"&lt;&gt;")=0,"",SUMPRODUCT(((Recommendations[ImplStatus]="Implemented")+(Recommendations[ImplStatus]="Compensated"))*ISNUMBER(MATCH(Recommendations[Id],H24:AU24,0)))/COUNTIF(H24:AU24,"&lt;&gt;"))</f>
        <v/>
      </c>
      <c r="H24" s="272"/>
      <c r="I24" s="272"/>
      <c r="J24" s="272"/>
      <c r="K24" s="272"/>
      <c r="L24" s="272"/>
      <c r="M24" s="272"/>
      <c r="N24" s="272"/>
      <c r="O24" s="272"/>
      <c r="P24" s="272"/>
      <c r="Q24" s="272"/>
      <c r="R24" s="272"/>
      <c r="S24" s="272"/>
      <c r="T24" s="272"/>
      <c r="U24" s="272"/>
      <c r="V24" s="272"/>
      <c r="W24" s="272"/>
      <c r="X24" s="272"/>
      <c r="Y24" s="272"/>
      <c r="Z24" s="272"/>
      <c r="AA24" s="272"/>
      <c r="AB24" s="272"/>
      <c r="AC24" s="272"/>
      <c r="AD24" s="272"/>
      <c r="AE24" s="272"/>
      <c r="AF24" s="272"/>
      <c r="AG24" s="272"/>
      <c r="AH24" s="272"/>
      <c r="AI24" s="272"/>
      <c r="AJ24" s="272"/>
      <c r="AK24" s="272"/>
      <c r="AL24" s="272"/>
      <c r="AM24" s="272"/>
      <c r="AN24" s="272"/>
      <c r="AO24" s="272"/>
      <c r="AP24" s="272"/>
      <c r="AQ24" s="272"/>
      <c r="AR24" s="272"/>
      <c r="AS24" s="272"/>
      <c r="AT24" s="272"/>
      <c r="AU24" s="286"/>
    </row>
    <row r="25" spans="1:47" ht="60" customHeight="1" x14ac:dyDescent="0.35">
      <c r="A25" s="282" t="s">
        <v>5365</v>
      </c>
      <c r="B25" s="260" t="s">
        <v>5395</v>
      </c>
      <c r="C25" s="261" t="s">
        <v>5412</v>
      </c>
      <c r="D25" s="264" t="s">
        <v>5413</v>
      </c>
      <c r="E25" s="265" t="s">
        <v>5369</v>
      </c>
      <c r="F25" s="268" t="s">
        <v>5414</v>
      </c>
      <c r="G25" s="271">
        <f>IF(COUNTIF(H25:AU25,"&lt;&gt;")=0,"",SUMPRODUCT(((Recommendations[ImplStatus]="Implemented")+(Recommendations[ImplStatus]="Compensated"))*ISNUMBER(MATCH(Recommendations[Id],H25:AU25,0)))/COUNTIF(H25:AU25,"&lt;&gt;"))</f>
        <v>0</v>
      </c>
      <c r="H25" s="272" t="s">
        <v>134</v>
      </c>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2"/>
      <c r="AJ25" s="272"/>
      <c r="AK25" s="272"/>
      <c r="AL25" s="272"/>
      <c r="AM25" s="272"/>
      <c r="AN25" s="272"/>
      <c r="AO25" s="272"/>
      <c r="AP25" s="272"/>
      <c r="AQ25" s="272"/>
      <c r="AR25" s="272"/>
      <c r="AS25" s="272"/>
      <c r="AT25" s="272"/>
      <c r="AU25" s="286"/>
    </row>
    <row r="26" spans="1:47" ht="60" customHeight="1" x14ac:dyDescent="0.35">
      <c r="A26" s="282" t="s">
        <v>5365</v>
      </c>
      <c r="B26" s="260" t="s">
        <v>5395</v>
      </c>
      <c r="C26" s="261" t="s">
        <v>5415</v>
      </c>
      <c r="D26" s="264" t="s">
        <v>5416</v>
      </c>
      <c r="E26" s="265" t="s">
        <v>5369</v>
      </c>
      <c r="F26" s="268" t="s">
        <v>5414</v>
      </c>
      <c r="G26" s="271" t="str">
        <f>IF(COUNTIF(H26:AU26,"&lt;&gt;")=0,"",SUMPRODUCT(((Recommendations[ImplStatus]="Implemented")+(Recommendations[ImplStatus]="Compensated"))*ISNUMBER(MATCH(Recommendations[Id],H26:AU26,0)))/COUNTIF(H26:AU26,"&lt;&gt;"))</f>
        <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c r="AI26" s="272"/>
      <c r="AJ26" s="272"/>
      <c r="AK26" s="272"/>
      <c r="AL26" s="272"/>
      <c r="AM26" s="272"/>
      <c r="AN26" s="272"/>
      <c r="AO26" s="272"/>
      <c r="AP26" s="272"/>
      <c r="AQ26" s="272"/>
      <c r="AR26" s="272"/>
      <c r="AS26" s="272"/>
      <c r="AT26" s="272"/>
      <c r="AU26" s="286"/>
    </row>
    <row r="27" spans="1:47" ht="60" customHeight="1" x14ac:dyDescent="0.35">
      <c r="A27" s="282" t="s">
        <v>5365</v>
      </c>
      <c r="B27" s="260" t="s">
        <v>5395</v>
      </c>
      <c r="C27" s="261" t="s">
        <v>5417</v>
      </c>
      <c r="D27" s="264" t="s">
        <v>5418</v>
      </c>
      <c r="E27" s="265" t="s">
        <v>5369</v>
      </c>
      <c r="F27" s="268" t="s">
        <v>5414</v>
      </c>
      <c r="G27" s="271" t="str">
        <f>IF(COUNTIF(H27:AU27,"&lt;&gt;")=0,"",SUMPRODUCT(((Recommendations[ImplStatus]="Implemented")+(Recommendations[ImplStatus]="Compensated"))*ISNUMBER(MATCH(Recommendations[Id],H27:AU27,0)))/COUNTIF(H27:AU27,"&lt;&gt;"))</f>
        <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c r="AM27" s="272"/>
      <c r="AN27" s="272"/>
      <c r="AO27" s="272"/>
      <c r="AP27" s="272"/>
      <c r="AQ27" s="272"/>
      <c r="AR27" s="272"/>
      <c r="AS27" s="272"/>
      <c r="AT27" s="272"/>
      <c r="AU27" s="286"/>
    </row>
    <row r="28" spans="1:47" ht="60" customHeight="1" x14ac:dyDescent="0.35">
      <c r="A28" s="282" t="s">
        <v>5365</v>
      </c>
      <c r="B28" s="260" t="s">
        <v>5395</v>
      </c>
      <c r="C28" s="261" t="s">
        <v>5419</v>
      </c>
      <c r="D28" s="264" t="s">
        <v>5420</v>
      </c>
      <c r="E28" s="265" t="s">
        <v>5369</v>
      </c>
      <c r="F28" s="268" t="s">
        <v>5414</v>
      </c>
      <c r="G28" s="271" t="str">
        <f>IF(COUNTIF(H28:AU28,"&lt;&gt;")=0,"",SUMPRODUCT(((Recommendations[ImplStatus]="Implemented")+(Recommendations[ImplStatus]="Compensated"))*ISNUMBER(MATCH(Recommendations[Id],H28:AU28,0)))/COUNTIF(H28:AU28,"&lt;&gt;"))</f>
        <v/>
      </c>
      <c r="H28" s="272"/>
      <c r="I28" s="272"/>
      <c r="J28" s="272"/>
      <c r="K28" s="272"/>
      <c r="L28" s="272"/>
      <c r="M28" s="272"/>
      <c r="N28" s="272"/>
      <c r="O28" s="272"/>
      <c r="P28" s="272"/>
      <c r="Q28" s="272"/>
      <c r="R28" s="272"/>
      <c r="S28" s="272"/>
      <c r="T28" s="272"/>
      <c r="U28" s="272"/>
      <c r="V28" s="272"/>
      <c r="W28" s="272"/>
      <c r="X28" s="272"/>
      <c r="Y28" s="272"/>
      <c r="Z28" s="272"/>
      <c r="AA28" s="272"/>
      <c r="AB28" s="272"/>
      <c r="AC28" s="272"/>
      <c r="AD28" s="272"/>
      <c r="AE28" s="272"/>
      <c r="AF28" s="272"/>
      <c r="AG28" s="272"/>
      <c r="AH28" s="272"/>
      <c r="AI28" s="272"/>
      <c r="AJ28" s="272"/>
      <c r="AK28" s="272"/>
      <c r="AL28" s="272"/>
      <c r="AM28" s="272"/>
      <c r="AN28" s="272"/>
      <c r="AO28" s="272"/>
      <c r="AP28" s="272"/>
      <c r="AQ28" s="272"/>
      <c r="AR28" s="272"/>
      <c r="AS28" s="272"/>
      <c r="AT28" s="272"/>
      <c r="AU28" s="286"/>
    </row>
    <row r="29" spans="1:47" ht="60" customHeight="1" x14ac:dyDescent="0.35">
      <c r="A29" s="282" t="s">
        <v>5365</v>
      </c>
      <c r="B29" s="260" t="s">
        <v>5395</v>
      </c>
      <c r="C29" s="261" t="s">
        <v>5421</v>
      </c>
      <c r="D29" s="264" t="s">
        <v>5422</v>
      </c>
      <c r="E29" s="265" t="s">
        <v>5369</v>
      </c>
      <c r="F29" s="268" t="s">
        <v>5414</v>
      </c>
      <c r="G29" s="271" t="str">
        <f>IF(COUNTIF(H29:AU29,"&lt;&gt;")=0,"",SUMPRODUCT(((Recommendations[ImplStatus]="Implemented")+(Recommendations[ImplStatus]="Compensated"))*ISNUMBER(MATCH(Recommendations[Id],H29:AU29,0)))/COUNTIF(H29:AU29,"&lt;&gt;"))</f>
        <v/>
      </c>
      <c r="H29" s="272"/>
      <c r="I29" s="272"/>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86"/>
    </row>
    <row r="30" spans="1:47" ht="60" customHeight="1" x14ac:dyDescent="0.35">
      <c r="A30" s="282" t="s">
        <v>5365</v>
      </c>
      <c r="B30" s="260" t="s">
        <v>5395</v>
      </c>
      <c r="C30" s="261" t="s">
        <v>5423</v>
      </c>
      <c r="D30" s="264" t="s">
        <v>5424</v>
      </c>
      <c r="E30" s="265" t="s">
        <v>5369</v>
      </c>
      <c r="F30" s="268" t="s">
        <v>5414</v>
      </c>
      <c r="G30" s="271" t="str">
        <f>IF(COUNTIF(H30:AU30,"&lt;&gt;")=0,"",SUMPRODUCT(((Recommendations[ImplStatus]="Implemented")+(Recommendations[ImplStatus]="Compensated"))*ISNUMBER(MATCH(Recommendations[Id],H30:AU30,0)))/COUNTIF(H30:AU30,"&lt;&gt;"))</f>
        <v/>
      </c>
      <c r="H30" s="272"/>
      <c r="I30" s="272"/>
      <c r="J30" s="272"/>
      <c r="K30" s="272"/>
      <c r="L30" s="272"/>
      <c r="M30" s="272"/>
      <c r="N30" s="272"/>
      <c r="O30" s="272"/>
      <c r="P30" s="272"/>
      <c r="Q30" s="272"/>
      <c r="R30" s="272"/>
      <c r="S30" s="272"/>
      <c r="T30" s="272"/>
      <c r="U30" s="272"/>
      <c r="V30" s="272"/>
      <c r="W30" s="272"/>
      <c r="X30" s="272"/>
      <c r="Y30" s="272"/>
      <c r="Z30" s="272"/>
      <c r="AA30" s="272"/>
      <c r="AB30" s="272"/>
      <c r="AC30" s="272"/>
      <c r="AD30" s="272"/>
      <c r="AE30" s="272"/>
      <c r="AF30" s="272"/>
      <c r="AG30" s="272"/>
      <c r="AH30" s="272"/>
      <c r="AI30" s="272"/>
      <c r="AJ30" s="272"/>
      <c r="AK30" s="272"/>
      <c r="AL30" s="272"/>
      <c r="AM30" s="272"/>
      <c r="AN30" s="272"/>
      <c r="AO30" s="272"/>
      <c r="AP30" s="272"/>
      <c r="AQ30" s="272"/>
      <c r="AR30" s="272"/>
      <c r="AS30" s="272"/>
      <c r="AT30" s="272"/>
      <c r="AU30" s="286"/>
    </row>
    <row r="31" spans="1:47" ht="60" customHeight="1" x14ac:dyDescent="0.35">
      <c r="A31" s="282" t="s">
        <v>5365</v>
      </c>
      <c r="B31" s="260" t="s">
        <v>5395</v>
      </c>
      <c r="C31" s="261" t="s">
        <v>5425</v>
      </c>
      <c r="D31" s="264" t="s">
        <v>5426</v>
      </c>
      <c r="E31" s="265" t="s">
        <v>5369</v>
      </c>
      <c r="F31" s="268" t="s">
        <v>5414</v>
      </c>
      <c r="G31" s="271" t="str">
        <f>IF(COUNTIF(H31:AU31,"&lt;&gt;")=0,"",SUMPRODUCT(((Recommendations[ImplStatus]="Implemented")+(Recommendations[ImplStatus]="Compensated"))*ISNUMBER(MATCH(Recommendations[Id],H31:AU31,0)))/COUNTIF(H31:AU31,"&lt;&gt;"))</f>
        <v/>
      </c>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86"/>
    </row>
    <row r="32" spans="1:47" ht="60" customHeight="1" x14ac:dyDescent="0.35">
      <c r="A32" s="282" t="s">
        <v>5365</v>
      </c>
      <c r="B32" s="260" t="s">
        <v>5395</v>
      </c>
      <c r="C32" s="261" t="s">
        <v>5427</v>
      </c>
      <c r="D32" s="264" t="s">
        <v>5428</v>
      </c>
      <c r="E32" s="265" t="s">
        <v>5369</v>
      </c>
      <c r="F32" s="268" t="s">
        <v>5414</v>
      </c>
      <c r="G32" s="271" t="str">
        <f>IF(COUNTIF(H32:AU32,"&lt;&gt;")=0,"",SUMPRODUCT(((Recommendations[ImplStatus]="Implemented")+(Recommendations[ImplStatus]="Compensated"))*ISNUMBER(MATCH(Recommendations[Id],H32:AU32,0)))/COUNTIF(H32:AU32,"&lt;&gt;"))</f>
        <v/>
      </c>
      <c r="H32" s="272"/>
      <c r="I32" s="272"/>
      <c r="J32" s="272"/>
      <c r="K32" s="272"/>
      <c r="L32" s="272"/>
      <c r="M32" s="272"/>
      <c r="N32" s="272"/>
      <c r="O32" s="272"/>
      <c r="P32" s="272"/>
      <c r="Q32" s="272"/>
      <c r="R32" s="272"/>
      <c r="S32" s="272"/>
      <c r="T32" s="272"/>
      <c r="U32" s="272"/>
      <c r="V32" s="272"/>
      <c r="W32" s="272"/>
      <c r="X32" s="272"/>
      <c r="Y32" s="272"/>
      <c r="Z32" s="272"/>
      <c r="AA32" s="272"/>
      <c r="AB32" s="272"/>
      <c r="AC32" s="272"/>
      <c r="AD32" s="272"/>
      <c r="AE32" s="272"/>
      <c r="AF32" s="272"/>
      <c r="AG32" s="272"/>
      <c r="AH32" s="272"/>
      <c r="AI32" s="272"/>
      <c r="AJ32" s="272"/>
      <c r="AK32" s="272"/>
      <c r="AL32" s="272"/>
      <c r="AM32" s="272"/>
      <c r="AN32" s="272"/>
      <c r="AO32" s="272"/>
      <c r="AP32" s="272"/>
      <c r="AQ32" s="272"/>
      <c r="AR32" s="272"/>
      <c r="AS32" s="272"/>
      <c r="AT32" s="272"/>
      <c r="AU32" s="286"/>
    </row>
    <row r="33" spans="1:47" ht="60" customHeight="1" x14ac:dyDescent="0.35">
      <c r="A33" s="282" t="s">
        <v>5365</v>
      </c>
      <c r="B33" s="260" t="s">
        <v>5395</v>
      </c>
      <c r="C33" s="261" t="s">
        <v>5429</v>
      </c>
      <c r="D33" s="264" t="s">
        <v>5430</v>
      </c>
      <c r="E33" s="265" t="s">
        <v>5398</v>
      </c>
      <c r="F33" s="268" t="s">
        <v>5399</v>
      </c>
      <c r="G33" s="271" t="str">
        <f>IF(COUNTIF(H33:AU33,"&lt;&gt;")=0,"",SUMPRODUCT(((Recommendations[ImplStatus]="Implemented")+(Recommendations[ImplStatus]="Compensated"))*ISNUMBER(MATCH(Recommendations[Id],H33:AU33,0)))/COUNTIF(H33:AU33,"&lt;&gt;"))</f>
        <v/>
      </c>
      <c r="H33" s="272"/>
      <c r="I33" s="272"/>
      <c r="J33" s="272"/>
      <c r="K33" s="272"/>
      <c r="L33" s="272"/>
      <c r="M33" s="272"/>
      <c r="N33" s="272"/>
      <c r="O33" s="272"/>
      <c r="P33" s="272"/>
      <c r="Q33" s="272"/>
      <c r="R33" s="272"/>
      <c r="S33" s="272"/>
      <c r="T33" s="272"/>
      <c r="U33" s="272"/>
      <c r="V33" s="272"/>
      <c r="W33" s="272"/>
      <c r="X33" s="272"/>
      <c r="Y33" s="272"/>
      <c r="Z33" s="272"/>
      <c r="AA33" s="272"/>
      <c r="AB33" s="272"/>
      <c r="AC33" s="272"/>
      <c r="AD33" s="272"/>
      <c r="AE33" s="272"/>
      <c r="AF33" s="272"/>
      <c r="AG33" s="272"/>
      <c r="AH33" s="272"/>
      <c r="AI33" s="272"/>
      <c r="AJ33" s="272"/>
      <c r="AK33" s="272"/>
      <c r="AL33" s="272"/>
      <c r="AM33" s="272"/>
      <c r="AN33" s="272"/>
      <c r="AO33" s="272"/>
      <c r="AP33" s="272"/>
      <c r="AQ33" s="272"/>
      <c r="AR33" s="272"/>
      <c r="AS33" s="272"/>
      <c r="AT33" s="272"/>
      <c r="AU33" s="286"/>
    </row>
    <row r="34" spans="1:47" ht="60" customHeight="1" x14ac:dyDescent="0.35">
      <c r="A34" s="282" t="s">
        <v>5365</v>
      </c>
      <c r="B34" s="260" t="s">
        <v>5395</v>
      </c>
      <c r="C34" s="261" t="s">
        <v>5431</v>
      </c>
      <c r="D34" s="264" t="s">
        <v>5432</v>
      </c>
      <c r="E34" s="265" t="s">
        <v>5369</v>
      </c>
      <c r="F34" s="268" t="s">
        <v>5414</v>
      </c>
      <c r="G34" s="271" t="str">
        <f>IF(COUNTIF(H34:AU34,"&lt;&gt;")=0,"",SUMPRODUCT(((Recommendations[ImplStatus]="Implemented")+(Recommendations[ImplStatus]="Compensated"))*ISNUMBER(MATCH(Recommendations[Id],H34:AU34,0)))/COUNTIF(H34:AU34,"&lt;&gt;"))</f>
        <v/>
      </c>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86"/>
    </row>
    <row r="35" spans="1:47" ht="60" customHeight="1" outlineLevel="2" x14ac:dyDescent="0.35">
      <c r="A35" s="281" t="s">
        <v>5365</v>
      </c>
      <c r="B35" s="259" t="s">
        <v>5433</v>
      </c>
      <c r="C35" s="259"/>
      <c r="D35" s="263"/>
      <c r="E35" s="259"/>
      <c r="F35" s="267"/>
      <c r="G35" s="270" t="str">
        <f>IF(COUNTIF(H35:AU35,"&lt;&gt;")=0,"",SUMPRODUCT(((Recommendations[ImplStatus]="Implemented")+(Recommendations[ImplStatus]="Compensated"))*ISNUMBER(MATCH(Recommendations[Id],H35:AU35,0)))/COUNTIF(H35:AU35,"&lt;&gt;"))</f>
        <v/>
      </c>
      <c r="H35" s="267"/>
      <c r="I35" s="267"/>
      <c r="J35" s="267"/>
      <c r="K35" s="267"/>
      <c r="L35" s="267"/>
      <c r="M35" s="267"/>
      <c r="N35" s="267"/>
      <c r="O35" s="267"/>
      <c r="P35" s="267"/>
      <c r="Q35" s="267"/>
      <c r="R35" s="267"/>
      <c r="S35" s="267"/>
      <c r="T35" s="267"/>
      <c r="U35" s="267"/>
      <c r="V35" s="267"/>
      <c r="W35" s="267"/>
      <c r="X35" s="267"/>
      <c r="Y35" s="267"/>
      <c r="Z35" s="267"/>
      <c r="AA35" s="267"/>
      <c r="AB35" s="267"/>
      <c r="AC35" s="267"/>
      <c r="AD35" s="267"/>
      <c r="AE35" s="267"/>
      <c r="AF35" s="267"/>
      <c r="AG35" s="267"/>
      <c r="AH35" s="267"/>
      <c r="AI35" s="267"/>
      <c r="AJ35" s="267"/>
      <c r="AK35" s="267"/>
      <c r="AL35" s="267"/>
      <c r="AM35" s="267"/>
      <c r="AN35" s="267"/>
      <c r="AO35" s="267"/>
      <c r="AP35" s="267"/>
      <c r="AQ35" s="267"/>
      <c r="AR35" s="267"/>
      <c r="AS35" s="267"/>
      <c r="AT35" s="267"/>
      <c r="AU35" s="285"/>
    </row>
    <row r="36" spans="1:47" ht="60" customHeight="1" x14ac:dyDescent="0.35">
      <c r="A36" s="282" t="s">
        <v>5365</v>
      </c>
      <c r="B36" s="260" t="s">
        <v>5433</v>
      </c>
      <c r="C36" s="261" t="s">
        <v>5434</v>
      </c>
      <c r="D36" s="264" t="s">
        <v>5435</v>
      </c>
      <c r="E36" s="265" t="s">
        <v>5369</v>
      </c>
      <c r="F36" s="268" t="s">
        <v>5414</v>
      </c>
      <c r="G36" s="271" t="str">
        <f>IF(COUNTIF(H36:AU36,"&lt;&gt;")=0,"",SUMPRODUCT(((Recommendations[ImplStatus]="Implemented")+(Recommendations[ImplStatus]="Compensated"))*ISNUMBER(MATCH(Recommendations[Id],H36:AU36,0)))/COUNTIF(H36:AU36,"&lt;&gt;"))</f>
        <v/>
      </c>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86"/>
    </row>
    <row r="37" spans="1:47" ht="60" customHeight="1" x14ac:dyDescent="0.35">
      <c r="A37" s="282" t="s">
        <v>5365</v>
      </c>
      <c r="B37" s="260" t="s">
        <v>5433</v>
      </c>
      <c r="C37" s="261" t="s">
        <v>5436</v>
      </c>
      <c r="D37" s="264" t="s">
        <v>5437</v>
      </c>
      <c r="E37" s="265" t="s">
        <v>5369</v>
      </c>
      <c r="F37" s="268" t="s">
        <v>5438</v>
      </c>
      <c r="G37" s="271" t="str">
        <f>IF(COUNTIF(H37:AU37,"&lt;&gt;")=0,"",SUMPRODUCT(((Recommendations[ImplStatus]="Implemented")+(Recommendations[ImplStatus]="Compensated"))*ISNUMBER(MATCH(Recommendations[Id],H37:AU37,0)))/COUNTIF(H37:AU37,"&lt;&gt;"))</f>
        <v/>
      </c>
      <c r="H37" s="272"/>
      <c r="I37" s="272"/>
      <c r="J37" s="272"/>
      <c r="K37" s="272"/>
      <c r="L37" s="272"/>
      <c r="M37" s="272"/>
      <c r="N37" s="272"/>
      <c r="O37" s="272"/>
      <c r="P37" s="272"/>
      <c r="Q37" s="272"/>
      <c r="R37" s="272"/>
      <c r="S37" s="272"/>
      <c r="T37" s="272"/>
      <c r="U37" s="272"/>
      <c r="V37" s="272"/>
      <c r="W37" s="272"/>
      <c r="X37" s="272"/>
      <c r="Y37" s="272"/>
      <c r="Z37" s="272"/>
      <c r="AA37" s="272"/>
      <c r="AB37" s="272"/>
      <c r="AC37" s="272"/>
      <c r="AD37" s="272"/>
      <c r="AE37" s="272"/>
      <c r="AF37" s="272"/>
      <c r="AG37" s="272"/>
      <c r="AH37" s="272"/>
      <c r="AI37" s="272"/>
      <c r="AJ37" s="272"/>
      <c r="AK37" s="272"/>
      <c r="AL37" s="272"/>
      <c r="AM37" s="272"/>
      <c r="AN37" s="272"/>
      <c r="AO37" s="272"/>
      <c r="AP37" s="272"/>
      <c r="AQ37" s="272"/>
      <c r="AR37" s="272"/>
      <c r="AS37" s="272"/>
      <c r="AT37" s="272"/>
      <c r="AU37" s="286"/>
    </row>
    <row r="38" spans="1:47" ht="60" customHeight="1" x14ac:dyDescent="0.35">
      <c r="A38" s="282" t="s">
        <v>5365</v>
      </c>
      <c r="B38" s="260" t="s">
        <v>5433</v>
      </c>
      <c r="C38" s="261" t="s">
        <v>5439</v>
      </c>
      <c r="D38" s="264" t="s">
        <v>5440</v>
      </c>
      <c r="E38" s="265" t="s">
        <v>5369</v>
      </c>
      <c r="F38" s="268" t="s">
        <v>5438</v>
      </c>
      <c r="G38" s="271" t="str">
        <f>IF(COUNTIF(H38:AU38,"&lt;&gt;")=0,"",SUMPRODUCT(((Recommendations[ImplStatus]="Implemented")+(Recommendations[ImplStatus]="Compensated"))*ISNUMBER(MATCH(Recommendations[Id],H38:AU38,0)))/COUNTIF(H38:AU38,"&lt;&gt;"))</f>
        <v/>
      </c>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86"/>
    </row>
    <row r="39" spans="1:47" ht="60" customHeight="1" x14ac:dyDescent="0.35">
      <c r="A39" s="282" t="s">
        <v>5365</v>
      </c>
      <c r="B39" s="260" t="s">
        <v>5433</v>
      </c>
      <c r="C39" s="261" t="s">
        <v>5441</v>
      </c>
      <c r="D39" s="264" t="s">
        <v>5442</v>
      </c>
      <c r="E39" s="265" t="s">
        <v>5369</v>
      </c>
      <c r="F39" s="268" t="s">
        <v>5438</v>
      </c>
      <c r="G39" s="271" t="str">
        <f>IF(COUNTIF(H39:AU39,"&lt;&gt;")=0,"",SUMPRODUCT(((Recommendations[ImplStatus]="Implemented")+(Recommendations[ImplStatus]="Compensated"))*ISNUMBER(MATCH(Recommendations[Id],H39:AU39,0)))/COUNTIF(H39:AU39,"&lt;&gt;"))</f>
        <v/>
      </c>
      <c r="H39" s="272"/>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c r="AL39" s="272"/>
      <c r="AM39" s="272"/>
      <c r="AN39" s="272"/>
      <c r="AO39" s="272"/>
      <c r="AP39" s="272"/>
      <c r="AQ39" s="272"/>
      <c r="AR39" s="272"/>
      <c r="AS39" s="272"/>
      <c r="AT39" s="272"/>
      <c r="AU39" s="286"/>
    </row>
    <row r="40" spans="1:47" ht="60" customHeight="1" x14ac:dyDescent="0.35">
      <c r="A40" s="282" t="s">
        <v>5365</v>
      </c>
      <c r="B40" s="260" t="s">
        <v>5433</v>
      </c>
      <c r="C40" s="261" t="s">
        <v>5443</v>
      </c>
      <c r="D40" s="264" t="s">
        <v>5444</v>
      </c>
      <c r="E40" s="265" t="s">
        <v>5369</v>
      </c>
      <c r="F40" s="268" t="s">
        <v>5438</v>
      </c>
      <c r="G40" s="271" t="str">
        <f>IF(COUNTIF(H40:AU40,"&lt;&gt;")=0,"",SUMPRODUCT(((Recommendations[ImplStatus]="Implemented")+(Recommendations[ImplStatus]="Compensated"))*ISNUMBER(MATCH(Recommendations[Id],H40:AU40,0)))/COUNTIF(H40:AU40,"&lt;&gt;"))</f>
        <v/>
      </c>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c r="AH40" s="272"/>
      <c r="AI40" s="272"/>
      <c r="AJ40" s="272"/>
      <c r="AK40" s="272"/>
      <c r="AL40" s="272"/>
      <c r="AM40" s="272"/>
      <c r="AN40" s="272"/>
      <c r="AO40" s="272"/>
      <c r="AP40" s="272"/>
      <c r="AQ40" s="272"/>
      <c r="AR40" s="272"/>
      <c r="AS40" s="272"/>
      <c r="AT40" s="272"/>
      <c r="AU40" s="286"/>
    </row>
    <row r="41" spans="1:47" ht="60" customHeight="1" x14ac:dyDescent="0.35">
      <c r="A41" s="282" t="s">
        <v>5365</v>
      </c>
      <c r="B41" s="260" t="s">
        <v>5433</v>
      </c>
      <c r="C41" s="261" t="s">
        <v>5445</v>
      </c>
      <c r="D41" s="264" t="s">
        <v>5446</v>
      </c>
      <c r="E41" s="265" t="s">
        <v>5369</v>
      </c>
      <c r="F41" s="268" t="s">
        <v>5438</v>
      </c>
      <c r="G41" s="271" t="str">
        <f>IF(COUNTIF(H41:AU41,"&lt;&gt;")=0,"",SUMPRODUCT(((Recommendations[ImplStatus]="Implemented")+(Recommendations[ImplStatus]="Compensated"))*ISNUMBER(MATCH(Recommendations[Id],H41:AU41,0)))/COUNTIF(H41:AU41,"&lt;&gt;"))</f>
        <v/>
      </c>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86"/>
    </row>
    <row r="42" spans="1:47" ht="60" customHeight="1" x14ac:dyDescent="0.35">
      <c r="A42" s="282" t="s">
        <v>5365</v>
      </c>
      <c r="B42" s="260" t="s">
        <v>5433</v>
      </c>
      <c r="C42" s="261" t="s">
        <v>5447</v>
      </c>
      <c r="D42" s="264" t="s">
        <v>5448</v>
      </c>
      <c r="E42" s="265" t="s">
        <v>5369</v>
      </c>
      <c r="F42" s="268" t="s">
        <v>5438</v>
      </c>
      <c r="G42" s="271" t="str">
        <f>IF(COUNTIF(H42:AU42,"&lt;&gt;")=0,"",SUMPRODUCT(((Recommendations[ImplStatus]="Implemented")+(Recommendations[ImplStatus]="Compensated"))*ISNUMBER(MATCH(Recommendations[Id],H42:AU42,0)))/COUNTIF(H42:AU42,"&lt;&gt;"))</f>
        <v/>
      </c>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c r="AH42" s="272"/>
      <c r="AI42" s="272"/>
      <c r="AJ42" s="272"/>
      <c r="AK42" s="272"/>
      <c r="AL42" s="272"/>
      <c r="AM42" s="272"/>
      <c r="AN42" s="272"/>
      <c r="AO42" s="272"/>
      <c r="AP42" s="272"/>
      <c r="AQ42" s="272"/>
      <c r="AR42" s="272"/>
      <c r="AS42" s="272"/>
      <c r="AT42" s="272"/>
      <c r="AU42" s="286"/>
    </row>
    <row r="43" spans="1:47" ht="60" customHeight="1" x14ac:dyDescent="0.35">
      <c r="A43" s="282" t="s">
        <v>5365</v>
      </c>
      <c r="B43" s="260" t="s">
        <v>5433</v>
      </c>
      <c r="C43" s="261" t="s">
        <v>5449</v>
      </c>
      <c r="D43" s="264" t="s">
        <v>5450</v>
      </c>
      <c r="E43" s="265" t="s">
        <v>5369</v>
      </c>
      <c r="F43" s="268" t="s">
        <v>5438</v>
      </c>
      <c r="G43" s="271" t="str">
        <f>IF(COUNTIF(H43:AU43,"&lt;&gt;")=0,"",SUMPRODUCT(((Recommendations[ImplStatus]="Implemented")+(Recommendations[ImplStatus]="Compensated"))*ISNUMBER(MATCH(Recommendations[Id],H43:AU43,0)))/COUNTIF(H43:AU43,"&lt;&gt;"))</f>
        <v/>
      </c>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c r="AH43" s="272"/>
      <c r="AI43" s="272"/>
      <c r="AJ43" s="272"/>
      <c r="AK43" s="272"/>
      <c r="AL43" s="272"/>
      <c r="AM43" s="272"/>
      <c r="AN43" s="272"/>
      <c r="AO43" s="272"/>
      <c r="AP43" s="272"/>
      <c r="AQ43" s="272"/>
      <c r="AR43" s="272"/>
      <c r="AS43" s="272"/>
      <c r="AT43" s="272"/>
      <c r="AU43" s="286"/>
    </row>
    <row r="44" spans="1:47" ht="60" customHeight="1" x14ac:dyDescent="0.35">
      <c r="A44" s="282" t="s">
        <v>5365</v>
      </c>
      <c r="B44" s="260" t="s">
        <v>5433</v>
      </c>
      <c r="C44" s="261" t="s">
        <v>5451</v>
      </c>
      <c r="D44" s="264" t="s">
        <v>5452</v>
      </c>
      <c r="E44" s="265" t="s">
        <v>5369</v>
      </c>
      <c r="F44" s="268" t="s">
        <v>5438</v>
      </c>
      <c r="G44" s="271" t="str">
        <f>IF(COUNTIF(H44:AU44,"&lt;&gt;")=0,"",SUMPRODUCT(((Recommendations[ImplStatus]="Implemented")+(Recommendations[ImplStatus]="Compensated"))*ISNUMBER(MATCH(Recommendations[Id],H44:AU44,0)))/COUNTIF(H44:AU44,"&lt;&gt;"))</f>
        <v/>
      </c>
      <c r="H44" s="272"/>
      <c r="I44" s="272"/>
      <c r="J44" s="272"/>
      <c r="K44" s="272"/>
      <c r="L44" s="272"/>
      <c r="M44" s="272"/>
      <c r="N44" s="272"/>
      <c r="O44" s="272"/>
      <c r="P44" s="272"/>
      <c r="Q44" s="272"/>
      <c r="R44" s="272"/>
      <c r="S44" s="272"/>
      <c r="T44" s="272"/>
      <c r="U44" s="272"/>
      <c r="V44" s="272"/>
      <c r="W44" s="272"/>
      <c r="X44" s="272"/>
      <c r="Y44" s="272"/>
      <c r="Z44" s="272"/>
      <c r="AA44" s="272"/>
      <c r="AB44" s="272"/>
      <c r="AC44" s="272"/>
      <c r="AD44" s="272"/>
      <c r="AE44" s="272"/>
      <c r="AF44" s="272"/>
      <c r="AG44" s="272"/>
      <c r="AH44" s="272"/>
      <c r="AI44" s="272"/>
      <c r="AJ44" s="272"/>
      <c r="AK44" s="272"/>
      <c r="AL44" s="272"/>
      <c r="AM44" s="272"/>
      <c r="AN44" s="272"/>
      <c r="AO44" s="272"/>
      <c r="AP44" s="272"/>
      <c r="AQ44" s="272"/>
      <c r="AR44" s="272"/>
      <c r="AS44" s="272"/>
      <c r="AT44" s="272"/>
      <c r="AU44" s="286"/>
    </row>
    <row r="45" spans="1:47" ht="60" customHeight="1" x14ac:dyDescent="0.35">
      <c r="A45" s="282" t="s">
        <v>5365</v>
      </c>
      <c r="B45" s="260" t="s">
        <v>5433</v>
      </c>
      <c r="C45" s="261" t="s">
        <v>5453</v>
      </c>
      <c r="D45" s="264" t="s">
        <v>5454</v>
      </c>
      <c r="E45" s="265" t="s">
        <v>5369</v>
      </c>
      <c r="F45" s="268" t="s">
        <v>5438</v>
      </c>
      <c r="G45" s="271" t="str">
        <f>IF(COUNTIF(H45:AU45,"&lt;&gt;")=0,"",SUMPRODUCT(((Recommendations[ImplStatus]="Implemented")+(Recommendations[ImplStatus]="Compensated"))*ISNUMBER(MATCH(Recommendations[Id],H45:AU45,0)))/COUNTIF(H45:AU45,"&lt;&gt;"))</f>
        <v/>
      </c>
      <c r="H45" s="272"/>
      <c r="I45" s="272"/>
      <c r="J45" s="272"/>
      <c r="K45" s="272"/>
      <c r="L45" s="272"/>
      <c r="M45" s="272"/>
      <c r="N45" s="272"/>
      <c r="O45" s="272"/>
      <c r="P45" s="272"/>
      <c r="Q45" s="272"/>
      <c r="R45" s="272"/>
      <c r="S45" s="272"/>
      <c r="T45" s="272"/>
      <c r="U45" s="272"/>
      <c r="V45" s="272"/>
      <c r="W45" s="272"/>
      <c r="X45" s="272"/>
      <c r="Y45" s="272"/>
      <c r="Z45" s="272"/>
      <c r="AA45" s="272"/>
      <c r="AB45" s="272"/>
      <c r="AC45" s="272"/>
      <c r="AD45" s="272"/>
      <c r="AE45" s="272"/>
      <c r="AF45" s="272"/>
      <c r="AG45" s="272"/>
      <c r="AH45" s="272"/>
      <c r="AI45" s="272"/>
      <c r="AJ45" s="272"/>
      <c r="AK45" s="272"/>
      <c r="AL45" s="272"/>
      <c r="AM45" s="272"/>
      <c r="AN45" s="272"/>
      <c r="AO45" s="272"/>
      <c r="AP45" s="272"/>
      <c r="AQ45" s="272"/>
      <c r="AR45" s="272"/>
      <c r="AS45" s="272"/>
      <c r="AT45" s="272"/>
      <c r="AU45" s="286"/>
    </row>
    <row r="46" spans="1:47" ht="60" customHeight="1" x14ac:dyDescent="0.35">
      <c r="A46" s="282" t="s">
        <v>5365</v>
      </c>
      <c r="B46" s="260" t="s">
        <v>5433</v>
      </c>
      <c r="C46" s="261" t="s">
        <v>5455</v>
      </c>
      <c r="D46" s="264" t="s">
        <v>5456</v>
      </c>
      <c r="E46" s="265" t="s">
        <v>5369</v>
      </c>
      <c r="F46" s="268" t="s">
        <v>5438</v>
      </c>
      <c r="G46" s="271" t="str">
        <f>IF(COUNTIF(H46:AU46,"&lt;&gt;")=0,"",SUMPRODUCT(((Recommendations[ImplStatus]="Implemented")+(Recommendations[ImplStatus]="Compensated"))*ISNUMBER(MATCH(Recommendations[Id],H46:AU46,0)))/COUNTIF(H46:AU46,"&lt;&gt;"))</f>
        <v/>
      </c>
      <c r="H46" s="272"/>
      <c r="I46" s="272"/>
      <c r="J46" s="272"/>
      <c r="K46" s="272"/>
      <c r="L46" s="272"/>
      <c r="M46" s="272"/>
      <c r="N46" s="272"/>
      <c r="O46" s="272"/>
      <c r="P46" s="272"/>
      <c r="Q46" s="272"/>
      <c r="R46" s="272"/>
      <c r="S46" s="272"/>
      <c r="T46" s="272"/>
      <c r="U46" s="272"/>
      <c r="V46" s="272"/>
      <c r="W46" s="272"/>
      <c r="X46" s="272"/>
      <c r="Y46" s="272"/>
      <c r="Z46" s="272"/>
      <c r="AA46" s="272"/>
      <c r="AB46" s="272"/>
      <c r="AC46" s="272"/>
      <c r="AD46" s="272"/>
      <c r="AE46" s="272"/>
      <c r="AF46" s="272"/>
      <c r="AG46" s="272"/>
      <c r="AH46" s="272"/>
      <c r="AI46" s="272"/>
      <c r="AJ46" s="272"/>
      <c r="AK46" s="272"/>
      <c r="AL46" s="272"/>
      <c r="AM46" s="272"/>
      <c r="AN46" s="272"/>
      <c r="AO46" s="272"/>
      <c r="AP46" s="272"/>
      <c r="AQ46" s="272"/>
      <c r="AR46" s="272"/>
      <c r="AS46" s="272"/>
      <c r="AT46" s="272"/>
      <c r="AU46" s="286"/>
    </row>
    <row r="47" spans="1:47" ht="60" customHeight="1" x14ac:dyDescent="0.35">
      <c r="A47" s="282" t="s">
        <v>5365</v>
      </c>
      <c r="B47" s="260" t="s">
        <v>5433</v>
      </c>
      <c r="C47" s="261" t="s">
        <v>5457</v>
      </c>
      <c r="D47" s="264" t="s">
        <v>5458</v>
      </c>
      <c r="E47" s="265" t="s">
        <v>5369</v>
      </c>
      <c r="F47" s="268" t="s">
        <v>5438</v>
      </c>
      <c r="G47" s="271" t="str">
        <f>IF(COUNTIF(H47:AU47,"&lt;&gt;")=0,"",SUMPRODUCT(((Recommendations[ImplStatus]="Implemented")+(Recommendations[ImplStatus]="Compensated"))*ISNUMBER(MATCH(Recommendations[Id],H47:AU47,0)))/COUNTIF(H47:AU47,"&lt;&gt;"))</f>
        <v/>
      </c>
      <c r="H47" s="272"/>
      <c r="I47" s="272"/>
      <c r="J47" s="272"/>
      <c r="K47" s="272"/>
      <c r="L47" s="272"/>
      <c r="M47" s="272"/>
      <c r="N47" s="272"/>
      <c r="O47" s="272"/>
      <c r="P47" s="272"/>
      <c r="Q47" s="272"/>
      <c r="R47" s="272"/>
      <c r="S47" s="272"/>
      <c r="T47" s="272"/>
      <c r="U47" s="272"/>
      <c r="V47" s="272"/>
      <c r="W47" s="272"/>
      <c r="X47" s="272"/>
      <c r="Y47" s="272"/>
      <c r="Z47" s="272"/>
      <c r="AA47" s="272"/>
      <c r="AB47" s="272"/>
      <c r="AC47" s="272"/>
      <c r="AD47" s="272"/>
      <c r="AE47" s="272"/>
      <c r="AF47" s="272"/>
      <c r="AG47" s="272"/>
      <c r="AH47" s="272"/>
      <c r="AI47" s="272"/>
      <c r="AJ47" s="272"/>
      <c r="AK47" s="272"/>
      <c r="AL47" s="272"/>
      <c r="AM47" s="272"/>
      <c r="AN47" s="272"/>
      <c r="AO47" s="272"/>
      <c r="AP47" s="272"/>
      <c r="AQ47" s="272"/>
      <c r="AR47" s="272"/>
      <c r="AS47" s="272"/>
      <c r="AT47" s="272"/>
      <c r="AU47" s="286"/>
    </row>
    <row r="48" spans="1:47" ht="60" customHeight="1" x14ac:dyDescent="0.35">
      <c r="A48" s="282" t="s">
        <v>5365</v>
      </c>
      <c r="B48" s="260" t="s">
        <v>5433</v>
      </c>
      <c r="C48" s="261" t="s">
        <v>5459</v>
      </c>
      <c r="D48" s="264" t="s">
        <v>5460</v>
      </c>
      <c r="E48" s="265" t="s">
        <v>5369</v>
      </c>
      <c r="F48" s="268" t="s">
        <v>5438</v>
      </c>
      <c r="G48" s="271" t="str">
        <f>IF(COUNTIF(H48:AU48,"&lt;&gt;")=0,"",SUMPRODUCT(((Recommendations[ImplStatus]="Implemented")+(Recommendations[ImplStatus]="Compensated"))*ISNUMBER(MATCH(Recommendations[Id],H48:AU48,0)))/COUNTIF(H48:AU48,"&lt;&gt;"))</f>
        <v/>
      </c>
      <c r="H48" s="272"/>
      <c r="I48" s="272"/>
      <c r="J48" s="272"/>
      <c r="K48" s="272"/>
      <c r="L48" s="272"/>
      <c r="M48" s="272"/>
      <c r="N48" s="272"/>
      <c r="O48" s="272"/>
      <c r="P48" s="272"/>
      <c r="Q48" s="272"/>
      <c r="R48" s="272"/>
      <c r="S48" s="272"/>
      <c r="T48" s="272"/>
      <c r="U48" s="272"/>
      <c r="V48" s="272"/>
      <c r="W48" s="272"/>
      <c r="X48" s="272"/>
      <c r="Y48" s="272"/>
      <c r="Z48" s="272"/>
      <c r="AA48" s="272"/>
      <c r="AB48" s="272"/>
      <c r="AC48" s="272"/>
      <c r="AD48" s="272"/>
      <c r="AE48" s="272"/>
      <c r="AF48" s="272"/>
      <c r="AG48" s="272"/>
      <c r="AH48" s="272"/>
      <c r="AI48" s="272"/>
      <c r="AJ48" s="272"/>
      <c r="AK48" s="272"/>
      <c r="AL48" s="272"/>
      <c r="AM48" s="272"/>
      <c r="AN48" s="272"/>
      <c r="AO48" s="272"/>
      <c r="AP48" s="272"/>
      <c r="AQ48" s="272"/>
      <c r="AR48" s="272"/>
      <c r="AS48" s="272"/>
      <c r="AT48" s="272"/>
      <c r="AU48" s="286"/>
    </row>
    <row r="49" spans="1:47" ht="60" customHeight="1" x14ac:dyDescent="0.35">
      <c r="A49" s="282" t="s">
        <v>5365</v>
      </c>
      <c r="B49" s="260" t="s">
        <v>5433</v>
      </c>
      <c r="C49" s="261" t="s">
        <v>5461</v>
      </c>
      <c r="D49" s="264" t="s">
        <v>5462</v>
      </c>
      <c r="E49" s="265" t="s">
        <v>5369</v>
      </c>
      <c r="F49" s="268" t="s">
        <v>5438</v>
      </c>
      <c r="G49" s="271" t="str">
        <f>IF(COUNTIF(H49:AU49,"&lt;&gt;")=0,"",SUMPRODUCT(((Recommendations[ImplStatus]="Implemented")+(Recommendations[ImplStatus]="Compensated"))*ISNUMBER(MATCH(Recommendations[Id],H49:AU49,0)))/COUNTIF(H49:AU49,"&lt;&gt;"))</f>
        <v/>
      </c>
      <c r="H49" s="272"/>
      <c r="I49" s="272"/>
      <c r="J49" s="272"/>
      <c r="K49" s="272"/>
      <c r="L49" s="272"/>
      <c r="M49" s="272"/>
      <c r="N49" s="272"/>
      <c r="O49" s="272"/>
      <c r="P49" s="272"/>
      <c r="Q49" s="272"/>
      <c r="R49" s="272"/>
      <c r="S49" s="272"/>
      <c r="T49" s="272"/>
      <c r="U49" s="272"/>
      <c r="V49" s="272"/>
      <c r="W49" s="272"/>
      <c r="X49" s="272"/>
      <c r="Y49" s="272"/>
      <c r="Z49" s="272"/>
      <c r="AA49" s="272"/>
      <c r="AB49" s="272"/>
      <c r="AC49" s="272"/>
      <c r="AD49" s="272"/>
      <c r="AE49" s="272"/>
      <c r="AF49" s="272"/>
      <c r="AG49" s="272"/>
      <c r="AH49" s="272"/>
      <c r="AI49" s="272"/>
      <c r="AJ49" s="272"/>
      <c r="AK49" s="272"/>
      <c r="AL49" s="272"/>
      <c r="AM49" s="272"/>
      <c r="AN49" s="272"/>
      <c r="AO49" s="272"/>
      <c r="AP49" s="272"/>
      <c r="AQ49" s="272"/>
      <c r="AR49" s="272"/>
      <c r="AS49" s="272"/>
      <c r="AT49" s="272"/>
      <c r="AU49" s="286"/>
    </row>
    <row r="50" spans="1:47" ht="60" customHeight="1" outlineLevel="2" x14ac:dyDescent="0.35">
      <c r="A50" s="281" t="s">
        <v>5365</v>
      </c>
      <c r="B50" s="259" t="s">
        <v>2635</v>
      </c>
      <c r="C50" s="259"/>
      <c r="D50" s="263"/>
      <c r="E50" s="259"/>
      <c r="F50" s="267"/>
      <c r="G50" s="270" t="str">
        <f>IF(COUNTIF(H50:AU50,"&lt;&gt;")=0,"",SUMPRODUCT(((Recommendations[ImplStatus]="Implemented")+(Recommendations[ImplStatus]="Compensated"))*ISNUMBER(MATCH(Recommendations[Id],H50:AU50,0)))/COUNTIF(H50:AU50,"&lt;&gt;"))</f>
        <v/>
      </c>
      <c r="H50" s="267"/>
      <c r="I50" s="267"/>
      <c r="J50" s="267"/>
      <c r="K50" s="267"/>
      <c r="L50" s="267"/>
      <c r="M50" s="267"/>
      <c r="N50" s="267"/>
      <c r="O50" s="267"/>
      <c r="P50" s="267"/>
      <c r="Q50" s="267"/>
      <c r="R50" s="267"/>
      <c r="S50" s="267"/>
      <c r="T50" s="267"/>
      <c r="U50" s="267"/>
      <c r="V50" s="267"/>
      <c r="W50" s="267"/>
      <c r="X50" s="267"/>
      <c r="Y50" s="267"/>
      <c r="Z50" s="267"/>
      <c r="AA50" s="267"/>
      <c r="AB50" s="267"/>
      <c r="AC50" s="267"/>
      <c r="AD50" s="267"/>
      <c r="AE50" s="267"/>
      <c r="AF50" s="267"/>
      <c r="AG50" s="267"/>
      <c r="AH50" s="267"/>
      <c r="AI50" s="267"/>
      <c r="AJ50" s="267"/>
      <c r="AK50" s="267"/>
      <c r="AL50" s="267"/>
      <c r="AM50" s="267"/>
      <c r="AN50" s="267"/>
      <c r="AO50" s="267"/>
      <c r="AP50" s="267"/>
      <c r="AQ50" s="267"/>
      <c r="AR50" s="267"/>
      <c r="AS50" s="267"/>
      <c r="AT50" s="267"/>
      <c r="AU50" s="285"/>
    </row>
    <row r="51" spans="1:47" ht="60" customHeight="1" x14ac:dyDescent="0.35">
      <c r="A51" s="282" t="s">
        <v>5365</v>
      </c>
      <c r="B51" s="260" t="s">
        <v>2635</v>
      </c>
      <c r="C51" s="261" t="s">
        <v>5463</v>
      </c>
      <c r="D51" s="264" t="s">
        <v>5464</v>
      </c>
      <c r="E51" s="265" t="s">
        <v>5465</v>
      </c>
      <c r="F51" s="268" t="s">
        <v>5466</v>
      </c>
      <c r="G51" s="271" t="str">
        <f>IF(COUNTIF(H51:AU51,"&lt;&gt;")=0,"",SUMPRODUCT(((Recommendations[ImplStatus]="Implemented")+(Recommendations[ImplStatus]="Compensated"))*ISNUMBER(MATCH(Recommendations[Id],H51:AU51,0)))/COUNTIF(H51:AU51,"&lt;&gt;"))</f>
        <v/>
      </c>
      <c r="H51" s="272"/>
      <c r="I51" s="272"/>
      <c r="J51" s="272"/>
      <c r="K51" s="272"/>
      <c r="L51" s="272"/>
      <c r="M51" s="272"/>
      <c r="N51" s="272"/>
      <c r="O51" s="272"/>
      <c r="P51" s="272"/>
      <c r="Q51" s="272"/>
      <c r="R51" s="272"/>
      <c r="S51" s="272"/>
      <c r="T51" s="272"/>
      <c r="U51" s="272"/>
      <c r="V51" s="272"/>
      <c r="W51" s="272"/>
      <c r="X51" s="272"/>
      <c r="Y51" s="272"/>
      <c r="Z51" s="272"/>
      <c r="AA51" s="272"/>
      <c r="AB51" s="272"/>
      <c r="AC51" s="272"/>
      <c r="AD51" s="272"/>
      <c r="AE51" s="272"/>
      <c r="AF51" s="272"/>
      <c r="AG51" s="272"/>
      <c r="AH51" s="272"/>
      <c r="AI51" s="272"/>
      <c r="AJ51" s="272"/>
      <c r="AK51" s="272"/>
      <c r="AL51" s="272"/>
      <c r="AM51" s="272"/>
      <c r="AN51" s="272"/>
      <c r="AO51" s="272"/>
      <c r="AP51" s="272"/>
      <c r="AQ51" s="272"/>
      <c r="AR51" s="272"/>
      <c r="AS51" s="272"/>
      <c r="AT51" s="272"/>
      <c r="AU51" s="286"/>
    </row>
    <row r="52" spans="1:47" ht="60" customHeight="1" x14ac:dyDescent="0.35">
      <c r="A52" s="282" t="s">
        <v>5365</v>
      </c>
      <c r="B52" s="260" t="s">
        <v>2635</v>
      </c>
      <c r="C52" s="261" t="s">
        <v>5467</v>
      </c>
      <c r="D52" s="264" t="s">
        <v>5468</v>
      </c>
      <c r="E52" s="265" t="s">
        <v>5465</v>
      </c>
      <c r="F52" s="268" t="s">
        <v>5466</v>
      </c>
      <c r="G52" s="271" t="str">
        <f>IF(COUNTIF(H52:AU52,"&lt;&gt;")=0,"",SUMPRODUCT(((Recommendations[ImplStatus]="Implemented")+(Recommendations[ImplStatus]="Compensated"))*ISNUMBER(MATCH(Recommendations[Id],H52:AU52,0)))/COUNTIF(H52:AU52,"&lt;&gt;"))</f>
        <v/>
      </c>
      <c r="H52" s="272"/>
      <c r="I52" s="272"/>
      <c r="J52" s="272"/>
      <c r="K52" s="272"/>
      <c r="L52" s="272"/>
      <c r="M52" s="272"/>
      <c r="N52" s="272"/>
      <c r="O52" s="272"/>
      <c r="P52" s="272"/>
      <c r="Q52" s="272"/>
      <c r="R52" s="272"/>
      <c r="S52" s="272"/>
      <c r="T52" s="272"/>
      <c r="U52" s="272"/>
      <c r="V52" s="272"/>
      <c r="W52" s="272"/>
      <c r="X52" s="272"/>
      <c r="Y52" s="272"/>
      <c r="Z52" s="272"/>
      <c r="AA52" s="272"/>
      <c r="AB52" s="272"/>
      <c r="AC52" s="272"/>
      <c r="AD52" s="272"/>
      <c r="AE52" s="272"/>
      <c r="AF52" s="272"/>
      <c r="AG52" s="272"/>
      <c r="AH52" s="272"/>
      <c r="AI52" s="272"/>
      <c r="AJ52" s="272"/>
      <c r="AK52" s="272"/>
      <c r="AL52" s="272"/>
      <c r="AM52" s="272"/>
      <c r="AN52" s="272"/>
      <c r="AO52" s="272"/>
      <c r="AP52" s="272"/>
      <c r="AQ52" s="272"/>
      <c r="AR52" s="272"/>
      <c r="AS52" s="272"/>
      <c r="AT52" s="272"/>
      <c r="AU52" s="286"/>
    </row>
    <row r="53" spans="1:47" ht="60" customHeight="1" x14ac:dyDescent="0.35">
      <c r="A53" s="282" t="s">
        <v>5365</v>
      </c>
      <c r="B53" s="260" t="s">
        <v>2635</v>
      </c>
      <c r="C53" s="261" t="s">
        <v>5469</v>
      </c>
      <c r="D53" s="264" t="s">
        <v>5470</v>
      </c>
      <c r="E53" s="265" t="s">
        <v>5465</v>
      </c>
      <c r="F53" s="268" t="s">
        <v>5466</v>
      </c>
      <c r="G53" s="271" t="str">
        <f>IF(COUNTIF(H53:AU53,"&lt;&gt;")=0,"",SUMPRODUCT(((Recommendations[ImplStatus]="Implemented")+(Recommendations[ImplStatus]="Compensated"))*ISNUMBER(MATCH(Recommendations[Id],H53:AU53,0)))/COUNTIF(H53:AU53,"&lt;&gt;"))</f>
        <v/>
      </c>
      <c r="H53" s="272"/>
      <c r="I53" s="272"/>
      <c r="J53" s="272"/>
      <c r="K53" s="272"/>
      <c r="L53" s="272"/>
      <c r="M53" s="272"/>
      <c r="N53" s="272"/>
      <c r="O53" s="272"/>
      <c r="P53" s="272"/>
      <c r="Q53" s="272"/>
      <c r="R53" s="272"/>
      <c r="S53" s="272"/>
      <c r="T53" s="272"/>
      <c r="U53" s="272"/>
      <c r="V53" s="272"/>
      <c r="W53" s="272"/>
      <c r="X53" s="272"/>
      <c r="Y53" s="272"/>
      <c r="Z53" s="272"/>
      <c r="AA53" s="272"/>
      <c r="AB53" s="272"/>
      <c r="AC53" s="272"/>
      <c r="AD53" s="272"/>
      <c r="AE53" s="272"/>
      <c r="AF53" s="272"/>
      <c r="AG53" s="272"/>
      <c r="AH53" s="272"/>
      <c r="AI53" s="272"/>
      <c r="AJ53" s="272"/>
      <c r="AK53" s="272"/>
      <c r="AL53" s="272"/>
      <c r="AM53" s="272"/>
      <c r="AN53" s="272"/>
      <c r="AO53" s="272"/>
      <c r="AP53" s="272"/>
      <c r="AQ53" s="272"/>
      <c r="AR53" s="272"/>
      <c r="AS53" s="272"/>
      <c r="AT53" s="272"/>
      <c r="AU53" s="286"/>
    </row>
    <row r="54" spans="1:47" ht="60" customHeight="1" x14ac:dyDescent="0.35">
      <c r="A54" s="282" t="s">
        <v>5365</v>
      </c>
      <c r="B54" s="260" t="s">
        <v>2635</v>
      </c>
      <c r="C54" s="261" t="s">
        <v>5471</v>
      </c>
      <c r="D54" s="264" t="s">
        <v>5472</v>
      </c>
      <c r="E54" s="265" t="s">
        <v>5465</v>
      </c>
      <c r="F54" s="268" t="s">
        <v>5466</v>
      </c>
      <c r="G54" s="271" t="str">
        <f>IF(COUNTIF(H54:AU54,"&lt;&gt;")=0,"",SUMPRODUCT(((Recommendations[ImplStatus]="Implemented")+(Recommendations[ImplStatus]="Compensated"))*ISNUMBER(MATCH(Recommendations[Id],H54:AU54,0)))/COUNTIF(H54:AU54,"&lt;&gt;"))</f>
        <v/>
      </c>
      <c r="H54" s="272"/>
      <c r="I54" s="272"/>
      <c r="J54" s="272"/>
      <c r="K54" s="272"/>
      <c r="L54" s="272"/>
      <c r="M54" s="272"/>
      <c r="N54" s="272"/>
      <c r="O54" s="272"/>
      <c r="P54" s="272"/>
      <c r="Q54" s="272"/>
      <c r="R54" s="272"/>
      <c r="S54" s="272"/>
      <c r="T54" s="272"/>
      <c r="U54" s="272"/>
      <c r="V54" s="272"/>
      <c r="W54" s="272"/>
      <c r="X54" s="272"/>
      <c r="Y54" s="272"/>
      <c r="Z54" s="272"/>
      <c r="AA54" s="272"/>
      <c r="AB54" s="272"/>
      <c r="AC54" s="272"/>
      <c r="AD54" s="272"/>
      <c r="AE54" s="272"/>
      <c r="AF54" s="272"/>
      <c r="AG54" s="272"/>
      <c r="AH54" s="272"/>
      <c r="AI54" s="272"/>
      <c r="AJ54" s="272"/>
      <c r="AK54" s="272"/>
      <c r="AL54" s="272"/>
      <c r="AM54" s="272"/>
      <c r="AN54" s="272"/>
      <c r="AO54" s="272"/>
      <c r="AP54" s="272"/>
      <c r="AQ54" s="272"/>
      <c r="AR54" s="272"/>
      <c r="AS54" s="272"/>
      <c r="AT54" s="272"/>
      <c r="AU54" s="286"/>
    </row>
    <row r="55" spans="1:47" ht="60" customHeight="1" x14ac:dyDescent="0.35">
      <c r="A55" s="282" t="s">
        <v>5365</v>
      </c>
      <c r="B55" s="260" t="s">
        <v>2635</v>
      </c>
      <c r="C55" s="261" t="s">
        <v>5473</v>
      </c>
      <c r="D55" s="264" t="s">
        <v>5474</v>
      </c>
      <c r="E55" s="265" t="s">
        <v>5465</v>
      </c>
      <c r="F55" s="268" t="s">
        <v>5466</v>
      </c>
      <c r="G55" s="271" t="str">
        <f>IF(COUNTIF(H55:AU55,"&lt;&gt;")=0,"",SUMPRODUCT(((Recommendations[ImplStatus]="Implemented")+(Recommendations[ImplStatus]="Compensated"))*ISNUMBER(MATCH(Recommendations[Id],H55:AU55,0)))/COUNTIF(H55:AU55,"&lt;&gt;"))</f>
        <v/>
      </c>
      <c r="H55" s="272"/>
      <c r="I55" s="272"/>
      <c r="J55" s="272"/>
      <c r="K55" s="272"/>
      <c r="L55" s="272"/>
      <c r="M55" s="272"/>
      <c r="N55" s="272"/>
      <c r="O55" s="272"/>
      <c r="P55" s="272"/>
      <c r="Q55" s="272"/>
      <c r="R55" s="272"/>
      <c r="S55" s="272"/>
      <c r="T55" s="272"/>
      <c r="U55" s="272"/>
      <c r="V55" s="272"/>
      <c r="W55" s="272"/>
      <c r="X55" s="272"/>
      <c r="Y55" s="272"/>
      <c r="Z55" s="272"/>
      <c r="AA55" s="272"/>
      <c r="AB55" s="272"/>
      <c r="AC55" s="272"/>
      <c r="AD55" s="272"/>
      <c r="AE55" s="272"/>
      <c r="AF55" s="272"/>
      <c r="AG55" s="272"/>
      <c r="AH55" s="272"/>
      <c r="AI55" s="272"/>
      <c r="AJ55" s="272"/>
      <c r="AK55" s="272"/>
      <c r="AL55" s="272"/>
      <c r="AM55" s="272"/>
      <c r="AN55" s="272"/>
      <c r="AO55" s="272"/>
      <c r="AP55" s="272"/>
      <c r="AQ55" s="272"/>
      <c r="AR55" s="272"/>
      <c r="AS55" s="272"/>
      <c r="AT55" s="272"/>
      <c r="AU55" s="286"/>
    </row>
    <row r="56" spans="1:47" ht="60" customHeight="1" x14ac:dyDescent="0.35">
      <c r="A56" s="282" t="s">
        <v>5365</v>
      </c>
      <c r="B56" s="260" t="s">
        <v>2635</v>
      </c>
      <c r="C56" s="261" t="s">
        <v>5475</v>
      </c>
      <c r="D56" s="264" t="s">
        <v>5476</v>
      </c>
      <c r="E56" s="265" t="s">
        <v>5465</v>
      </c>
      <c r="F56" s="268" t="s">
        <v>5466</v>
      </c>
      <c r="G56" s="271" t="str">
        <f>IF(COUNTIF(H56:AU56,"&lt;&gt;")=0,"",SUMPRODUCT(((Recommendations[ImplStatus]="Implemented")+(Recommendations[ImplStatus]="Compensated"))*ISNUMBER(MATCH(Recommendations[Id],H56:AU56,0)))/COUNTIF(H56:AU56,"&lt;&gt;"))</f>
        <v/>
      </c>
      <c r="H56" s="272"/>
      <c r="I56" s="272"/>
      <c r="J56" s="272"/>
      <c r="K56" s="272"/>
      <c r="L56" s="272"/>
      <c r="M56" s="272"/>
      <c r="N56" s="272"/>
      <c r="O56" s="272"/>
      <c r="P56" s="272"/>
      <c r="Q56" s="272"/>
      <c r="R56" s="272"/>
      <c r="S56" s="272"/>
      <c r="T56" s="272"/>
      <c r="U56" s="272"/>
      <c r="V56" s="272"/>
      <c r="W56" s="272"/>
      <c r="X56" s="272"/>
      <c r="Y56" s="272"/>
      <c r="Z56" s="272"/>
      <c r="AA56" s="272"/>
      <c r="AB56" s="272"/>
      <c r="AC56" s="272"/>
      <c r="AD56" s="272"/>
      <c r="AE56" s="272"/>
      <c r="AF56" s="272"/>
      <c r="AG56" s="272"/>
      <c r="AH56" s="272"/>
      <c r="AI56" s="272"/>
      <c r="AJ56" s="272"/>
      <c r="AK56" s="272"/>
      <c r="AL56" s="272"/>
      <c r="AM56" s="272"/>
      <c r="AN56" s="272"/>
      <c r="AO56" s="272"/>
      <c r="AP56" s="272"/>
      <c r="AQ56" s="272"/>
      <c r="AR56" s="272"/>
      <c r="AS56" s="272"/>
      <c r="AT56" s="272"/>
      <c r="AU56" s="286"/>
    </row>
    <row r="57" spans="1:47" ht="60" customHeight="1" x14ac:dyDescent="0.35">
      <c r="A57" s="282" t="s">
        <v>5365</v>
      </c>
      <c r="B57" s="260" t="s">
        <v>2635</v>
      </c>
      <c r="C57" s="261" t="s">
        <v>5477</v>
      </c>
      <c r="D57" s="264" t="s">
        <v>5478</v>
      </c>
      <c r="E57" s="265" t="s">
        <v>5465</v>
      </c>
      <c r="F57" s="268" t="s">
        <v>5466</v>
      </c>
      <c r="G57" s="271" t="str">
        <f>IF(COUNTIF(H57:AU57,"&lt;&gt;")=0,"",SUMPRODUCT(((Recommendations[ImplStatus]="Implemented")+(Recommendations[ImplStatus]="Compensated"))*ISNUMBER(MATCH(Recommendations[Id],H57:AU57,0)))/COUNTIF(H57:AU57,"&lt;&gt;"))</f>
        <v/>
      </c>
      <c r="H57" s="272"/>
      <c r="I57" s="272"/>
      <c r="J57" s="272"/>
      <c r="K57" s="272"/>
      <c r="L57" s="272"/>
      <c r="M57" s="272"/>
      <c r="N57" s="272"/>
      <c r="O57" s="272"/>
      <c r="P57" s="272"/>
      <c r="Q57" s="272"/>
      <c r="R57" s="272"/>
      <c r="S57" s="272"/>
      <c r="T57" s="272"/>
      <c r="U57" s="272"/>
      <c r="V57" s="272"/>
      <c r="W57" s="272"/>
      <c r="X57" s="272"/>
      <c r="Y57" s="272"/>
      <c r="Z57" s="272"/>
      <c r="AA57" s="272"/>
      <c r="AB57" s="272"/>
      <c r="AC57" s="272"/>
      <c r="AD57" s="272"/>
      <c r="AE57" s="272"/>
      <c r="AF57" s="272"/>
      <c r="AG57" s="272"/>
      <c r="AH57" s="272"/>
      <c r="AI57" s="272"/>
      <c r="AJ57" s="272"/>
      <c r="AK57" s="272"/>
      <c r="AL57" s="272"/>
      <c r="AM57" s="272"/>
      <c r="AN57" s="272"/>
      <c r="AO57" s="272"/>
      <c r="AP57" s="272"/>
      <c r="AQ57" s="272"/>
      <c r="AR57" s="272"/>
      <c r="AS57" s="272"/>
      <c r="AT57" s="272"/>
      <c r="AU57" s="286"/>
    </row>
    <row r="58" spans="1:47" ht="60" customHeight="1" x14ac:dyDescent="0.35">
      <c r="A58" s="282" t="s">
        <v>5365</v>
      </c>
      <c r="B58" s="260" t="s">
        <v>2635</v>
      </c>
      <c r="C58" s="261" t="s">
        <v>5479</v>
      </c>
      <c r="D58" s="264" t="s">
        <v>5480</v>
      </c>
      <c r="E58" s="265" t="s">
        <v>5369</v>
      </c>
      <c r="F58" s="268" t="s">
        <v>5466</v>
      </c>
      <c r="G58" s="271" t="str">
        <f>IF(COUNTIF(H58:AU58,"&lt;&gt;")=0,"",SUMPRODUCT(((Recommendations[ImplStatus]="Implemented")+(Recommendations[ImplStatus]="Compensated"))*ISNUMBER(MATCH(Recommendations[Id],H58:AU58,0)))/COUNTIF(H58:AU58,"&lt;&gt;"))</f>
        <v/>
      </c>
      <c r="H58" s="272"/>
      <c r="I58" s="272"/>
      <c r="J58" s="272"/>
      <c r="K58" s="272"/>
      <c r="L58" s="272"/>
      <c r="M58" s="272"/>
      <c r="N58" s="272"/>
      <c r="O58" s="272"/>
      <c r="P58" s="272"/>
      <c r="Q58" s="272"/>
      <c r="R58" s="272"/>
      <c r="S58" s="272"/>
      <c r="T58" s="272"/>
      <c r="U58" s="272"/>
      <c r="V58" s="272"/>
      <c r="W58" s="272"/>
      <c r="X58" s="272"/>
      <c r="Y58" s="272"/>
      <c r="Z58" s="272"/>
      <c r="AA58" s="272"/>
      <c r="AB58" s="272"/>
      <c r="AC58" s="272"/>
      <c r="AD58" s="272"/>
      <c r="AE58" s="272"/>
      <c r="AF58" s="272"/>
      <c r="AG58" s="272"/>
      <c r="AH58" s="272"/>
      <c r="AI58" s="272"/>
      <c r="AJ58" s="272"/>
      <c r="AK58" s="272"/>
      <c r="AL58" s="272"/>
      <c r="AM58" s="272"/>
      <c r="AN58" s="272"/>
      <c r="AO58" s="272"/>
      <c r="AP58" s="272"/>
      <c r="AQ58" s="272"/>
      <c r="AR58" s="272"/>
      <c r="AS58" s="272"/>
      <c r="AT58" s="272"/>
      <c r="AU58" s="286"/>
    </row>
    <row r="59" spans="1:47" ht="60" customHeight="1" x14ac:dyDescent="0.35">
      <c r="A59" s="282" t="s">
        <v>5365</v>
      </c>
      <c r="B59" s="260" t="s">
        <v>2635</v>
      </c>
      <c r="C59" s="261" t="s">
        <v>5481</v>
      </c>
      <c r="D59" s="264" t="s">
        <v>5482</v>
      </c>
      <c r="E59" s="265" t="s">
        <v>5369</v>
      </c>
      <c r="F59" s="268" t="s">
        <v>5466</v>
      </c>
      <c r="G59" s="271" t="str">
        <f>IF(COUNTIF(H59:AU59,"&lt;&gt;")=0,"",SUMPRODUCT(((Recommendations[ImplStatus]="Implemented")+(Recommendations[ImplStatus]="Compensated"))*ISNUMBER(MATCH(Recommendations[Id],H59:AU59,0)))/COUNTIF(H59:AU59,"&lt;&gt;"))</f>
        <v/>
      </c>
      <c r="H59" s="272"/>
      <c r="I59" s="272"/>
      <c r="J59" s="272"/>
      <c r="K59" s="272"/>
      <c r="L59" s="272"/>
      <c r="M59" s="272"/>
      <c r="N59" s="272"/>
      <c r="O59" s="272"/>
      <c r="P59" s="272"/>
      <c r="Q59" s="272"/>
      <c r="R59" s="272"/>
      <c r="S59" s="272"/>
      <c r="T59" s="272"/>
      <c r="U59" s="272"/>
      <c r="V59" s="272"/>
      <c r="W59" s="272"/>
      <c r="X59" s="272"/>
      <c r="Y59" s="272"/>
      <c r="Z59" s="272"/>
      <c r="AA59" s="272"/>
      <c r="AB59" s="272"/>
      <c r="AC59" s="272"/>
      <c r="AD59" s="272"/>
      <c r="AE59" s="272"/>
      <c r="AF59" s="272"/>
      <c r="AG59" s="272"/>
      <c r="AH59" s="272"/>
      <c r="AI59" s="272"/>
      <c r="AJ59" s="272"/>
      <c r="AK59" s="272"/>
      <c r="AL59" s="272"/>
      <c r="AM59" s="272"/>
      <c r="AN59" s="272"/>
      <c r="AO59" s="272"/>
      <c r="AP59" s="272"/>
      <c r="AQ59" s="272"/>
      <c r="AR59" s="272"/>
      <c r="AS59" s="272"/>
      <c r="AT59" s="272"/>
      <c r="AU59" s="286"/>
    </row>
    <row r="60" spans="1:47" ht="60" customHeight="1" outlineLevel="2" x14ac:dyDescent="0.35">
      <c r="A60" s="281" t="s">
        <v>5365</v>
      </c>
      <c r="B60" s="259" t="s">
        <v>5483</v>
      </c>
      <c r="C60" s="259"/>
      <c r="D60" s="263"/>
      <c r="E60" s="259"/>
      <c r="F60" s="267"/>
      <c r="G60" s="270" t="str">
        <f>IF(COUNTIF(H60:AU60,"&lt;&gt;")=0,"",SUMPRODUCT(((Recommendations[ImplStatus]="Implemented")+(Recommendations[ImplStatus]="Compensated"))*ISNUMBER(MATCH(Recommendations[Id],H60:AU60,0)))/COUNTIF(H60:AU60,"&lt;&gt;"))</f>
        <v/>
      </c>
      <c r="H60" s="267"/>
      <c r="I60" s="267"/>
      <c r="J60" s="267"/>
      <c r="K60" s="267"/>
      <c r="L60" s="267"/>
      <c r="M60" s="267"/>
      <c r="N60" s="267"/>
      <c r="O60" s="267"/>
      <c r="P60" s="267"/>
      <c r="Q60" s="267"/>
      <c r="R60" s="267"/>
      <c r="S60" s="267"/>
      <c r="T60" s="267"/>
      <c r="U60" s="267"/>
      <c r="V60" s="267"/>
      <c r="W60" s="267"/>
      <c r="X60" s="267"/>
      <c r="Y60" s="267"/>
      <c r="Z60" s="267"/>
      <c r="AA60" s="267"/>
      <c r="AB60" s="267"/>
      <c r="AC60" s="267"/>
      <c r="AD60" s="267"/>
      <c r="AE60" s="267"/>
      <c r="AF60" s="267"/>
      <c r="AG60" s="267"/>
      <c r="AH60" s="267"/>
      <c r="AI60" s="267"/>
      <c r="AJ60" s="267"/>
      <c r="AK60" s="267"/>
      <c r="AL60" s="267"/>
      <c r="AM60" s="267"/>
      <c r="AN60" s="267"/>
      <c r="AO60" s="267"/>
      <c r="AP60" s="267"/>
      <c r="AQ60" s="267"/>
      <c r="AR60" s="267"/>
      <c r="AS60" s="267"/>
      <c r="AT60" s="267"/>
      <c r="AU60" s="285"/>
    </row>
    <row r="61" spans="1:47" ht="60" customHeight="1" x14ac:dyDescent="0.35">
      <c r="A61" s="282" t="s">
        <v>5365</v>
      </c>
      <c r="B61" s="260" t="s">
        <v>5483</v>
      </c>
      <c r="C61" s="261" t="s">
        <v>5484</v>
      </c>
      <c r="D61" s="264" t="s">
        <v>5485</v>
      </c>
      <c r="E61" s="265" t="s">
        <v>5369</v>
      </c>
      <c r="F61" s="268" t="s">
        <v>5486</v>
      </c>
      <c r="G61" s="271" t="str">
        <f>IF(COUNTIF(H61:AU61,"&lt;&gt;")=0,"",SUMPRODUCT(((Recommendations[ImplStatus]="Implemented")+(Recommendations[ImplStatus]="Compensated"))*ISNUMBER(MATCH(Recommendations[Id],H61:AU61,0)))/COUNTIF(H61:AU61,"&lt;&gt;"))</f>
        <v/>
      </c>
      <c r="H61" s="272"/>
      <c r="I61" s="272"/>
      <c r="J61" s="272"/>
      <c r="K61" s="272"/>
      <c r="L61" s="272"/>
      <c r="M61" s="272"/>
      <c r="N61" s="272"/>
      <c r="O61" s="272"/>
      <c r="P61" s="272"/>
      <c r="Q61" s="272"/>
      <c r="R61" s="272"/>
      <c r="S61" s="272"/>
      <c r="T61" s="272"/>
      <c r="U61" s="272"/>
      <c r="V61" s="272"/>
      <c r="W61" s="272"/>
      <c r="X61" s="272"/>
      <c r="Y61" s="272"/>
      <c r="Z61" s="272"/>
      <c r="AA61" s="272"/>
      <c r="AB61" s="272"/>
      <c r="AC61" s="272"/>
      <c r="AD61" s="272"/>
      <c r="AE61" s="272"/>
      <c r="AF61" s="272"/>
      <c r="AG61" s="272"/>
      <c r="AH61" s="272"/>
      <c r="AI61" s="272"/>
      <c r="AJ61" s="272"/>
      <c r="AK61" s="272"/>
      <c r="AL61" s="272"/>
      <c r="AM61" s="272"/>
      <c r="AN61" s="272"/>
      <c r="AO61" s="272"/>
      <c r="AP61" s="272"/>
      <c r="AQ61" s="272"/>
      <c r="AR61" s="272"/>
      <c r="AS61" s="272"/>
      <c r="AT61" s="272"/>
      <c r="AU61" s="286"/>
    </row>
    <row r="62" spans="1:47" ht="60" customHeight="1" x14ac:dyDescent="0.35">
      <c r="A62" s="282" t="s">
        <v>5365</v>
      </c>
      <c r="B62" s="260" t="s">
        <v>5483</v>
      </c>
      <c r="C62" s="261" t="s">
        <v>5487</v>
      </c>
      <c r="D62" s="264" t="s">
        <v>5488</v>
      </c>
      <c r="E62" s="265" t="s">
        <v>5369</v>
      </c>
      <c r="F62" s="268" t="s">
        <v>5486</v>
      </c>
      <c r="G62" s="271" t="str">
        <f>IF(COUNTIF(H62:AU62,"&lt;&gt;")=0,"",SUMPRODUCT(((Recommendations[ImplStatus]="Implemented")+(Recommendations[ImplStatus]="Compensated"))*ISNUMBER(MATCH(Recommendations[Id],H62:AU62,0)))/COUNTIF(H62:AU62,"&lt;&gt;"))</f>
        <v/>
      </c>
      <c r="H62" s="272"/>
      <c r="I62" s="272"/>
      <c r="J62" s="272"/>
      <c r="K62" s="272"/>
      <c r="L62" s="272"/>
      <c r="M62" s="272"/>
      <c r="N62" s="272"/>
      <c r="O62" s="272"/>
      <c r="P62" s="272"/>
      <c r="Q62" s="272"/>
      <c r="R62" s="272"/>
      <c r="S62" s="272"/>
      <c r="T62" s="272"/>
      <c r="U62" s="272"/>
      <c r="V62" s="272"/>
      <c r="W62" s="272"/>
      <c r="X62" s="272"/>
      <c r="Y62" s="272"/>
      <c r="Z62" s="272"/>
      <c r="AA62" s="272"/>
      <c r="AB62" s="272"/>
      <c r="AC62" s="272"/>
      <c r="AD62" s="272"/>
      <c r="AE62" s="272"/>
      <c r="AF62" s="272"/>
      <c r="AG62" s="272"/>
      <c r="AH62" s="272"/>
      <c r="AI62" s="272"/>
      <c r="AJ62" s="272"/>
      <c r="AK62" s="272"/>
      <c r="AL62" s="272"/>
      <c r="AM62" s="272"/>
      <c r="AN62" s="272"/>
      <c r="AO62" s="272"/>
      <c r="AP62" s="272"/>
      <c r="AQ62" s="272"/>
      <c r="AR62" s="272"/>
      <c r="AS62" s="272"/>
      <c r="AT62" s="272"/>
      <c r="AU62" s="286"/>
    </row>
    <row r="63" spans="1:47" ht="60" customHeight="1" x14ac:dyDescent="0.35">
      <c r="A63" s="282" t="s">
        <v>5365</v>
      </c>
      <c r="B63" s="260" t="s">
        <v>5483</v>
      </c>
      <c r="C63" s="261" t="s">
        <v>5489</v>
      </c>
      <c r="D63" s="264" t="s">
        <v>5490</v>
      </c>
      <c r="E63" s="265" t="s">
        <v>5369</v>
      </c>
      <c r="F63" s="268" t="s">
        <v>5486</v>
      </c>
      <c r="G63" s="271" t="str">
        <f>IF(COUNTIF(H63:AU63,"&lt;&gt;")=0,"",SUMPRODUCT(((Recommendations[ImplStatus]="Implemented")+(Recommendations[ImplStatus]="Compensated"))*ISNUMBER(MATCH(Recommendations[Id],H63:AU63,0)))/COUNTIF(H63:AU63,"&lt;&gt;"))</f>
        <v/>
      </c>
      <c r="H63" s="272"/>
      <c r="I63" s="272"/>
      <c r="J63" s="272"/>
      <c r="K63" s="272"/>
      <c r="L63" s="272"/>
      <c r="M63" s="272"/>
      <c r="N63" s="272"/>
      <c r="O63" s="272"/>
      <c r="P63" s="272"/>
      <c r="Q63" s="272"/>
      <c r="R63" s="272"/>
      <c r="S63" s="272"/>
      <c r="T63" s="272"/>
      <c r="U63" s="272"/>
      <c r="V63" s="272"/>
      <c r="W63" s="272"/>
      <c r="X63" s="272"/>
      <c r="Y63" s="272"/>
      <c r="Z63" s="272"/>
      <c r="AA63" s="272"/>
      <c r="AB63" s="272"/>
      <c r="AC63" s="272"/>
      <c r="AD63" s="272"/>
      <c r="AE63" s="272"/>
      <c r="AF63" s="272"/>
      <c r="AG63" s="272"/>
      <c r="AH63" s="272"/>
      <c r="AI63" s="272"/>
      <c r="AJ63" s="272"/>
      <c r="AK63" s="272"/>
      <c r="AL63" s="272"/>
      <c r="AM63" s="272"/>
      <c r="AN63" s="272"/>
      <c r="AO63" s="272"/>
      <c r="AP63" s="272"/>
      <c r="AQ63" s="272"/>
      <c r="AR63" s="272"/>
      <c r="AS63" s="272"/>
      <c r="AT63" s="272"/>
      <c r="AU63" s="286"/>
    </row>
    <row r="64" spans="1:47" ht="60" customHeight="1" x14ac:dyDescent="0.35">
      <c r="A64" s="282" t="s">
        <v>5365</v>
      </c>
      <c r="B64" s="260" t="s">
        <v>5483</v>
      </c>
      <c r="C64" s="261" t="s">
        <v>5491</v>
      </c>
      <c r="D64" s="264" t="s">
        <v>5492</v>
      </c>
      <c r="E64" s="265" t="s">
        <v>5369</v>
      </c>
      <c r="F64" s="268" t="s">
        <v>5486</v>
      </c>
      <c r="G64" s="271" t="str">
        <f>IF(COUNTIF(H64:AU64,"&lt;&gt;")=0,"",SUMPRODUCT(((Recommendations[ImplStatus]="Implemented")+(Recommendations[ImplStatus]="Compensated"))*ISNUMBER(MATCH(Recommendations[Id],H64:AU64,0)))/COUNTIF(H64:AU64,"&lt;&gt;"))</f>
        <v/>
      </c>
      <c r="H64" s="272"/>
      <c r="I64" s="272"/>
      <c r="J64" s="272"/>
      <c r="K64" s="272"/>
      <c r="L64" s="272"/>
      <c r="M64" s="272"/>
      <c r="N64" s="272"/>
      <c r="O64" s="272"/>
      <c r="P64" s="272"/>
      <c r="Q64" s="272"/>
      <c r="R64" s="272"/>
      <c r="S64" s="272"/>
      <c r="T64" s="272"/>
      <c r="U64" s="272"/>
      <c r="V64" s="272"/>
      <c r="W64" s="272"/>
      <c r="X64" s="272"/>
      <c r="Y64" s="272"/>
      <c r="Z64" s="272"/>
      <c r="AA64" s="272"/>
      <c r="AB64" s="272"/>
      <c r="AC64" s="272"/>
      <c r="AD64" s="272"/>
      <c r="AE64" s="272"/>
      <c r="AF64" s="272"/>
      <c r="AG64" s="272"/>
      <c r="AH64" s="272"/>
      <c r="AI64" s="272"/>
      <c r="AJ64" s="272"/>
      <c r="AK64" s="272"/>
      <c r="AL64" s="272"/>
      <c r="AM64" s="272"/>
      <c r="AN64" s="272"/>
      <c r="AO64" s="272"/>
      <c r="AP64" s="272"/>
      <c r="AQ64" s="272"/>
      <c r="AR64" s="272"/>
      <c r="AS64" s="272"/>
      <c r="AT64" s="272"/>
      <c r="AU64" s="286"/>
    </row>
    <row r="65" spans="1:47" ht="60" customHeight="1" x14ac:dyDescent="0.35">
      <c r="A65" s="282" t="s">
        <v>5365</v>
      </c>
      <c r="B65" s="260" t="s">
        <v>5483</v>
      </c>
      <c r="C65" s="261" t="s">
        <v>5493</v>
      </c>
      <c r="D65" s="264" t="s">
        <v>5494</v>
      </c>
      <c r="E65" s="265" t="s">
        <v>5369</v>
      </c>
      <c r="F65" s="268" t="s">
        <v>5486</v>
      </c>
      <c r="G65" s="271" t="str">
        <f>IF(COUNTIF(H65:AU65,"&lt;&gt;")=0,"",SUMPRODUCT(((Recommendations[ImplStatus]="Implemented")+(Recommendations[ImplStatus]="Compensated"))*ISNUMBER(MATCH(Recommendations[Id],H65:AU65,0)))/COUNTIF(H65:AU65,"&lt;&gt;"))</f>
        <v/>
      </c>
      <c r="H65" s="272"/>
      <c r="I65" s="272"/>
      <c r="J65" s="272"/>
      <c r="K65" s="272"/>
      <c r="L65" s="272"/>
      <c r="M65" s="272"/>
      <c r="N65" s="272"/>
      <c r="O65" s="272"/>
      <c r="P65" s="272"/>
      <c r="Q65" s="272"/>
      <c r="R65" s="272"/>
      <c r="S65" s="272"/>
      <c r="T65" s="272"/>
      <c r="U65" s="272"/>
      <c r="V65" s="272"/>
      <c r="W65" s="272"/>
      <c r="X65" s="272"/>
      <c r="Y65" s="272"/>
      <c r="Z65" s="272"/>
      <c r="AA65" s="272"/>
      <c r="AB65" s="272"/>
      <c r="AC65" s="272"/>
      <c r="AD65" s="272"/>
      <c r="AE65" s="272"/>
      <c r="AF65" s="272"/>
      <c r="AG65" s="272"/>
      <c r="AH65" s="272"/>
      <c r="AI65" s="272"/>
      <c r="AJ65" s="272"/>
      <c r="AK65" s="272"/>
      <c r="AL65" s="272"/>
      <c r="AM65" s="272"/>
      <c r="AN65" s="272"/>
      <c r="AO65" s="272"/>
      <c r="AP65" s="272"/>
      <c r="AQ65" s="272"/>
      <c r="AR65" s="272"/>
      <c r="AS65" s="272"/>
      <c r="AT65" s="272"/>
      <c r="AU65" s="286"/>
    </row>
    <row r="66" spans="1:47" ht="60" customHeight="1" x14ac:dyDescent="0.35">
      <c r="A66" s="282" t="s">
        <v>5365</v>
      </c>
      <c r="B66" s="260" t="s">
        <v>5483</v>
      </c>
      <c r="C66" s="261" t="s">
        <v>5495</v>
      </c>
      <c r="D66" s="264" t="s">
        <v>5496</v>
      </c>
      <c r="E66" s="265" t="s">
        <v>5369</v>
      </c>
      <c r="F66" s="268" t="s">
        <v>5486</v>
      </c>
      <c r="G66" s="271" t="str">
        <f>IF(COUNTIF(H66:AU66,"&lt;&gt;")=0,"",SUMPRODUCT(((Recommendations[ImplStatus]="Implemented")+(Recommendations[ImplStatus]="Compensated"))*ISNUMBER(MATCH(Recommendations[Id],H66:AU66,0)))/COUNTIF(H66:AU66,"&lt;&gt;"))</f>
        <v/>
      </c>
      <c r="H66" s="272"/>
      <c r="I66" s="272"/>
      <c r="J66" s="272"/>
      <c r="K66" s="272"/>
      <c r="L66" s="272"/>
      <c r="M66" s="272"/>
      <c r="N66" s="272"/>
      <c r="O66" s="272"/>
      <c r="P66" s="272"/>
      <c r="Q66" s="272"/>
      <c r="R66" s="272"/>
      <c r="S66" s="272"/>
      <c r="T66" s="272"/>
      <c r="U66" s="272"/>
      <c r="V66" s="272"/>
      <c r="W66" s="272"/>
      <c r="X66" s="272"/>
      <c r="Y66" s="272"/>
      <c r="Z66" s="272"/>
      <c r="AA66" s="272"/>
      <c r="AB66" s="272"/>
      <c r="AC66" s="272"/>
      <c r="AD66" s="272"/>
      <c r="AE66" s="272"/>
      <c r="AF66" s="272"/>
      <c r="AG66" s="272"/>
      <c r="AH66" s="272"/>
      <c r="AI66" s="272"/>
      <c r="AJ66" s="272"/>
      <c r="AK66" s="272"/>
      <c r="AL66" s="272"/>
      <c r="AM66" s="272"/>
      <c r="AN66" s="272"/>
      <c r="AO66" s="272"/>
      <c r="AP66" s="272"/>
      <c r="AQ66" s="272"/>
      <c r="AR66" s="272"/>
      <c r="AS66" s="272"/>
      <c r="AT66" s="272"/>
      <c r="AU66" s="286"/>
    </row>
    <row r="67" spans="1:47" ht="60" customHeight="1" x14ac:dyDescent="0.35">
      <c r="A67" s="282" t="s">
        <v>5365</v>
      </c>
      <c r="B67" s="260" t="s">
        <v>5483</v>
      </c>
      <c r="C67" s="261" t="s">
        <v>5497</v>
      </c>
      <c r="D67" s="264" t="s">
        <v>5498</v>
      </c>
      <c r="E67" s="265" t="s">
        <v>5369</v>
      </c>
      <c r="F67" s="268" t="s">
        <v>5486</v>
      </c>
      <c r="G67" s="271" t="str">
        <f>IF(COUNTIF(H67:AU67,"&lt;&gt;")=0,"",SUMPRODUCT(((Recommendations[ImplStatus]="Implemented")+(Recommendations[ImplStatus]="Compensated"))*ISNUMBER(MATCH(Recommendations[Id],H67:AU67,0)))/COUNTIF(H67:AU67,"&lt;&gt;"))</f>
        <v/>
      </c>
      <c r="H67" s="272"/>
      <c r="I67" s="272"/>
      <c r="J67" s="272"/>
      <c r="K67" s="272"/>
      <c r="L67" s="272"/>
      <c r="M67" s="272"/>
      <c r="N67" s="272"/>
      <c r="O67" s="272"/>
      <c r="P67" s="272"/>
      <c r="Q67" s="272"/>
      <c r="R67" s="272"/>
      <c r="S67" s="272"/>
      <c r="T67" s="272"/>
      <c r="U67" s="272"/>
      <c r="V67" s="272"/>
      <c r="W67" s="272"/>
      <c r="X67" s="272"/>
      <c r="Y67" s="272"/>
      <c r="Z67" s="272"/>
      <c r="AA67" s="272"/>
      <c r="AB67" s="272"/>
      <c r="AC67" s="272"/>
      <c r="AD67" s="272"/>
      <c r="AE67" s="272"/>
      <c r="AF67" s="272"/>
      <c r="AG67" s="272"/>
      <c r="AH67" s="272"/>
      <c r="AI67" s="272"/>
      <c r="AJ67" s="272"/>
      <c r="AK67" s="272"/>
      <c r="AL67" s="272"/>
      <c r="AM67" s="272"/>
      <c r="AN67" s="272"/>
      <c r="AO67" s="272"/>
      <c r="AP67" s="272"/>
      <c r="AQ67" s="272"/>
      <c r="AR67" s="272"/>
      <c r="AS67" s="272"/>
      <c r="AT67" s="272"/>
      <c r="AU67" s="286"/>
    </row>
    <row r="68" spans="1:47" ht="60" customHeight="1" x14ac:dyDescent="0.35">
      <c r="A68" s="282" t="s">
        <v>5365</v>
      </c>
      <c r="B68" s="260" t="s">
        <v>5483</v>
      </c>
      <c r="C68" s="261" t="s">
        <v>5499</v>
      </c>
      <c r="D68" s="264" t="s">
        <v>5500</v>
      </c>
      <c r="E68" s="265" t="s">
        <v>5369</v>
      </c>
      <c r="F68" s="268" t="s">
        <v>5501</v>
      </c>
      <c r="G68" s="271" t="str">
        <f>IF(COUNTIF(H68:AU68,"&lt;&gt;")=0,"",SUMPRODUCT(((Recommendations[ImplStatus]="Implemented")+(Recommendations[ImplStatus]="Compensated"))*ISNUMBER(MATCH(Recommendations[Id],H68:AU68,0)))/COUNTIF(H68:AU68,"&lt;&gt;"))</f>
        <v/>
      </c>
      <c r="H68" s="272"/>
      <c r="I68" s="272"/>
      <c r="J68" s="272"/>
      <c r="K68" s="272"/>
      <c r="L68" s="272"/>
      <c r="M68" s="272"/>
      <c r="N68" s="272"/>
      <c r="O68" s="272"/>
      <c r="P68" s="272"/>
      <c r="Q68" s="272"/>
      <c r="R68" s="272"/>
      <c r="S68" s="272"/>
      <c r="T68" s="272"/>
      <c r="U68" s="272"/>
      <c r="V68" s="272"/>
      <c r="W68" s="272"/>
      <c r="X68" s="272"/>
      <c r="Y68" s="272"/>
      <c r="Z68" s="272"/>
      <c r="AA68" s="272"/>
      <c r="AB68" s="272"/>
      <c r="AC68" s="272"/>
      <c r="AD68" s="272"/>
      <c r="AE68" s="272"/>
      <c r="AF68" s="272"/>
      <c r="AG68" s="272"/>
      <c r="AH68" s="272"/>
      <c r="AI68" s="272"/>
      <c r="AJ68" s="272"/>
      <c r="AK68" s="272"/>
      <c r="AL68" s="272"/>
      <c r="AM68" s="272"/>
      <c r="AN68" s="272"/>
      <c r="AO68" s="272"/>
      <c r="AP68" s="272"/>
      <c r="AQ68" s="272"/>
      <c r="AR68" s="272"/>
      <c r="AS68" s="272"/>
      <c r="AT68" s="272"/>
      <c r="AU68" s="286"/>
    </row>
    <row r="69" spans="1:47" ht="60" customHeight="1" x14ac:dyDescent="0.35">
      <c r="A69" s="282" t="s">
        <v>5365</v>
      </c>
      <c r="B69" s="260" t="s">
        <v>5483</v>
      </c>
      <c r="C69" s="261" t="s">
        <v>5502</v>
      </c>
      <c r="D69" s="264" t="s">
        <v>5503</v>
      </c>
      <c r="E69" s="265" t="s">
        <v>5369</v>
      </c>
      <c r="F69" s="268" t="s">
        <v>5501</v>
      </c>
      <c r="G69" s="271" t="str">
        <f>IF(COUNTIF(H69:AU69,"&lt;&gt;")=0,"",SUMPRODUCT(((Recommendations[ImplStatus]="Implemented")+(Recommendations[ImplStatus]="Compensated"))*ISNUMBER(MATCH(Recommendations[Id],H69:AU69,0)))/COUNTIF(H69:AU69,"&lt;&gt;"))</f>
        <v/>
      </c>
      <c r="H69" s="272"/>
      <c r="I69" s="272"/>
      <c r="J69" s="272"/>
      <c r="K69" s="272"/>
      <c r="L69" s="272"/>
      <c r="M69" s="272"/>
      <c r="N69" s="272"/>
      <c r="O69" s="272"/>
      <c r="P69" s="272"/>
      <c r="Q69" s="272"/>
      <c r="R69" s="272"/>
      <c r="S69" s="272"/>
      <c r="T69" s="272"/>
      <c r="U69" s="272"/>
      <c r="V69" s="272"/>
      <c r="W69" s="272"/>
      <c r="X69" s="272"/>
      <c r="Y69" s="272"/>
      <c r="Z69" s="272"/>
      <c r="AA69" s="272"/>
      <c r="AB69" s="272"/>
      <c r="AC69" s="272"/>
      <c r="AD69" s="272"/>
      <c r="AE69" s="272"/>
      <c r="AF69" s="272"/>
      <c r="AG69" s="272"/>
      <c r="AH69" s="272"/>
      <c r="AI69" s="272"/>
      <c r="AJ69" s="272"/>
      <c r="AK69" s="272"/>
      <c r="AL69" s="272"/>
      <c r="AM69" s="272"/>
      <c r="AN69" s="272"/>
      <c r="AO69" s="272"/>
      <c r="AP69" s="272"/>
      <c r="AQ69" s="272"/>
      <c r="AR69" s="272"/>
      <c r="AS69" s="272"/>
      <c r="AT69" s="272"/>
      <c r="AU69" s="286"/>
    </row>
    <row r="70" spans="1:47" ht="60" customHeight="1" x14ac:dyDescent="0.35">
      <c r="A70" s="282" t="s">
        <v>5365</v>
      </c>
      <c r="B70" s="260" t="s">
        <v>5483</v>
      </c>
      <c r="C70" s="261" t="s">
        <v>5504</v>
      </c>
      <c r="D70" s="264" t="s">
        <v>5505</v>
      </c>
      <c r="E70" s="265" t="s">
        <v>5369</v>
      </c>
      <c r="F70" s="268" t="s">
        <v>5501</v>
      </c>
      <c r="G70" s="271" t="str">
        <f>IF(COUNTIF(H70:AU70,"&lt;&gt;")=0,"",SUMPRODUCT(((Recommendations[ImplStatus]="Implemented")+(Recommendations[ImplStatus]="Compensated"))*ISNUMBER(MATCH(Recommendations[Id],H70:AU70,0)))/COUNTIF(H70:AU70,"&lt;&gt;"))</f>
        <v/>
      </c>
      <c r="H70" s="272"/>
      <c r="I70" s="272"/>
      <c r="J70" s="272"/>
      <c r="K70" s="272"/>
      <c r="L70" s="272"/>
      <c r="M70" s="272"/>
      <c r="N70" s="272"/>
      <c r="O70" s="272"/>
      <c r="P70" s="272"/>
      <c r="Q70" s="272"/>
      <c r="R70" s="272"/>
      <c r="S70" s="272"/>
      <c r="T70" s="272"/>
      <c r="U70" s="272"/>
      <c r="V70" s="272"/>
      <c r="W70" s="272"/>
      <c r="X70" s="272"/>
      <c r="Y70" s="272"/>
      <c r="Z70" s="272"/>
      <c r="AA70" s="272"/>
      <c r="AB70" s="272"/>
      <c r="AC70" s="272"/>
      <c r="AD70" s="272"/>
      <c r="AE70" s="272"/>
      <c r="AF70" s="272"/>
      <c r="AG70" s="272"/>
      <c r="AH70" s="272"/>
      <c r="AI70" s="272"/>
      <c r="AJ70" s="272"/>
      <c r="AK70" s="272"/>
      <c r="AL70" s="272"/>
      <c r="AM70" s="272"/>
      <c r="AN70" s="272"/>
      <c r="AO70" s="272"/>
      <c r="AP70" s="272"/>
      <c r="AQ70" s="272"/>
      <c r="AR70" s="272"/>
      <c r="AS70" s="272"/>
      <c r="AT70" s="272"/>
      <c r="AU70" s="286"/>
    </row>
    <row r="71" spans="1:47" ht="60" customHeight="1" x14ac:dyDescent="0.35">
      <c r="A71" s="282" t="s">
        <v>5365</v>
      </c>
      <c r="B71" s="260" t="s">
        <v>5483</v>
      </c>
      <c r="C71" s="261" t="s">
        <v>5506</v>
      </c>
      <c r="D71" s="264" t="s">
        <v>5507</v>
      </c>
      <c r="E71" s="265" t="s">
        <v>5369</v>
      </c>
      <c r="F71" s="268" t="s">
        <v>5508</v>
      </c>
      <c r="G71" s="271" t="str">
        <f>IF(COUNTIF(H71:AU71,"&lt;&gt;")=0,"",SUMPRODUCT(((Recommendations[ImplStatus]="Implemented")+(Recommendations[ImplStatus]="Compensated"))*ISNUMBER(MATCH(Recommendations[Id],H71:AU71,0)))/COUNTIF(H71:AU71,"&lt;&gt;"))</f>
        <v/>
      </c>
      <c r="H71" s="272"/>
      <c r="I71" s="272"/>
      <c r="J71" s="272"/>
      <c r="K71" s="272"/>
      <c r="L71" s="272"/>
      <c r="M71" s="272"/>
      <c r="N71" s="272"/>
      <c r="O71" s="272"/>
      <c r="P71" s="272"/>
      <c r="Q71" s="272"/>
      <c r="R71" s="272"/>
      <c r="S71" s="272"/>
      <c r="T71" s="272"/>
      <c r="U71" s="272"/>
      <c r="V71" s="272"/>
      <c r="W71" s="272"/>
      <c r="X71" s="272"/>
      <c r="Y71" s="272"/>
      <c r="Z71" s="272"/>
      <c r="AA71" s="272"/>
      <c r="AB71" s="272"/>
      <c r="AC71" s="272"/>
      <c r="AD71" s="272"/>
      <c r="AE71" s="272"/>
      <c r="AF71" s="272"/>
      <c r="AG71" s="272"/>
      <c r="AH71" s="272"/>
      <c r="AI71" s="272"/>
      <c r="AJ71" s="272"/>
      <c r="AK71" s="272"/>
      <c r="AL71" s="272"/>
      <c r="AM71" s="272"/>
      <c r="AN71" s="272"/>
      <c r="AO71" s="272"/>
      <c r="AP71" s="272"/>
      <c r="AQ71" s="272"/>
      <c r="AR71" s="272"/>
      <c r="AS71" s="272"/>
      <c r="AT71" s="272"/>
      <c r="AU71" s="286"/>
    </row>
    <row r="72" spans="1:47" ht="60" customHeight="1" x14ac:dyDescent="0.35">
      <c r="A72" s="282" t="s">
        <v>5365</v>
      </c>
      <c r="B72" s="260" t="s">
        <v>5483</v>
      </c>
      <c r="C72" s="261" t="s">
        <v>5509</v>
      </c>
      <c r="D72" s="264" t="s">
        <v>5510</v>
      </c>
      <c r="E72" s="265" t="s">
        <v>5369</v>
      </c>
      <c r="F72" s="268" t="s">
        <v>5486</v>
      </c>
      <c r="G72" s="271" t="str">
        <f>IF(COUNTIF(H72:AU72,"&lt;&gt;")=0,"",SUMPRODUCT(((Recommendations[ImplStatus]="Implemented")+(Recommendations[ImplStatus]="Compensated"))*ISNUMBER(MATCH(Recommendations[Id],H72:AU72,0)))/COUNTIF(H72:AU72,"&lt;&gt;"))</f>
        <v/>
      </c>
      <c r="H72" s="272"/>
      <c r="I72" s="272"/>
      <c r="J72" s="272"/>
      <c r="K72" s="272"/>
      <c r="L72" s="272"/>
      <c r="M72" s="272"/>
      <c r="N72" s="272"/>
      <c r="O72" s="272"/>
      <c r="P72" s="272"/>
      <c r="Q72" s="272"/>
      <c r="R72" s="272"/>
      <c r="S72" s="272"/>
      <c r="T72" s="272"/>
      <c r="U72" s="272"/>
      <c r="V72" s="272"/>
      <c r="W72" s="272"/>
      <c r="X72" s="272"/>
      <c r="Y72" s="272"/>
      <c r="Z72" s="272"/>
      <c r="AA72" s="272"/>
      <c r="AB72" s="272"/>
      <c r="AC72" s="272"/>
      <c r="AD72" s="272"/>
      <c r="AE72" s="272"/>
      <c r="AF72" s="272"/>
      <c r="AG72" s="272"/>
      <c r="AH72" s="272"/>
      <c r="AI72" s="272"/>
      <c r="AJ72" s="272"/>
      <c r="AK72" s="272"/>
      <c r="AL72" s="272"/>
      <c r="AM72" s="272"/>
      <c r="AN72" s="272"/>
      <c r="AO72" s="272"/>
      <c r="AP72" s="272"/>
      <c r="AQ72" s="272"/>
      <c r="AR72" s="272"/>
      <c r="AS72" s="272"/>
      <c r="AT72" s="272"/>
      <c r="AU72" s="286"/>
    </row>
    <row r="73" spans="1:47" ht="60" customHeight="1" x14ac:dyDescent="0.35">
      <c r="A73" s="282" t="s">
        <v>5365</v>
      </c>
      <c r="B73" s="260" t="s">
        <v>5483</v>
      </c>
      <c r="C73" s="261" t="s">
        <v>5511</v>
      </c>
      <c r="D73" s="264" t="s">
        <v>5512</v>
      </c>
      <c r="E73" s="265" t="s">
        <v>5513</v>
      </c>
      <c r="F73" s="268" t="s">
        <v>5486</v>
      </c>
      <c r="G73" s="271" t="str">
        <f>IF(COUNTIF(H73:AU73,"&lt;&gt;")=0,"",SUMPRODUCT(((Recommendations[ImplStatus]="Implemented")+(Recommendations[ImplStatus]="Compensated"))*ISNUMBER(MATCH(Recommendations[Id],H73:AU73,0)))/COUNTIF(H73:AU73,"&lt;&gt;"))</f>
        <v/>
      </c>
      <c r="H73" s="272"/>
      <c r="I73" s="272"/>
      <c r="J73" s="272"/>
      <c r="K73" s="272"/>
      <c r="L73" s="272"/>
      <c r="M73" s="272"/>
      <c r="N73" s="272"/>
      <c r="O73" s="272"/>
      <c r="P73" s="272"/>
      <c r="Q73" s="272"/>
      <c r="R73" s="272"/>
      <c r="S73" s="272"/>
      <c r="T73" s="272"/>
      <c r="U73" s="272"/>
      <c r="V73" s="272"/>
      <c r="W73" s="272"/>
      <c r="X73" s="272"/>
      <c r="Y73" s="272"/>
      <c r="Z73" s="272"/>
      <c r="AA73" s="272"/>
      <c r="AB73" s="272"/>
      <c r="AC73" s="272"/>
      <c r="AD73" s="272"/>
      <c r="AE73" s="272"/>
      <c r="AF73" s="272"/>
      <c r="AG73" s="272"/>
      <c r="AH73" s="272"/>
      <c r="AI73" s="272"/>
      <c r="AJ73" s="272"/>
      <c r="AK73" s="272"/>
      <c r="AL73" s="272"/>
      <c r="AM73" s="272"/>
      <c r="AN73" s="272"/>
      <c r="AO73" s="272"/>
      <c r="AP73" s="272"/>
      <c r="AQ73" s="272"/>
      <c r="AR73" s="272"/>
      <c r="AS73" s="272"/>
      <c r="AT73" s="272"/>
      <c r="AU73" s="286"/>
    </row>
    <row r="74" spans="1:47" ht="60" customHeight="1" outlineLevel="2" x14ac:dyDescent="0.35">
      <c r="A74" s="281" t="s">
        <v>5365</v>
      </c>
      <c r="B74" s="259" t="s">
        <v>5514</v>
      </c>
      <c r="C74" s="259"/>
      <c r="D74" s="263"/>
      <c r="E74" s="259"/>
      <c r="F74" s="267"/>
      <c r="G74" s="270" t="str">
        <f>IF(COUNTIF(H74:AU74,"&lt;&gt;")=0,"",SUMPRODUCT(((Recommendations[ImplStatus]="Implemented")+(Recommendations[ImplStatus]="Compensated"))*ISNUMBER(MATCH(Recommendations[Id],H74:AU74,0)))/COUNTIF(H74:AU74,"&lt;&gt;"))</f>
        <v/>
      </c>
      <c r="H74" s="267"/>
      <c r="I74" s="267"/>
      <c r="J74" s="267"/>
      <c r="K74" s="267"/>
      <c r="L74" s="267"/>
      <c r="M74" s="267"/>
      <c r="N74" s="267"/>
      <c r="O74" s="267"/>
      <c r="P74" s="267"/>
      <c r="Q74" s="267"/>
      <c r="R74" s="267"/>
      <c r="S74" s="267"/>
      <c r="T74" s="267"/>
      <c r="U74" s="267"/>
      <c r="V74" s="267"/>
      <c r="W74" s="267"/>
      <c r="X74" s="267"/>
      <c r="Y74" s="267"/>
      <c r="Z74" s="267"/>
      <c r="AA74" s="267"/>
      <c r="AB74" s="267"/>
      <c r="AC74" s="267"/>
      <c r="AD74" s="267"/>
      <c r="AE74" s="267"/>
      <c r="AF74" s="267"/>
      <c r="AG74" s="267"/>
      <c r="AH74" s="267"/>
      <c r="AI74" s="267"/>
      <c r="AJ74" s="267"/>
      <c r="AK74" s="267"/>
      <c r="AL74" s="267"/>
      <c r="AM74" s="267"/>
      <c r="AN74" s="267"/>
      <c r="AO74" s="267"/>
      <c r="AP74" s="267"/>
      <c r="AQ74" s="267"/>
      <c r="AR74" s="267"/>
      <c r="AS74" s="267"/>
      <c r="AT74" s="267"/>
      <c r="AU74" s="285"/>
    </row>
    <row r="75" spans="1:47" ht="60" customHeight="1" x14ac:dyDescent="0.35">
      <c r="A75" s="282" t="s">
        <v>5365</v>
      </c>
      <c r="B75" s="260" t="s">
        <v>5514</v>
      </c>
      <c r="C75" s="261" t="s">
        <v>5515</v>
      </c>
      <c r="D75" s="264" t="s">
        <v>5516</v>
      </c>
      <c r="E75" s="265" t="s">
        <v>5513</v>
      </c>
      <c r="F75" s="268" t="s">
        <v>5517</v>
      </c>
      <c r="G75" s="271" t="str">
        <f>IF(COUNTIF(H75:AU75,"&lt;&gt;")=0,"",SUMPRODUCT(((Recommendations[ImplStatus]="Implemented")+(Recommendations[ImplStatus]="Compensated"))*ISNUMBER(MATCH(Recommendations[Id],H75:AU75,0)))/COUNTIF(H75:AU75,"&lt;&gt;"))</f>
        <v/>
      </c>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2"/>
      <c r="AH75" s="272"/>
      <c r="AI75" s="272"/>
      <c r="AJ75" s="272"/>
      <c r="AK75" s="272"/>
      <c r="AL75" s="272"/>
      <c r="AM75" s="272"/>
      <c r="AN75" s="272"/>
      <c r="AO75" s="272"/>
      <c r="AP75" s="272"/>
      <c r="AQ75" s="272"/>
      <c r="AR75" s="272"/>
      <c r="AS75" s="272"/>
      <c r="AT75" s="272"/>
      <c r="AU75" s="286"/>
    </row>
    <row r="76" spans="1:47" ht="60" customHeight="1" x14ac:dyDescent="0.35">
      <c r="A76" s="282" t="s">
        <v>5365</v>
      </c>
      <c r="B76" s="260" t="s">
        <v>5514</v>
      </c>
      <c r="C76" s="261" t="s">
        <v>5518</v>
      </c>
      <c r="D76" s="264" t="s">
        <v>5519</v>
      </c>
      <c r="E76" s="265" t="s">
        <v>5513</v>
      </c>
      <c r="F76" s="268" t="s">
        <v>5517</v>
      </c>
      <c r="G76" s="271" t="str">
        <f>IF(COUNTIF(H76:AU76,"&lt;&gt;")=0,"",SUMPRODUCT(((Recommendations[ImplStatus]="Implemented")+(Recommendations[ImplStatus]="Compensated"))*ISNUMBER(MATCH(Recommendations[Id],H76:AU76,0)))/COUNTIF(H76:AU76,"&lt;&gt;"))</f>
        <v/>
      </c>
      <c r="H76" s="272"/>
      <c r="I76" s="272"/>
      <c r="J76" s="272"/>
      <c r="K76" s="272"/>
      <c r="L76" s="272"/>
      <c r="M76" s="272"/>
      <c r="N76" s="272"/>
      <c r="O76" s="272"/>
      <c r="P76" s="272"/>
      <c r="Q76" s="272"/>
      <c r="R76" s="272"/>
      <c r="S76" s="272"/>
      <c r="T76" s="272"/>
      <c r="U76" s="272"/>
      <c r="V76" s="272"/>
      <c r="W76" s="272"/>
      <c r="X76" s="272"/>
      <c r="Y76" s="272"/>
      <c r="Z76" s="272"/>
      <c r="AA76" s="272"/>
      <c r="AB76" s="272"/>
      <c r="AC76" s="272"/>
      <c r="AD76" s="272"/>
      <c r="AE76" s="272"/>
      <c r="AF76" s="272"/>
      <c r="AG76" s="272"/>
      <c r="AH76" s="272"/>
      <c r="AI76" s="272"/>
      <c r="AJ76" s="272"/>
      <c r="AK76" s="272"/>
      <c r="AL76" s="272"/>
      <c r="AM76" s="272"/>
      <c r="AN76" s="272"/>
      <c r="AO76" s="272"/>
      <c r="AP76" s="272"/>
      <c r="AQ76" s="272"/>
      <c r="AR76" s="272"/>
      <c r="AS76" s="272"/>
      <c r="AT76" s="272"/>
      <c r="AU76" s="286"/>
    </row>
    <row r="77" spans="1:47" ht="60" customHeight="1" x14ac:dyDescent="0.35">
      <c r="A77" s="282" t="s">
        <v>5365</v>
      </c>
      <c r="B77" s="260" t="s">
        <v>5514</v>
      </c>
      <c r="C77" s="261" t="s">
        <v>5520</v>
      </c>
      <c r="D77" s="264" t="s">
        <v>5521</v>
      </c>
      <c r="E77" s="265" t="s">
        <v>5513</v>
      </c>
      <c r="F77" s="268" t="s">
        <v>5517</v>
      </c>
      <c r="G77" s="271" t="str">
        <f>IF(COUNTIF(H77:AU77,"&lt;&gt;")=0,"",SUMPRODUCT(((Recommendations[ImplStatus]="Implemented")+(Recommendations[ImplStatus]="Compensated"))*ISNUMBER(MATCH(Recommendations[Id],H77:AU77,0)))/COUNTIF(H77:AU77,"&lt;&gt;"))</f>
        <v/>
      </c>
      <c r="H77" s="272"/>
      <c r="I77" s="272"/>
      <c r="J77" s="272"/>
      <c r="K77" s="272"/>
      <c r="L77" s="272"/>
      <c r="M77" s="272"/>
      <c r="N77" s="272"/>
      <c r="O77" s="272"/>
      <c r="P77" s="272"/>
      <c r="Q77" s="272"/>
      <c r="R77" s="272"/>
      <c r="S77" s="272"/>
      <c r="T77" s="272"/>
      <c r="U77" s="272"/>
      <c r="V77" s="272"/>
      <c r="W77" s="272"/>
      <c r="X77" s="272"/>
      <c r="Y77" s="272"/>
      <c r="Z77" s="272"/>
      <c r="AA77" s="272"/>
      <c r="AB77" s="272"/>
      <c r="AC77" s="272"/>
      <c r="AD77" s="272"/>
      <c r="AE77" s="272"/>
      <c r="AF77" s="272"/>
      <c r="AG77" s="272"/>
      <c r="AH77" s="272"/>
      <c r="AI77" s="272"/>
      <c r="AJ77" s="272"/>
      <c r="AK77" s="272"/>
      <c r="AL77" s="272"/>
      <c r="AM77" s="272"/>
      <c r="AN77" s="272"/>
      <c r="AO77" s="272"/>
      <c r="AP77" s="272"/>
      <c r="AQ77" s="272"/>
      <c r="AR77" s="272"/>
      <c r="AS77" s="272"/>
      <c r="AT77" s="272"/>
      <c r="AU77" s="286"/>
    </row>
    <row r="78" spans="1:47" ht="60" customHeight="1" x14ac:dyDescent="0.35">
      <c r="A78" s="282" t="s">
        <v>5365</v>
      </c>
      <c r="B78" s="260" t="s">
        <v>5514</v>
      </c>
      <c r="C78" s="261" t="s">
        <v>5522</v>
      </c>
      <c r="D78" s="264" t="s">
        <v>5523</v>
      </c>
      <c r="E78" s="265" t="s">
        <v>5513</v>
      </c>
      <c r="F78" s="268" t="s">
        <v>5517</v>
      </c>
      <c r="G78" s="271" t="str">
        <f>IF(COUNTIF(H78:AU78,"&lt;&gt;")=0,"",SUMPRODUCT(((Recommendations[ImplStatus]="Implemented")+(Recommendations[ImplStatus]="Compensated"))*ISNUMBER(MATCH(Recommendations[Id],H78:AU78,0)))/COUNTIF(H78:AU78,"&lt;&gt;"))</f>
        <v/>
      </c>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2"/>
      <c r="AH78" s="272"/>
      <c r="AI78" s="272"/>
      <c r="AJ78" s="272"/>
      <c r="AK78" s="272"/>
      <c r="AL78" s="272"/>
      <c r="AM78" s="272"/>
      <c r="AN78" s="272"/>
      <c r="AO78" s="272"/>
      <c r="AP78" s="272"/>
      <c r="AQ78" s="272"/>
      <c r="AR78" s="272"/>
      <c r="AS78" s="272"/>
      <c r="AT78" s="272"/>
      <c r="AU78" s="286"/>
    </row>
    <row r="79" spans="1:47" ht="60" customHeight="1" x14ac:dyDescent="0.35">
      <c r="A79" s="282" t="s">
        <v>5365</v>
      </c>
      <c r="B79" s="260" t="s">
        <v>5514</v>
      </c>
      <c r="C79" s="261" t="s">
        <v>5524</v>
      </c>
      <c r="D79" s="264" t="s">
        <v>5525</v>
      </c>
      <c r="E79" s="265" t="s">
        <v>5513</v>
      </c>
      <c r="F79" s="268" t="s">
        <v>5517</v>
      </c>
      <c r="G79" s="271" t="str">
        <f>IF(COUNTIF(H79:AU79,"&lt;&gt;")=0,"",SUMPRODUCT(((Recommendations[ImplStatus]="Implemented")+(Recommendations[ImplStatus]="Compensated"))*ISNUMBER(MATCH(Recommendations[Id],H79:AU79,0)))/COUNTIF(H79:AU79,"&lt;&gt;"))</f>
        <v/>
      </c>
      <c r="H79" s="272"/>
      <c r="I79" s="272"/>
      <c r="J79" s="272"/>
      <c r="K79" s="272"/>
      <c r="L79" s="272"/>
      <c r="M79" s="272"/>
      <c r="N79" s="272"/>
      <c r="O79" s="272"/>
      <c r="P79" s="272"/>
      <c r="Q79" s="272"/>
      <c r="R79" s="272"/>
      <c r="S79" s="272"/>
      <c r="T79" s="272"/>
      <c r="U79" s="272"/>
      <c r="V79" s="272"/>
      <c r="W79" s="272"/>
      <c r="X79" s="272"/>
      <c r="Y79" s="272"/>
      <c r="Z79" s="272"/>
      <c r="AA79" s="272"/>
      <c r="AB79" s="272"/>
      <c r="AC79" s="272"/>
      <c r="AD79" s="272"/>
      <c r="AE79" s="272"/>
      <c r="AF79" s="272"/>
      <c r="AG79" s="272"/>
      <c r="AH79" s="272"/>
      <c r="AI79" s="272"/>
      <c r="AJ79" s="272"/>
      <c r="AK79" s="272"/>
      <c r="AL79" s="272"/>
      <c r="AM79" s="272"/>
      <c r="AN79" s="272"/>
      <c r="AO79" s="272"/>
      <c r="AP79" s="272"/>
      <c r="AQ79" s="272"/>
      <c r="AR79" s="272"/>
      <c r="AS79" s="272"/>
      <c r="AT79" s="272"/>
      <c r="AU79" s="286"/>
    </row>
    <row r="80" spans="1:47" ht="60" customHeight="1" x14ac:dyDescent="0.35">
      <c r="A80" s="282" t="s">
        <v>5365</v>
      </c>
      <c r="B80" s="260" t="s">
        <v>5514</v>
      </c>
      <c r="C80" s="261" t="s">
        <v>5526</v>
      </c>
      <c r="D80" s="264" t="s">
        <v>5527</v>
      </c>
      <c r="E80" s="265" t="s">
        <v>5513</v>
      </c>
      <c r="F80" s="268" t="s">
        <v>5517</v>
      </c>
      <c r="G80" s="271" t="str">
        <f>IF(COUNTIF(H80:AU80,"&lt;&gt;")=0,"",SUMPRODUCT(((Recommendations[ImplStatus]="Implemented")+(Recommendations[ImplStatus]="Compensated"))*ISNUMBER(MATCH(Recommendations[Id],H80:AU80,0)))/COUNTIF(H80:AU80,"&lt;&gt;"))</f>
        <v/>
      </c>
      <c r="H80" s="272"/>
      <c r="I80" s="272"/>
      <c r="J80" s="272"/>
      <c r="K80" s="272"/>
      <c r="L80" s="272"/>
      <c r="M80" s="272"/>
      <c r="N80" s="272"/>
      <c r="O80" s="272"/>
      <c r="P80" s="272"/>
      <c r="Q80" s="272"/>
      <c r="R80" s="272"/>
      <c r="S80" s="272"/>
      <c r="T80" s="272"/>
      <c r="U80" s="272"/>
      <c r="V80" s="272"/>
      <c r="W80" s="272"/>
      <c r="X80" s="272"/>
      <c r="Y80" s="272"/>
      <c r="Z80" s="272"/>
      <c r="AA80" s="272"/>
      <c r="AB80" s="272"/>
      <c r="AC80" s="272"/>
      <c r="AD80" s="272"/>
      <c r="AE80" s="272"/>
      <c r="AF80" s="272"/>
      <c r="AG80" s="272"/>
      <c r="AH80" s="272"/>
      <c r="AI80" s="272"/>
      <c r="AJ80" s="272"/>
      <c r="AK80" s="272"/>
      <c r="AL80" s="272"/>
      <c r="AM80" s="272"/>
      <c r="AN80" s="272"/>
      <c r="AO80" s="272"/>
      <c r="AP80" s="272"/>
      <c r="AQ80" s="272"/>
      <c r="AR80" s="272"/>
      <c r="AS80" s="272"/>
      <c r="AT80" s="272"/>
      <c r="AU80" s="286"/>
    </row>
    <row r="81" spans="1:47" ht="60" customHeight="1" x14ac:dyDescent="0.35">
      <c r="A81" s="282" t="s">
        <v>5365</v>
      </c>
      <c r="B81" s="260" t="s">
        <v>5514</v>
      </c>
      <c r="C81" s="261" t="s">
        <v>5528</v>
      </c>
      <c r="D81" s="264" t="s">
        <v>5529</v>
      </c>
      <c r="E81" s="265" t="s">
        <v>5513</v>
      </c>
      <c r="F81" s="268" t="s">
        <v>5517</v>
      </c>
      <c r="G81" s="271" t="str">
        <f>IF(COUNTIF(H81:AU81,"&lt;&gt;")=0,"",SUMPRODUCT(((Recommendations[ImplStatus]="Implemented")+(Recommendations[ImplStatus]="Compensated"))*ISNUMBER(MATCH(Recommendations[Id],H81:AU81,0)))/COUNTIF(H81:AU81,"&lt;&gt;"))</f>
        <v/>
      </c>
      <c r="H81" s="272"/>
      <c r="I81" s="272"/>
      <c r="J81" s="272"/>
      <c r="K81" s="272"/>
      <c r="L81" s="272"/>
      <c r="M81" s="272"/>
      <c r="N81" s="272"/>
      <c r="O81" s="272"/>
      <c r="P81" s="272"/>
      <c r="Q81" s="272"/>
      <c r="R81" s="272"/>
      <c r="S81" s="272"/>
      <c r="T81" s="272"/>
      <c r="U81" s="272"/>
      <c r="V81" s="272"/>
      <c r="W81" s="272"/>
      <c r="X81" s="272"/>
      <c r="Y81" s="272"/>
      <c r="Z81" s="272"/>
      <c r="AA81" s="272"/>
      <c r="AB81" s="272"/>
      <c r="AC81" s="272"/>
      <c r="AD81" s="272"/>
      <c r="AE81" s="272"/>
      <c r="AF81" s="272"/>
      <c r="AG81" s="272"/>
      <c r="AH81" s="272"/>
      <c r="AI81" s="272"/>
      <c r="AJ81" s="272"/>
      <c r="AK81" s="272"/>
      <c r="AL81" s="272"/>
      <c r="AM81" s="272"/>
      <c r="AN81" s="272"/>
      <c r="AO81" s="272"/>
      <c r="AP81" s="272"/>
      <c r="AQ81" s="272"/>
      <c r="AR81" s="272"/>
      <c r="AS81" s="272"/>
      <c r="AT81" s="272"/>
      <c r="AU81" s="286"/>
    </row>
    <row r="82" spans="1:47" ht="60" customHeight="1" x14ac:dyDescent="0.35">
      <c r="A82" s="282" t="s">
        <v>5365</v>
      </c>
      <c r="B82" s="260" t="s">
        <v>5514</v>
      </c>
      <c r="C82" s="261" t="s">
        <v>5530</v>
      </c>
      <c r="D82" s="264" t="s">
        <v>5531</v>
      </c>
      <c r="E82" s="265" t="s">
        <v>5513</v>
      </c>
      <c r="F82" s="268" t="s">
        <v>5517</v>
      </c>
      <c r="G82" s="271" t="str">
        <f>IF(COUNTIF(H82:AU82,"&lt;&gt;")=0,"",SUMPRODUCT(((Recommendations[ImplStatus]="Implemented")+(Recommendations[ImplStatus]="Compensated"))*ISNUMBER(MATCH(Recommendations[Id],H82:AU82,0)))/COUNTIF(H82:AU82,"&lt;&gt;"))</f>
        <v/>
      </c>
      <c r="H82" s="272"/>
      <c r="I82" s="272"/>
      <c r="J82" s="272"/>
      <c r="K82" s="272"/>
      <c r="L82" s="272"/>
      <c r="M82" s="272"/>
      <c r="N82" s="272"/>
      <c r="O82" s="272"/>
      <c r="P82" s="272"/>
      <c r="Q82" s="272"/>
      <c r="R82" s="272"/>
      <c r="S82" s="272"/>
      <c r="T82" s="272"/>
      <c r="U82" s="272"/>
      <c r="V82" s="272"/>
      <c r="W82" s="272"/>
      <c r="X82" s="272"/>
      <c r="Y82" s="272"/>
      <c r="Z82" s="272"/>
      <c r="AA82" s="272"/>
      <c r="AB82" s="272"/>
      <c r="AC82" s="272"/>
      <c r="AD82" s="272"/>
      <c r="AE82" s="272"/>
      <c r="AF82" s="272"/>
      <c r="AG82" s="272"/>
      <c r="AH82" s="272"/>
      <c r="AI82" s="272"/>
      <c r="AJ82" s="272"/>
      <c r="AK82" s="272"/>
      <c r="AL82" s="272"/>
      <c r="AM82" s="272"/>
      <c r="AN82" s="272"/>
      <c r="AO82" s="272"/>
      <c r="AP82" s="272"/>
      <c r="AQ82" s="272"/>
      <c r="AR82" s="272"/>
      <c r="AS82" s="272"/>
      <c r="AT82" s="272"/>
      <c r="AU82" s="286"/>
    </row>
    <row r="83" spans="1:47" ht="60" customHeight="1" x14ac:dyDescent="0.35">
      <c r="A83" s="282" t="s">
        <v>5365</v>
      </c>
      <c r="B83" s="260" t="s">
        <v>5514</v>
      </c>
      <c r="C83" s="261" t="s">
        <v>5532</v>
      </c>
      <c r="D83" s="264" t="s">
        <v>5533</v>
      </c>
      <c r="E83" s="265" t="s">
        <v>5513</v>
      </c>
      <c r="F83" s="268" t="s">
        <v>5517</v>
      </c>
      <c r="G83" s="271" t="str">
        <f>IF(COUNTIF(H83:AU83,"&lt;&gt;")=0,"",SUMPRODUCT(((Recommendations[ImplStatus]="Implemented")+(Recommendations[ImplStatus]="Compensated"))*ISNUMBER(MATCH(Recommendations[Id],H83:AU83,0)))/COUNTIF(H83:AU83,"&lt;&gt;"))</f>
        <v/>
      </c>
      <c r="H83" s="272"/>
      <c r="I83" s="272"/>
      <c r="J83" s="272"/>
      <c r="K83" s="272"/>
      <c r="L83" s="272"/>
      <c r="M83" s="272"/>
      <c r="N83" s="272"/>
      <c r="O83" s="272"/>
      <c r="P83" s="272"/>
      <c r="Q83" s="272"/>
      <c r="R83" s="272"/>
      <c r="S83" s="272"/>
      <c r="T83" s="272"/>
      <c r="U83" s="272"/>
      <c r="V83" s="272"/>
      <c r="W83" s="272"/>
      <c r="X83" s="272"/>
      <c r="Y83" s="272"/>
      <c r="Z83" s="272"/>
      <c r="AA83" s="272"/>
      <c r="AB83" s="272"/>
      <c r="AC83" s="272"/>
      <c r="AD83" s="272"/>
      <c r="AE83" s="272"/>
      <c r="AF83" s="272"/>
      <c r="AG83" s="272"/>
      <c r="AH83" s="272"/>
      <c r="AI83" s="272"/>
      <c r="AJ83" s="272"/>
      <c r="AK83" s="272"/>
      <c r="AL83" s="272"/>
      <c r="AM83" s="272"/>
      <c r="AN83" s="272"/>
      <c r="AO83" s="272"/>
      <c r="AP83" s="272"/>
      <c r="AQ83" s="272"/>
      <c r="AR83" s="272"/>
      <c r="AS83" s="272"/>
      <c r="AT83" s="272"/>
      <c r="AU83" s="286"/>
    </row>
    <row r="84" spans="1:47" ht="60" customHeight="1" x14ac:dyDescent="0.35">
      <c r="A84" s="282" t="s">
        <v>5365</v>
      </c>
      <c r="B84" s="260" t="s">
        <v>5514</v>
      </c>
      <c r="C84" s="261" t="s">
        <v>5534</v>
      </c>
      <c r="D84" s="264" t="s">
        <v>5535</v>
      </c>
      <c r="E84" s="265" t="s">
        <v>5513</v>
      </c>
      <c r="F84" s="268" t="s">
        <v>5517</v>
      </c>
      <c r="G84" s="271" t="str">
        <f>IF(COUNTIF(H84:AU84,"&lt;&gt;")=0,"",SUMPRODUCT(((Recommendations[ImplStatus]="Implemented")+(Recommendations[ImplStatus]="Compensated"))*ISNUMBER(MATCH(Recommendations[Id],H84:AU84,0)))/COUNTIF(H84:AU84,"&lt;&gt;"))</f>
        <v/>
      </c>
      <c r="H84" s="272"/>
      <c r="I84" s="272"/>
      <c r="J84" s="272"/>
      <c r="K84" s="272"/>
      <c r="L84" s="272"/>
      <c r="M84" s="272"/>
      <c r="N84" s="272"/>
      <c r="O84" s="272"/>
      <c r="P84" s="272"/>
      <c r="Q84" s="272"/>
      <c r="R84" s="272"/>
      <c r="S84" s="272"/>
      <c r="T84" s="272"/>
      <c r="U84" s="272"/>
      <c r="V84" s="272"/>
      <c r="W84" s="272"/>
      <c r="X84" s="272"/>
      <c r="Y84" s="272"/>
      <c r="Z84" s="272"/>
      <c r="AA84" s="272"/>
      <c r="AB84" s="272"/>
      <c r="AC84" s="272"/>
      <c r="AD84" s="272"/>
      <c r="AE84" s="272"/>
      <c r="AF84" s="272"/>
      <c r="AG84" s="272"/>
      <c r="AH84" s="272"/>
      <c r="AI84" s="272"/>
      <c r="AJ84" s="272"/>
      <c r="AK84" s="272"/>
      <c r="AL84" s="272"/>
      <c r="AM84" s="272"/>
      <c r="AN84" s="272"/>
      <c r="AO84" s="272"/>
      <c r="AP84" s="272"/>
      <c r="AQ84" s="272"/>
      <c r="AR84" s="272"/>
      <c r="AS84" s="272"/>
      <c r="AT84" s="272"/>
      <c r="AU84" s="286"/>
    </row>
    <row r="85" spans="1:47" ht="60" customHeight="1" x14ac:dyDescent="0.35">
      <c r="A85" s="282" t="s">
        <v>5365</v>
      </c>
      <c r="B85" s="260" t="s">
        <v>5514</v>
      </c>
      <c r="C85" s="261" t="s">
        <v>5536</v>
      </c>
      <c r="D85" s="264" t="s">
        <v>5537</v>
      </c>
      <c r="E85" s="265" t="s">
        <v>5513</v>
      </c>
      <c r="F85" s="268" t="s">
        <v>5517</v>
      </c>
      <c r="G85" s="271" t="str">
        <f>IF(COUNTIF(H85:AU85,"&lt;&gt;")=0,"",SUMPRODUCT(((Recommendations[ImplStatus]="Implemented")+(Recommendations[ImplStatus]="Compensated"))*ISNUMBER(MATCH(Recommendations[Id],H85:AU85,0)))/COUNTIF(H85:AU85,"&lt;&gt;"))</f>
        <v/>
      </c>
      <c r="H85" s="272"/>
      <c r="I85" s="272"/>
      <c r="J85" s="272"/>
      <c r="K85" s="272"/>
      <c r="L85" s="272"/>
      <c r="M85" s="272"/>
      <c r="N85" s="272"/>
      <c r="O85" s="272"/>
      <c r="P85" s="272"/>
      <c r="Q85" s="272"/>
      <c r="R85" s="272"/>
      <c r="S85" s="272"/>
      <c r="T85" s="272"/>
      <c r="U85" s="272"/>
      <c r="V85" s="272"/>
      <c r="W85" s="272"/>
      <c r="X85" s="272"/>
      <c r="Y85" s="272"/>
      <c r="Z85" s="272"/>
      <c r="AA85" s="272"/>
      <c r="AB85" s="272"/>
      <c r="AC85" s="272"/>
      <c r="AD85" s="272"/>
      <c r="AE85" s="272"/>
      <c r="AF85" s="272"/>
      <c r="AG85" s="272"/>
      <c r="AH85" s="272"/>
      <c r="AI85" s="272"/>
      <c r="AJ85" s="272"/>
      <c r="AK85" s="272"/>
      <c r="AL85" s="272"/>
      <c r="AM85" s="272"/>
      <c r="AN85" s="272"/>
      <c r="AO85" s="272"/>
      <c r="AP85" s="272"/>
      <c r="AQ85" s="272"/>
      <c r="AR85" s="272"/>
      <c r="AS85" s="272"/>
      <c r="AT85" s="272"/>
      <c r="AU85" s="286"/>
    </row>
    <row r="86" spans="1:47" ht="60" customHeight="1" x14ac:dyDescent="0.35">
      <c r="A86" s="282" t="s">
        <v>5365</v>
      </c>
      <c r="B86" s="260" t="s">
        <v>5514</v>
      </c>
      <c r="C86" s="261" t="s">
        <v>5538</v>
      </c>
      <c r="D86" s="264" t="s">
        <v>5539</v>
      </c>
      <c r="E86" s="265" t="s">
        <v>5513</v>
      </c>
      <c r="F86" s="268" t="s">
        <v>5517</v>
      </c>
      <c r="G86" s="271" t="str">
        <f>IF(COUNTIF(H86:AU86,"&lt;&gt;")=0,"",SUMPRODUCT(((Recommendations[ImplStatus]="Implemented")+(Recommendations[ImplStatus]="Compensated"))*ISNUMBER(MATCH(Recommendations[Id],H86:AU86,0)))/COUNTIF(H86:AU86,"&lt;&gt;"))</f>
        <v/>
      </c>
      <c r="H86" s="272"/>
      <c r="I86" s="272"/>
      <c r="J86" s="272"/>
      <c r="K86" s="272"/>
      <c r="L86" s="272"/>
      <c r="M86" s="272"/>
      <c r="N86" s="272"/>
      <c r="O86" s="272"/>
      <c r="P86" s="272"/>
      <c r="Q86" s="272"/>
      <c r="R86" s="272"/>
      <c r="S86" s="272"/>
      <c r="T86" s="272"/>
      <c r="U86" s="272"/>
      <c r="V86" s="272"/>
      <c r="W86" s="272"/>
      <c r="X86" s="272"/>
      <c r="Y86" s="272"/>
      <c r="Z86" s="272"/>
      <c r="AA86" s="272"/>
      <c r="AB86" s="272"/>
      <c r="AC86" s="272"/>
      <c r="AD86" s="272"/>
      <c r="AE86" s="272"/>
      <c r="AF86" s="272"/>
      <c r="AG86" s="272"/>
      <c r="AH86" s="272"/>
      <c r="AI86" s="272"/>
      <c r="AJ86" s="272"/>
      <c r="AK86" s="272"/>
      <c r="AL86" s="272"/>
      <c r="AM86" s="272"/>
      <c r="AN86" s="272"/>
      <c r="AO86" s="272"/>
      <c r="AP86" s="272"/>
      <c r="AQ86" s="272"/>
      <c r="AR86" s="272"/>
      <c r="AS86" s="272"/>
      <c r="AT86" s="272"/>
      <c r="AU86" s="286"/>
    </row>
    <row r="87" spans="1:47" ht="60" customHeight="1" x14ac:dyDescent="0.35">
      <c r="A87" s="282" t="s">
        <v>5365</v>
      </c>
      <c r="B87" s="260" t="s">
        <v>5514</v>
      </c>
      <c r="C87" s="261" t="s">
        <v>5540</v>
      </c>
      <c r="D87" s="264" t="s">
        <v>5541</v>
      </c>
      <c r="E87" s="265" t="s">
        <v>5513</v>
      </c>
      <c r="F87" s="268" t="s">
        <v>5517</v>
      </c>
      <c r="G87" s="271" t="str">
        <f>IF(COUNTIF(H87:AU87,"&lt;&gt;")=0,"",SUMPRODUCT(((Recommendations[ImplStatus]="Implemented")+(Recommendations[ImplStatus]="Compensated"))*ISNUMBER(MATCH(Recommendations[Id],H87:AU87,0)))/COUNTIF(H87:AU87,"&lt;&gt;"))</f>
        <v/>
      </c>
      <c r="H87" s="272"/>
      <c r="I87" s="272"/>
      <c r="J87" s="272"/>
      <c r="K87" s="272"/>
      <c r="L87" s="272"/>
      <c r="M87" s="272"/>
      <c r="N87" s="272"/>
      <c r="O87" s="272"/>
      <c r="P87" s="272"/>
      <c r="Q87" s="272"/>
      <c r="R87" s="272"/>
      <c r="S87" s="272"/>
      <c r="T87" s="272"/>
      <c r="U87" s="272"/>
      <c r="V87" s="272"/>
      <c r="W87" s="272"/>
      <c r="X87" s="272"/>
      <c r="Y87" s="272"/>
      <c r="Z87" s="272"/>
      <c r="AA87" s="272"/>
      <c r="AB87" s="272"/>
      <c r="AC87" s="272"/>
      <c r="AD87" s="272"/>
      <c r="AE87" s="272"/>
      <c r="AF87" s="272"/>
      <c r="AG87" s="272"/>
      <c r="AH87" s="272"/>
      <c r="AI87" s="272"/>
      <c r="AJ87" s="272"/>
      <c r="AK87" s="272"/>
      <c r="AL87" s="272"/>
      <c r="AM87" s="272"/>
      <c r="AN87" s="272"/>
      <c r="AO87" s="272"/>
      <c r="AP87" s="272"/>
      <c r="AQ87" s="272"/>
      <c r="AR87" s="272"/>
      <c r="AS87" s="272"/>
      <c r="AT87" s="272"/>
      <c r="AU87" s="286"/>
    </row>
    <row r="88" spans="1:47" ht="60" customHeight="1" x14ac:dyDescent="0.35">
      <c r="A88" s="282" t="s">
        <v>5365</v>
      </c>
      <c r="B88" s="260" t="s">
        <v>5514</v>
      </c>
      <c r="C88" s="261" t="s">
        <v>5542</v>
      </c>
      <c r="D88" s="264" t="s">
        <v>5543</v>
      </c>
      <c r="E88" s="265" t="s">
        <v>5513</v>
      </c>
      <c r="F88" s="268" t="s">
        <v>5501</v>
      </c>
      <c r="G88" s="271" t="str">
        <f>IF(COUNTIF(H88:AU88,"&lt;&gt;")=0,"",SUMPRODUCT(((Recommendations[ImplStatus]="Implemented")+(Recommendations[ImplStatus]="Compensated"))*ISNUMBER(MATCH(Recommendations[Id],H88:AU88,0)))/COUNTIF(H88:AU88,"&lt;&gt;"))</f>
        <v/>
      </c>
      <c r="H88" s="272"/>
      <c r="I88" s="272"/>
      <c r="J88" s="272"/>
      <c r="K88" s="272"/>
      <c r="L88" s="272"/>
      <c r="M88" s="272"/>
      <c r="N88" s="272"/>
      <c r="O88" s="272"/>
      <c r="P88" s="272"/>
      <c r="Q88" s="272"/>
      <c r="R88" s="272"/>
      <c r="S88" s="272"/>
      <c r="T88" s="272"/>
      <c r="U88" s="272"/>
      <c r="V88" s="272"/>
      <c r="W88" s="272"/>
      <c r="X88" s="272"/>
      <c r="Y88" s="272"/>
      <c r="Z88" s="272"/>
      <c r="AA88" s="272"/>
      <c r="AB88" s="272"/>
      <c r="AC88" s="272"/>
      <c r="AD88" s="272"/>
      <c r="AE88" s="272"/>
      <c r="AF88" s="272"/>
      <c r="AG88" s="272"/>
      <c r="AH88" s="272"/>
      <c r="AI88" s="272"/>
      <c r="AJ88" s="272"/>
      <c r="AK88" s="272"/>
      <c r="AL88" s="272"/>
      <c r="AM88" s="272"/>
      <c r="AN88" s="272"/>
      <c r="AO88" s="272"/>
      <c r="AP88" s="272"/>
      <c r="AQ88" s="272"/>
      <c r="AR88" s="272"/>
      <c r="AS88" s="272"/>
      <c r="AT88" s="272"/>
      <c r="AU88" s="286"/>
    </row>
    <row r="89" spans="1:47" ht="60" customHeight="1" x14ac:dyDescent="0.35">
      <c r="A89" s="282" t="s">
        <v>5365</v>
      </c>
      <c r="B89" s="260" t="s">
        <v>5514</v>
      </c>
      <c r="C89" s="261" t="s">
        <v>5544</v>
      </c>
      <c r="D89" s="264" t="s">
        <v>5545</v>
      </c>
      <c r="E89" s="265" t="s">
        <v>5513</v>
      </c>
      <c r="F89" s="268" t="s">
        <v>5501</v>
      </c>
      <c r="G89" s="271" t="str">
        <f>IF(COUNTIF(H89:AU89,"&lt;&gt;")=0,"",SUMPRODUCT(((Recommendations[ImplStatus]="Implemented")+(Recommendations[ImplStatus]="Compensated"))*ISNUMBER(MATCH(Recommendations[Id],H89:AU89,0)))/COUNTIF(H89:AU89,"&lt;&gt;"))</f>
        <v/>
      </c>
      <c r="H89" s="272"/>
      <c r="I89" s="272"/>
      <c r="J89" s="272"/>
      <c r="K89" s="272"/>
      <c r="L89" s="272"/>
      <c r="M89" s="272"/>
      <c r="N89" s="272"/>
      <c r="O89" s="272"/>
      <c r="P89" s="272"/>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86"/>
    </row>
    <row r="90" spans="1:47" ht="60" customHeight="1" x14ac:dyDescent="0.35">
      <c r="A90" s="282" t="s">
        <v>5365</v>
      </c>
      <c r="B90" s="260" t="s">
        <v>5514</v>
      </c>
      <c r="C90" s="261" t="s">
        <v>5546</v>
      </c>
      <c r="D90" s="264" t="s">
        <v>5547</v>
      </c>
      <c r="E90" s="265" t="s">
        <v>5513</v>
      </c>
      <c r="F90" s="268" t="s">
        <v>5501</v>
      </c>
      <c r="G90" s="271" t="str">
        <f>IF(COUNTIF(H90:AU90,"&lt;&gt;")=0,"",SUMPRODUCT(((Recommendations[ImplStatus]="Implemented")+(Recommendations[ImplStatus]="Compensated"))*ISNUMBER(MATCH(Recommendations[Id],H90:AU90,0)))/COUNTIF(H90:AU90,"&lt;&gt;"))</f>
        <v/>
      </c>
      <c r="H90" s="272"/>
      <c r="I90" s="272"/>
      <c r="J90" s="272"/>
      <c r="K90" s="272"/>
      <c r="L90" s="272"/>
      <c r="M90" s="272"/>
      <c r="N90" s="272"/>
      <c r="O90" s="272"/>
      <c r="P90" s="272"/>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86"/>
    </row>
    <row r="91" spans="1:47" ht="60" customHeight="1" outlineLevel="2" x14ac:dyDescent="0.35">
      <c r="A91" s="281" t="s">
        <v>5365</v>
      </c>
      <c r="B91" s="259" t="s">
        <v>5548</v>
      </c>
      <c r="C91" s="259"/>
      <c r="D91" s="263"/>
      <c r="E91" s="259"/>
      <c r="F91" s="267"/>
      <c r="G91" s="270" t="str">
        <f>IF(COUNTIF(H91:AU91,"&lt;&gt;")=0,"",SUMPRODUCT(((Recommendations[ImplStatus]="Implemented")+(Recommendations[ImplStatus]="Compensated"))*ISNUMBER(MATCH(Recommendations[Id],H91:AU91,0)))/COUNTIF(H91:AU91,"&lt;&gt;"))</f>
        <v/>
      </c>
      <c r="H91" s="267"/>
      <c r="I91" s="267"/>
      <c r="J91" s="267"/>
      <c r="K91" s="267"/>
      <c r="L91" s="267"/>
      <c r="M91" s="267"/>
      <c r="N91" s="267"/>
      <c r="O91" s="267"/>
      <c r="P91" s="267"/>
      <c r="Q91" s="267"/>
      <c r="R91" s="267"/>
      <c r="S91" s="267"/>
      <c r="T91" s="267"/>
      <c r="U91" s="267"/>
      <c r="V91" s="267"/>
      <c r="W91" s="267"/>
      <c r="X91" s="267"/>
      <c r="Y91" s="267"/>
      <c r="Z91" s="267"/>
      <c r="AA91" s="267"/>
      <c r="AB91" s="267"/>
      <c r="AC91" s="267"/>
      <c r="AD91" s="267"/>
      <c r="AE91" s="267"/>
      <c r="AF91" s="267"/>
      <c r="AG91" s="267"/>
      <c r="AH91" s="267"/>
      <c r="AI91" s="267"/>
      <c r="AJ91" s="267"/>
      <c r="AK91" s="267"/>
      <c r="AL91" s="267"/>
      <c r="AM91" s="267"/>
      <c r="AN91" s="267"/>
      <c r="AO91" s="267"/>
      <c r="AP91" s="267"/>
      <c r="AQ91" s="267"/>
      <c r="AR91" s="267"/>
      <c r="AS91" s="267"/>
      <c r="AT91" s="267"/>
      <c r="AU91" s="285"/>
    </row>
    <row r="92" spans="1:47" ht="60" customHeight="1" x14ac:dyDescent="0.35">
      <c r="A92" s="282" t="s">
        <v>5365</v>
      </c>
      <c r="B92" s="260" t="s">
        <v>5548</v>
      </c>
      <c r="C92" s="261" t="s">
        <v>5549</v>
      </c>
      <c r="D92" s="264" t="s">
        <v>5550</v>
      </c>
      <c r="E92" s="265" t="s">
        <v>5369</v>
      </c>
      <c r="F92" s="268" t="s">
        <v>5501</v>
      </c>
      <c r="G92" s="271" t="str">
        <f>IF(COUNTIF(H92:AU92,"&lt;&gt;")=0,"",SUMPRODUCT(((Recommendations[ImplStatus]="Implemented")+(Recommendations[ImplStatus]="Compensated"))*ISNUMBER(MATCH(Recommendations[Id],H92:AU92,0)))/COUNTIF(H92:AU92,"&lt;&gt;"))</f>
        <v/>
      </c>
      <c r="H92" s="272"/>
      <c r="I92" s="272"/>
      <c r="J92" s="272"/>
      <c r="K92" s="272"/>
      <c r="L92" s="272"/>
      <c r="M92" s="272"/>
      <c r="N92" s="272"/>
      <c r="O92" s="272"/>
      <c r="P92" s="272"/>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86"/>
    </row>
    <row r="93" spans="1:47" ht="60" customHeight="1" x14ac:dyDescent="0.35">
      <c r="A93" s="282" t="s">
        <v>5365</v>
      </c>
      <c r="B93" s="260" t="s">
        <v>5548</v>
      </c>
      <c r="C93" s="261" t="s">
        <v>5551</v>
      </c>
      <c r="D93" s="264" t="s">
        <v>5552</v>
      </c>
      <c r="E93" s="265" t="s">
        <v>5369</v>
      </c>
      <c r="F93" s="268" t="s">
        <v>5501</v>
      </c>
      <c r="G93" s="271" t="str">
        <f>IF(COUNTIF(H93:AU93,"&lt;&gt;")=0,"",SUMPRODUCT(((Recommendations[ImplStatus]="Implemented")+(Recommendations[ImplStatus]="Compensated"))*ISNUMBER(MATCH(Recommendations[Id],H93:AU93,0)))/COUNTIF(H93:AU93,"&lt;&gt;"))</f>
        <v/>
      </c>
      <c r="H93" s="272"/>
      <c r="I93" s="272"/>
      <c r="J93" s="272"/>
      <c r="K93" s="272"/>
      <c r="L93" s="272"/>
      <c r="M93" s="272"/>
      <c r="N93" s="272"/>
      <c r="O93" s="272"/>
      <c r="P93" s="272"/>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86"/>
    </row>
    <row r="94" spans="1:47" ht="60" customHeight="1" x14ac:dyDescent="0.35">
      <c r="A94" s="282" t="s">
        <v>5365</v>
      </c>
      <c r="B94" s="260" t="s">
        <v>5548</v>
      </c>
      <c r="C94" s="261" t="s">
        <v>5553</v>
      </c>
      <c r="D94" s="264" t="s">
        <v>5554</v>
      </c>
      <c r="E94" s="265" t="s">
        <v>5369</v>
      </c>
      <c r="F94" s="268" t="s">
        <v>5501</v>
      </c>
      <c r="G94" s="271" t="str">
        <f>IF(COUNTIF(H94:AU94,"&lt;&gt;")=0,"",SUMPRODUCT(((Recommendations[ImplStatus]="Implemented")+(Recommendations[ImplStatus]="Compensated"))*ISNUMBER(MATCH(Recommendations[Id],H94:AU94,0)))/COUNTIF(H94:AU94,"&lt;&gt;"))</f>
        <v/>
      </c>
      <c r="H94" s="272"/>
      <c r="I94" s="272"/>
      <c r="J94" s="272"/>
      <c r="K94" s="272"/>
      <c r="L94" s="272"/>
      <c r="M94" s="272"/>
      <c r="N94" s="272"/>
      <c r="O94" s="272"/>
      <c r="P94" s="272"/>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86"/>
    </row>
    <row r="95" spans="1:47" ht="60" customHeight="1" x14ac:dyDescent="0.35">
      <c r="A95" s="282" t="s">
        <v>5365</v>
      </c>
      <c r="B95" s="260" t="s">
        <v>5548</v>
      </c>
      <c r="C95" s="261" t="s">
        <v>5555</v>
      </c>
      <c r="D95" s="264" t="s">
        <v>5556</v>
      </c>
      <c r="E95" s="265" t="s">
        <v>5369</v>
      </c>
      <c r="F95" s="268" t="s">
        <v>5501</v>
      </c>
      <c r="G95" s="271" t="str">
        <f>IF(COUNTIF(H95:AU95,"&lt;&gt;")=0,"",SUMPRODUCT(((Recommendations[ImplStatus]="Implemented")+(Recommendations[ImplStatus]="Compensated"))*ISNUMBER(MATCH(Recommendations[Id],H95:AU95,0)))/COUNTIF(H95:AU95,"&lt;&gt;"))</f>
        <v/>
      </c>
      <c r="H95" s="272"/>
      <c r="I95" s="272"/>
      <c r="J95" s="272"/>
      <c r="K95" s="272"/>
      <c r="L95" s="272"/>
      <c r="M95" s="272"/>
      <c r="N95" s="272"/>
      <c r="O95" s="272"/>
      <c r="P95" s="272"/>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86"/>
    </row>
    <row r="96" spans="1:47" ht="60" customHeight="1" x14ac:dyDescent="0.35">
      <c r="A96" s="282" t="s">
        <v>5365</v>
      </c>
      <c r="B96" s="260" t="s">
        <v>5548</v>
      </c>
      <c r="C96" s="261" t="s">
        <v>5557</v>
      </c>
      <c r="D96" s="264" t="s">
        <v>5558</v>
      </c>
      <c r="E96" s="265" t="s">
        <v>5369</v>
      </c>
      <c r="F96" s="268" t="s">
        <v>5501</v>
      </c>
      <c r="G96" s="271" t="str">
        <f>IF(COUNTIF(H96:AU96,"&lt;&gt;")=0,"",SUMPRODUCT(((Recommendations[ImplStatus]="Implemented")+(Recommendations[ImplStatus]="Compensated"))*ISNUMBER(MATCH(Recommendations[Id],H96:AU96,0)))/COUNTIF(H96:AU96,"&lt;&gt;"))</f>
        <v/>
      </c>
      <c r="H96" s="272"/>
      <c r="I96" s="272"/>
      <c r="J96" s="272"/>
      <c r="K96" s="272"/>
      <c r="L96" s="272"/>
      <c r="M96" s="272"/>
      <c r="N96" s="272"/>
      <c r="O96" s="272"/>
      <c r="P96" s="272"/>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86"/>
    </row>
    <row r="97" spans="1:47" ht="60" customHeight="1" x14ac:dyDescent="0.35">
      <c r="A97" s="282" t="s">
        <v>5365</v>
      </c>
      <c r="B97" s="260" t="s">
        <v>5548</v>
      </c>
      <c r="C97" s="261" t="s">
        <v>5559</v>
      </c>
      <c r="D97" s="264" t="s">
        <v>5560</v>
      </c>
      <c r="E97" s="265" t="s">
        <v>5369</v>
      </c>
      <c r="F97" s="268" t="s">
        <v>5561</v>
      </c>
      <c r="G97" s="271" t="str">
        <f>IF(COUNTIF(H97:AU97,"&lt;&gt;")=0,"",SUMPRODUCT(((Recommendations[ImplStatus]="Implemented")+(Recommendations[ImplStatus]="Compensated"))*ISNUMBER(MATCH(Recommendations[Id],H97:AU97,0)))/COUNTIF(H97:AU97,"&lt;&gt;"))</f>
        <v/>
      </c>
      <c r="H97" s="272"/>
      <c r="I97" s="272"/>
      <c r="J97" s="272"/>
      <c r="K97" s="272"/>
      <c r="L97" s="272"/>
      <c r="M97" s="272"/>
      <c r="N97" s="272"/>
      <c r="O97" s="272"/>
      <c r="P97" s="272"/>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86"/>
    </row>
    <row r="98" spans="1:47" ht="60" customHeight="1" x14ac:dyDescent="0.35">
      <c r="A98" s="282" t="s">
        <v>5365</v>
      </c>
      <c r="B98" s="260" t="s">
        <v>5548</v>
      </c>
      <c r="C98" s="261" t="s">
        <v>5562</v>
      </c>
      <c r="D98" s="264" t="s">
        <v>5563</v>
      </c>
      <c r="E98" s="265" t="s">
        <v>5369</v>
      </c>
      <c r="F98" s="268" t="s">
        <v>5561</v>
      </c>
      <c r="G98" s="271" t="str">
        <f>IF(COUNTIF(H98:AU98,"&lt;&gt;")=0,"",SUMPRODUCT(((Recommendations[ImplStatus]="Implemented")+(Recommendations[ImplStatus]="Compensated"))*ISNUMBER(MATCH(Recommendations[Id],H98:AU98,0)))/COUNTIF(H98:AU98,"&lt;&gt;"))</f>
        <v/>
      </c>
      <c r="H98" s="272"/>
      <c r="I98" s="272"/>
      <c r="J98" s="272"/>
      <c r="K98" s="272"/>
      <c r="L98" s="272"/>
      <c r="M98" s="272"/>
      <c r="N98" s="272"/>
      <c r="O98" s="272"/>
      <c r="P98" s="272"/>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86"/>
    </row>
    <row r="99" spans="1:47" ht="60" customHeight="1" x14ac:dyDescent="0.35">
      <c r="A99" s="282" t="s">
        <v>5365</v>
      </c>
      <c r="B99" s="260" t="s">
        <v>5548</v>
      </c>
      <c r="C99" s="261" t="s">
        <v>5564</v>
      </c>
      <c r="D99" s="264" t="s">
        <v>5565</v>
      </c>
      <c r="E99" s="265" t="s">
        <v>5369</v>
      </c>
      <c r="F99" s="268" t="s">
        <v>5561</v>
      </c>
      <c r="G99" s="271" t="str">
        <f>IF(COUNTIF(H99:AU99,"&lt;&gt;")=0,"",SUMPRODUCT(((Recommendations[ImplStatus]="Implemented")+(Recommendations[ImplStatus]="Compensated"))*ISNUMBER(MATCH(Recommendations[Id],H99:AU99,0)))/COUNTIF(H99:AU99,"&lt;&gt;"))</f>
        <v/>
      </c>
      <c r="H99" s="272"/>
      <c r="I99" s="272"/>
      <c r="J99" s="272"/>
      <c r="K99" s="272"/>
      <c r="L99" s="272"/>
      <c r="M99" s="272"/>
      <c r="N99" s="272"/>
      <c r="O99" s="272"/>
      <c r="P99" s="272"/>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86"/>
    </row>
    <row r="100" spans="1:47" ht="60" customHeight="1" x14ac:dyDescent="0.35">
      <c r="A100" s="282" t="s">
        <v>5365</v>
      </c>
      <c r="B100" s="260" t="s">
        <v>5548</v>
      </c>
      <c r="C100" s="261" t="s">
        <v>5566</v>
      </c>
      <c r="D100" s="264" t="s">
        <v>5567</v>
      </c>
      <c r="E100" s="265" t="s">
        <v>5369</v>
      </c>
      <c r="F100" s="268" t="s">
        <v>5561</v>
      </c>
      <c r="G100" s="271" t="str">
        <f>IF(COUNTIF(H100:AU100,"&lt;&gt;")=0,"",SUMPRODUCT(((Recommendations[ImplStatus]="Implemented")+(Recommendations[ImplStatus]="Compensated"))*ISNUMBER(MATCH(Recommendations[Id],H100:AU100,0)))/COUNTIF(H100:AU100,"&lt;&gt;"))</f>
        <v/>
      </c>
      <c r="H100" s="272"/>
      <c r="I100" s="272"/>
      <c r="J100" s="272"/>
      <c r="K100" s="272"/>
      <c r="L100" s="272"/>
      <c r="M100" s="272"/>
      <c r="N100" s="272"/>
      <c r="O100" s="272"/>
      <c r="P100" s="272"/>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86"/>
    </row>
    <row r="101" spans="1:47" ht="60" customHeight="1" x14ac:dyDescent="0.35">
      <c r="A101" s="282" t="s">
        <v>5365</v>
      </c>
      <c r="B101" s="260" t="s">
        <v>5548</v>
      </c>
      <c r="C101" s="261" t="s">
        <v>5568</v>
      </c>
      <c r="D101" s="264" t="s">
        <v>5569</v>
      </c>
      <c r="E101" s="265" t="s">
        <v>5369</v>
      </c>
      <c r="F101" s="268" t="s">
        <v>5501</v>
      </c>
      <c r="G101" s="271" t="str">
        <f>IF(COUNTIF(H101:AU101,"&lt;&gt;")=0,"",SUMPRODUCT(((Recommendations[ImplStatus]="Implemented")+(Recommendations[ImplStatus]="Compensated"))*ISNUMBER(MATCH(Recommendations[Id],H101:AU101,0)))/COUNTIF(H101:AU101,"&lt;&gt;"))</f>
        <v/>
      </c>
      <c r="H101" s="272"/>
      <c r="I101" s="272"/>
      <c r="J101" s="272"/>
      <c r="K101" s="272"/>
      <c r="L101" s="272"/>
      <c r="M101" s="272"/>
      <c r="N101" s="272"/>
      <c r="O101" s="272"/>
      <c r="P101" s="272"/>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86"/>
    </row>
    <row r="102" spans="1:47" ht="60" customHeight="1" x14ac:dyDescent="0.35">
      <c r="A102" s="282" t="s">
        <v>5365</v>
      </c>
      <c r="B102" s="260" t="s">
        <v>5548</v>
      </c>
      <c r="C102" s="261" t="s">
        <v>5570</v>
      </c>
      <c r="D102" s="264" t="s">
        <v>5571</v>
      </c>
      <c r="E102" s="265" t="s">
        <v>5513</v>
      </c>
      <c r="F102" s="268" t="s">
        <v>5501</v>
      </c>
      <c r="G102" s="271" t="str">
        <f>IF(COUNTIF(H102:AU102,"&lt;&gt;")=0,"",SUMPRODUCT(((Recommendations[ImplStatus]="Implemented")+(Recommendations[ImplStatus]="Compensated"))*ISNUMBER(MATCH(Recommendations[Id],H102:AU102,0)))/COUNTIF(H102:AU102,"&lt;&gt;"))</f>
        <v/>
      </c>
      <c r="H102" s="272"/>
      <c r="I102" s="272"/>
      <c r="J102" s="272"/>
      <c r="K102" s="272"/>
      <c r="L102" s="272"/>
      <c r="M102" s="272"/>
      <c r="N102" s="272"/>
      <c r="O102" s="272"/>
      <c r="P102" s="272"/>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86"/>
    </row>
    <row r="103" spans="1:47" ht="60" customHeight="1" x14ac:dyDescent="0.35">
      <c r="A103" s="282" t="s">
        <v>5365</v>
      </c>
      <c r="B103" s="260" t="s">
        <v>5548</v>
      </c>
      <c r="C103" s="261" t="s">
        <v>5572</v>
      </c>
      <c r="D103" s="264" t="s">
        <v>5573</v>
      </c>
      <c r="E103" s="265" t="s">
        <v>5513</v>
      </c>
      <c r="F103" s="268" t="s">
        <v>5501</v>
      </c>
      <c r="G103" s="271" t="str">
        <f>IF(COUNTIF(H103:AU103,"&lt;&gt;")=0,"",SUMPRODUCT(((Recommendations[ImplStatus]="Implemented")+(Recommendations[ImplStatus]="Compensated"))*ISNUMBER(MATCH(Recommendations[Id],H103:AU103,0)))/COUNTIF(H103:AU103,"&lt;&gt;"))</f>
        <v/>
      </c>
      <c r="H103" s="272"/>
      <c r="I103" s="272"/>
      <c r="J103" s="272"/>
      <c r="K103" s="272"/>
      <c r="L103" s="272"/>
      <c r="M103" s="272"/>
      <c r="N103" s="272"/>
      <c r="O103" s="272"/>
      <c r="P103" s="272"/>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86"/>
    </row>
    <row r="104" spans="1:47" ht="60" customHeight="1" x14ac:dyDescent="0.35">
      <c r="A104" s="282" t="s">
        <v>5365</v>
      </c>
      <c r="B104" s="260" t="s">
        <v>5548</v>
      </c>
      <c r="C104" s="261" t="s">
        <v>5574</v>
      </c>
      <c r="D104" s="264" t="s">
        <v>5575</v>
      </c>
      <c r="E104" s="265" t="s">
        <v>5513</v>
      </c>
      <c r="F104" s="268" t="s">
        <v>5501</v>
      </c>
      <c r="G104" s="271" t="str">
        <f>IF(COUNTIF(H104:AU104,"&lt;&gt;")=0,"",SUMPRODUCT(((Recommendations[ImplStatus]="Implemented")+(Recommendations[ImplStatus]="Compensated"))*ISNUMBER(MATCH(Recommendations[Id],H104:AU104,0)))/COUNTIF(H104:AU104,"&lt;&gt;"))</f>
        <v/>
      </c>
      <c r="H104" s="272"/>
      <c r="I104" s="272"/>
      <c r="J104" s="272"/>
      <c r="K104" s="272"/>
      <c r="L104" s="272"/>
      <c r="M104" s="272"/>
      <c r="N104" s="272"/>
      <c r="O104" s="272"/>
      <c r="P104" s="272"/>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86"/>
    </row>
    <row r="105" spans="1:47" ht="60" customHeight="1" x14ac:dyDescent="0.35">
      <c r="A105" s="282" t="s">
        <v>5365</v>
      </c>
      <c r="B105" s="260" t="s">
        <v>5548</v>
      </c>
      <c r="C105" s="261" t="s">
        <v>5576</v>
      </c>
      <c r="D105" s="264" t="s">
        <v>5577</v>
      </c>
      <c r="E105" s="265" t="s">
        <v>5398</v>
      </c>
      <c r="F105" s="268" t="s">
        <v>5501</v>
      </c>
      <c r="G105" s="271" t="str">
        <f>IF(COUNTIF(H105:AU105,"&lt;&gt;")=0,"",SUMPRODUCT(((Recommendations[ImplStatus]="Implemented")+(Recommendations[ImplStatus]="Compensated"))*ISNUMBER(MATCH(Recommendations[Id],H105:AU105,0)))/COUNTIF(H105:AU105,"&lt;&gt;"))</f>
        <v/>
      </c>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86"/>
    </row>
    <row r="106" spans="1:47" ht="60" customHeight="1" outlineLevel="2" x14ac:dyDescent="0.35">
      <c r="A106" s="281" t="s">
        <v>5365</v>
      </c>
      <c r="B106" s="259" t="s">
        <v>5578</v>
      </c>
      <c r="C106" s="259"/>
      <c r="D106" s="263"/>
      <c r="E106" s="259"/>
      <c r="F106" s="267"/>
      <c r="G106" s="270" t="str">
        <f>IF(COUNTIF(H106:AU106,"&lt;&gt;")=0,"",SUMPRODUCT(((Recommendations[ImplStatus]="Implemented")+(Recommendations[ImplStatus]="Compensated"))*ISNUMBER(MATCH(Recommendations[Id],H106:AU106,0)))/COUNTIF(H106:AU106,"&lt;&gt;"))</f>
        <v/>
      </c>
      <c r="H106" s="267"/>
      <c r="I106" s="267"/>
      <c r="J106" s="267"/>
      <c r="K106" s="267"/>
      <c r="L106" s="267"/>
      <c r="M106" s="267"/>
      <c r="N106" s="267"/>
      <c r="O106" s="267"/>
      <c r="P106" s="267"/>
      <c r="Q106" s="267"/>
      <c r="R106" s="267"/>
      <c r="S106" s="267"/>
      <c r="T106" s="267"/>
      <c r="U106" s="267"/>
      <c r="V106" s="267"/>
      <c r="W106" s="267"/>
      <c r="X106" s="267"/>
      <c r="Y106" s="267"/>
      <c r="Z106" s="267"/>
      <c r="AA106" s="267"/>
      <c r="AB106" s="267"/>
      <c r="AC106" s="267"/>
      <c r="AD106" s="267"/>
      <c r="AE106" s="267"/>
      <c r="AF106" s="267"/>
      <c r="AG106" s="267"/>
      <c r="AH106" s="267"/>
      <c r="AI106" s="267"/>
      <c r="AJ106" s="267"/>
      <c r="AK106" s="267"/>
      <c r="AL106" s="267"/>
      <c r="AM106" s="267"/>
      <c r="AN106" s="267"/>
      <c r="AO106" s="267"/>
      <c r="AP106" s="267"/>
      <c r="AQ106" s="267"/>
      <c r="AR106" s="267"/>
      <c r="AS106" s="267"/>
      <c r="AT106" s="267"/>
      <c r="AU106" s="285"/>
    </row>
    <row r="107" spans="1:47" ht="60" customHeight="1" x14ac:dyDescent="0.35">
      <c r="A107" s="282" t="s">
        <v>5365</v>
      </c>
      <c r="B107" s="260" t="s">
        <v>5578</v>
      </c>
      <c r="C107" s="261" t="s">
        <v>5579</v>
      </c>
      <c r="D107" s="264" t="s">
        <v>5580</v>
      </c>
      <c r="E107" s="265" t="s">
        <v>5513</v>
      </c>
      <c r="F107" s="268" t="s">
        <v>5501</v>
      </c>
      <c r="G107" s="271" t="str">
        <f>IF(COUNTIF(H107:AU107,"&lt;&gt;")=0,"",SUMPRODUCT(((Recommendations[ImplStatus]="Implemented")+(Recommendations[ImplStatus]="Compensated"))*ISNUMBER(MATCH(Recommendations[Id],H107:AU107,0)))/COUNTIF(H107:AU107,"&lt;&gt;"))</f>
        <v/>
      </c>
      <c r="H107" s="272"/>
      <c r="I107" s="272"/>
      <c r="J107" s="272"/>
      <c r="K107" s="272"/>
      <c r="L107" s="272"/>
      <c r="M107" s="272"/>
      <c r="N107" s="272"/>
      <c r="O107" s="272"/>
      <c r="P107" s="272"/>
      <c r="Q107" s="272"/>
      <c r="R107" s="272"/>
      <c r="S107" s="272"/>
      <c r="T107" s="272"/>
      <c r="U107" s="272"/>
      <c r="V107" s="272"/>
      <c r="W107" s="272"/>
      <c r="X107" s="272"/>
      <c r="Y107" s="272"/>
      <c r="Z107" s="272"/>
      <c r="AA107" s="272"/>
      <c r="AB107" s="272"/>
      <c r="AC107" s="272"/>
      <c r="AD107" s="272"/>
      <c r="AE107" s="272"/>
      <c r="AF107" s="272"/>
      <c r="AG107" s="272"/>
      <c r="AH107" s="272"/>
      <c r="AI107" s="272"/>
      <c r="AJ107" s="272"/>
      <c r="AK107" s="272"/>
      <c r="AL107" s="272"/>
      <c r="AM107" s="272"/>
      <c r="AN107" s="272"/>
      <c r="AO107" s="272"/>
      <c r="AP107" s="272"/>
      <c r="AQ107" s="272"/>
      <c r="AR107" s="272"/>
      <c r="AS107" s="272"/>
      <c r="AT107" s="272"/>
      <c r="AU107" s="286"/>
    </row>
    <row r="108" spans="1:47" ht="60" customHeight="1" x14ac:dyDescent="0.35">
      <c r="A108" s="282" t="s">
        <v>5365</v>
      </c>
      <c r="B108" s="260" t="s">
        <v>5578</v>
      </c>
      <c r="C108" s="261" t="s">
        <v>5581</v>
      </c>
      <c r="D108" s="264" t="s">
        <v>5582</v>
      </c>
      <c r="E108" s="265" t="s">
        <v>5513</v>
      </c>
      <c r="F108" s="268" t="s">
        <v>5501</v>
      </c>
      <c r="G108" s="271" t="str">
        <f>IF(COUNTIF(H108:AU108,"&lt;&gt;")=0,"",SUMPRODUCT(((Recommendations[ImplStatus]="Implemented")+(Recommendations[ImplStatus]="Compensated"))*ISNUMBER(MATCH(Recommendations[Id],H108:AU108,0)))/COUNTIF(H108:AU108,"&lt;&gt;"))</f>
        <v/>
      </c>
      <c r="H108" s="272"/>
      <c r="I108" s="272"/>
      <c r="J108" s="272"/>
      <c r="K108" s="272"/>
      <c r="L108" s="272"/>
      <c r="M108" s="272"/>
      <c r="N108" s="272"/>
      <c r="O108" s="272"/>
      <c r="P108" s="272"/>
      <c r="Q108" s="272"/>
      <c r="R108" s="272"/>
      <c r="S108" s="272"/>
      <c r="T108" s="272"/>
      <c r="U108" s="272"/>
      <c r="V108" s="272"/>
      <c r="W108" s="272"/>
      <c r="X108" s="272"/>
      <c r="Y108" s="272"/>
      <c r="Z108" s="272"/>
      <c r="AA108" s="272"/>
      <c r="AB108" s="272"/>
      <c r="AC108" s="272"/>
      <c r="AD108" s="272"/>
      <c r="AE108" s="272"/>
      <c r="AF108" s="272"/>
      <c r="AG108" s="272"/>
      <c r="AH108" s="272"/>
      <c r="AI108" s="272"/>
      <c r="AJ108" s="272"/>
      <c r="AK108" s="272"/>
      <c r="AL108" s="272"/>
      <c r="AM108" s="272"/>
      <c r="AN108" s="272"/>
      <c r="AO108" s="272"/>
      <c r="AP108" s="272"/>
      <c r="AQ108" s="272"/>
      <c r="AR108" s="272"/>
      <c r="AS108" s="272"/>
      <c r="AT108" s="272"/>
      <c r="AU108" s="286"/>
    </row>
    <row r="109" spans="1:47" ht="60" customHeight="1" x14ac:dyDescent="0.35">
      <c r="A109" s="282" t="s">
        <v>5365</v>
      </c>
      <c r="B109" s="260" t="s">
        <v>5578</v>
      </c>
      <c r="C109" s="261" t="s">
        <v>5583</v>
      </c>
      <c r="D109" s="264" t="s">
        <v>5584</v>
      </c>
      <c r="E109" s="265" t="s">
        <v>5513</v>
      </c>
      <c r="F109" s="268" t="s">
        <v>5501</v>
      </c>
      <c r="G109" s="271" t="str">
        <f>IF(COUNTIF(H109:AU109,"&lt;&gt;")=0,"",SUMPRODUCT(((Recommendations[ImplStatus]="Implemented")+(Recommendations[ImplStatus]="Compensated"))*ISNUMBER(MATCH(Recommendations[Id],H109:AU109,0)))/COUNTIF(H109:AU109,"&lt;&gt;"))</f>
        <v/>
      </c>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86"/>
    </row>
    <row r="110" spans="1:47" ht="60" customHeight="1" x14ac:dyDescent="0.35">
      <c r="A110" s="282" t="s">
        <v>5365</v>
      </c>
      <c r="B110" s="260" t="s">
        <v>5578</v>
      </c>
      <c r="C110" s="261" t="s">
        <v>5585</v>
      </c>
      <c r="D110" s="264" t="s">
        <v>5586</v>
      </c>
      <c r="E110" s="265" t="s">
        <v>5513</v>
      </c>
      <c r="F110" s="268" t="s">
        <v>5501</v>
      </c>
      <c r="G110" s="271" t="str">
        <f>IF(COUNTIF(H110:AU110,"&lt;&gt;")=0,"",SUMPRODUCT(((Recommendations[ImplStatus]="Implemented")+(Recommendations[ImplStatus]="Compensated"))*ISNUMBER(MATCH(Recommendations[Id],H110:AU110,0)))/COUNTIF(H110:AU110,"&lt;&gt;"))</f>
        <v/>
      </c>
      <c r="H110" s="272"/>
      <c r="I110" s="272"/>
      <c r="J110" s="272"/>
      <c r="K110" s="272"/>
      <c r="L110" s="272"/>
      <c r="M110" s="272"/>
      <c r="N110" s="272"/>
      <c r="O110" s="272"/>
      <c r="P110" s="272"/>
      <c r="Q110" s="272"/>
      <c r="R110" s="272"/>
      <c r="S110" s="272"/>
      <c r="T110" s="272"/>
      <c r="U110" s="272"/>
      <c r="V110" s="272"/>
      <c r="W110" s="272"/>
      <c r="X110" s="272"/>
      <c r="Y110" s="272"/>
      <c r="Z110" s="272"/>
      <c r="AA110" s="272"/>
      <c r="AB110" s="272"/>
      <c r="AC110" s="272"/>
      <c r="AD110" s="272"/>
      <c r="AE110" s="272"/>
      <c r="AF110" s="272"/>
      <c r="AG110" s="272"/>
      <c r="AH110" s="272"/>
      <c r="AI110" s="272"/>
      <c r="AJ110" s="272"/>
      <c r="AK110" s="272"/>
      <c r="AL110" s="272"/>
      <c r="AM110" s="272"/>
      <c r="AN110" s="272"/>
      <c r="AO110" s="272"/>
      <c r="AP110" s="272"/>
      <c r="AQ110" s="272"/>
      <c r="AR110" s="272"/>
      <c r="AS110" s="272"/>
      <c r="AT110" s="272"/>
      <c r="AU110" s="286"/>
    </row>
    <row r="111" spans="1:47" ht="60" customHeight="1" x14ac:dyDescent="0.35">
      <c r="A111" s="282" t="s">
        <v>5365</v>
      </c>
      <c r="B111" s="260" t="s">
        <v>5578</v>
      </c>
      <c r="C111" s="261" t="s">
        <v>5587</v>
      </c>
      <c r="D111" s="264" t="s">
        <v>5588</v>
      </c>
      <c r="E111" s="265" t="s">
        <v>5513</v>
      </c>
      <c r="F111" s="268" t="s">
        <v>5501</v>
      </c>
      <c r="G111" s="271">
        <f>IF(COUNTIF(H111:AU111,"&lt;&gt;")=0,"",SUMPRODUCT(((Recommendations[ImplStatus]="Implemented")+(Recommendations[ImplStatus]="Compensated"))*ISNUMBER(MATCH(Recommendations[Id],H111:AU111,0)))/COUNTIF(H111:AU111,"&lt;&gt;"))</f>
        <v>0</v>
      </c>
      <c r="H111" s="272" t="s">
        <v>101</v>
      </c>
      <c r="I111" s="272" t="s">
        <v>106</v>
      </c>
      <c r="J111" s="272" t="s">
        <v>116</v>
      </c>
      <c r="K111" s="272" t="s">
        <v>120</v>
      </c>
      <c r="L111" s="272" t="s">
        <v>160</v>
      </c>
      <c r="M111" s="272" t="s">
        <v>410</v>
      </c>
      <c r="N111" s="272" t="s">
        <v>566</v>
      </c>
      <c r="O111" s="272"/>
      <c r="P111" s="272"/>
      <c r="Q111" s="272"/>
      <c r="R111" s="272"/>
      <c r="S111" s="272"/>
      <c r="T111" s="272"/>
      <c r="U111" s="272"/>
      <c r="V111" s="272"/>
      <c r="W111" s="272"/>
      <c r="X111" s="272"/>
      <c r="Y111" s="272"/>
      <c r="Z111" s="272"/>
      <c r="AA111" s="272"/>
      <c r="AB111" s="272"/>
      <c r="AC111" s="272"/>
      <c r="AD111" s="272"/>
      <c r="AE111" s="272"/>
      <c r="AF111" s="272"/>
      <c r="AG111" s="272"/>
      <c r="AH111" s="272"/>
      <c r="AI111" s="272"/>
      <c r="AJ111" s="272"/>
      <c r="AK111" s="272"/>
      <c r="AL111" s="272"/>
      <c r="AM111" s="272"/>
      <c r="AN111" s="272"/>
      <c r="AO111" s="272"/>
      <c r="AP111" s="272"/>
      <c r="AQ111" s="272"/>
      <c r="AR111" s="272"/>
      <c r="AS111" s="272"/>
      <c r="AT111" s="272"/>
      <c r="AU111" s="286"/>
    </row>
    <row r="112" spans="1:47" ht="60" customHeight="1" x14ac:dyDescent="0.35">
      <c r="A112" s="282" t="s">
        <v>5365</v>
      </c>
      <c r="B112" s="260" t="s">
        <v>5578</v>
      </c>
      <c r="C112" s="261" t="s">
        <v>5589</v>
      </c>
      <c r="D112" s="264" t="s">
        <v>5590</v>
      </c>
      <c r="E112" s="265" t="s">
        <v>5513</v>
      </c>
      <c r="F112" s="268" t="s">
        <v>5501</v>
      </c>
      <c r="G112" s="271">
        <f>IF(COUNTIF(H112:AU112,"&lt;&gt;")=0,"",SUMPRODUCT(((Recommendations[ImplStatus]="Implemented")+(Recommendations[ImplStatus]="Compensated"))*ISNUMBER(MATCH(Recommendations[Id],H112:AU112,0)))/COUNTIF(H112:AU112,"&lt;&gt;"))</f>
        <v>0</v>
      </c>
      <c r="H112" s="272" t="s">
        <v>101</v>
      </c>
      <c r="I112" s="272" t="s">
        <v>106</v>
      </c>
      <c r="J112" s="272" t="s">
        <v>116</v>
      </c>
      <c r="K112" s="272" t="s">
        <v>120</v>
      </c>
      <c r="L112" s="272"/>
      <c r="M112" s="272"/>
      <c r="N112" s="272"/>
      <c r="O112" s="272"/>
      <c r="P112" s="272"/>
      <c r="Q112" s="272"/>
      <c r="R112" s="272"/>
      <c r="S112" s="272"/>
      <c r="T112" s="272"/>
      <c r="U112" s="272"/>
      <c r="V112" s="272"/>
      <c r="W112" s="272"/>
      <c r="X112" s="272"/>
      <c r="Y112" s="272"/>
      <c r="Z112" s="272"/>
      <c r="AA112" s="272"/>
      <c r="AB112" s="272"/>
      <c r="AC112" s="272"/>
      <c r="AD112" s="272"/>
      <c r="AE112" s="272"/>
      <c r="AF112" s="272"/>
      <c r="AG112" s="272"/>
      <c r="AH112" s="272"/>
      <c r="AI112" s="272"/>
      <c r="AJ112" s="272"/>
      <c r="AK112" s="272"/>
      <c r="AL112" s="272"/>
      <c r="AM112" s="272"/>
      <c r="AN112" s="272"/>
      <c r="AO112" s="272"/>
      <c r="AP112" s="272"/>
      <c r="AQ112" s="272"/>
      <c r="AR112" s="272"/>
      <c r="AS112" s="272"/>
      <c r="AT112" s="272"/>
      <c r="AU112" s="286"/>
    </row>
    <row r="113" spans="1:47" ht="60" customHeight="1" x14ac:dyDescent="0.35">
      <c r="A113" s="282" t="s">
        <v>5365</v>
      </c>
      <c r="B113" s="260" t="s">
        <v>5578</v>
      </c>
      <c r="C113" s="261" t="s">
        <v>5591</v>
      </c>
      <c r="D113" s="264" t="s">
        <v>5592</v>
      </c>
      <c r="E113" s="265" t="s">
        <v>5513</v>
      </c>
      <c r="F113" s="268" t="s">
        <v>5501</v>
      </c>
      <c r="G113" s="271" t="str">
        <f>IF(COUNTIF(H113:AU113,"&lt;&gt;")=0,"",SUMPRODUCT(((Recommendations[ImplStatus]="Implemented")+(Recommendations[ImplStatus]="Compensated"))*ISNUMBER(MATCH(Recommendations[Id],H113:AU113,0)))/COUNTIF(H113:AU113,"&lt;&gt;"))</f>
        <v/>
      </c>
      <c r="H113" s="272"/>
      <c r="I113" s="272"/>
      <c r="J113" s="272"/>
      <c r="K113" s="272"/>
      <c r="L113" s="272"/>
      <c r="M113" s="272"/>
      <c r="N113" s="272"/>
      <c r="O113" s="272"/>
      <c r="P113" s="272"/>
      <c r="Q113" s="272"/>
      <c r="R113" s="272"/>
      <c r="S113" s="272"/>
      <c r="T113" s="272"/>
      <c r="U113" s="272"/>
      <c r="V113" s="272"/>
      <c r="W113" s="272"/>
      <c r="X113" s="272"/>
      <c r="Y113" s="272"/>
      <c r="Z113" s="272"/>
      <c r="AA113" s="272"/>
      <c r="AB113" s="272"/>
      <c r="AC113" s="272"/>
      <c r="AD113" s="272"/>
      <c r="AE113" s="272"/>
      <c r="AF113" s="272"/>
      <c r="AG113" s="272"/>
      <c r="AH113" s="272"/>
      <c r="AI113" s="272"/>
      <c r="AJ113" s="272"/>
      <c r="AK113" s="272"/>
      <c r="AL113" s="272"/>
      <c r="AM113" s="272"/>
      <c r="AN113" s="272"/>
      <c r="AO113" s="272"/>
      <c r="AP113" s="272"/>
      <c r="AQ113" s="272"/>
      <c r="AR113" s="272"/>
      <c r="AS113" s="272"/>
      <c r="AT113" s="272"/>
      <c r="AU113" s="286"/>
    </row>
    <row r="114" spans="1:47" ht="60" customHeight="1" x14ac:dyDescent="0.35">
      <c r="A114" s="282" t="s">
        <v>5365</v>
      </c>
      <c r="B114" s="260" t="s">
        <v>5578</v>
      </c>
      <c r="C114" s="261" t="s">
        <v>5593</v>
      </c>
      <c r="D114" s="264" t="s">
        <v>5594</v>
      </c>
      <c r="E114" s="265" t="s">
        <v>5513</v>
      </c>
      <c r="F114" s="268" t="s">
        <v>5501</v>
      </c>
      <c r="G114" s="271">
        <f>IF(COUNTIF(H114:AU114,"&lt;&gt;")=0,"",SUMPRODUCT(((Recommendations[ImplStatus]="Implemented")+(Recommendations[ImplStatus]="Compensated"))*ISNUMBER(MATCH(Recommendations[Id],H114:AU114,0)))/COUNTIF(H114:AU114,"&lt;&gt;"))</f>
        <v>0</v>
      </c>
      <c r="H114" s="272" t="s">
        <v>139</v>
      </c>
      <c r="I114" s="272"/>
      <c r="J114" s="272"/>
      <c r="K114" s="272"/>
      <c r="L114" s="272"/>
      <c r="M114" s="272"/>
      <c r="N114" s="272"/>
      <c r="O114" s="272"/>
      <c r="P114" s="272"/>
      <c r="Q114" s="272"/>
      <c r="R114" s="272"/>
      <c r="S114" s="272"/>
      <c r="T114" s="272"/>
      <c r="U114" s="272"/>
      <c r="V114" s="272"/>
      <c r="W114" s="272"/>
      <c r="X114" s="272"/>
      <c r="Y114" s="272"/>
      <c r="Z114" s="272"/>
      <c r="AA114" s="272"/>
      <c r="AB114" s="272"/>
      <c r="AC114" s="272"/>
      <c r="AD114" s="272"/>
      <c r="AE114" s="272"/>
      <c r="AF114" s="272"/>
      <c r="AG114" s="272"/>
      <c r="AH114" s="272"/>
      <c r="AI114" s="272"/>
      <c r="AJ114" s="272"/>
      <c r="AK114" s="272"/>
      <c r="AL114" s="272"/>
      <c r="AM114" s="272"/>
      <c r="AN114" s="272"/>
      <c r="AO114" s="272"/>
      <c r="AP114" s="272"/>
      <c r="AQ114" s="272"/>
      <c r="AR114" s="272"/>
      <c r="AS114" s="272"/>
      <c r="AT114" s="272"/>
      <c r="AU114" s="286"/>
    </row>
    <row r="115" spans="1:47" ht="60" customHeight="1" x14ac:dyDescent="0.35">
      <c r="A115" s="282" t="s">
        <v>5365</v>
      </c>
      <c r="B115" s="260" t="s">
        <v>5578</v>
      </c>
      <c r="C115" s="261" t="s">
        <v>5595</v>
      </c>
      <c r="D115" s="264" t="s">
        <v>5596</v>
      </c>
      <c r="E115" s="265" t="s">
        <v>5513</v>
      </c>
      <c r="F115" s="268" t="s">
        <v>5501</v>
      </c>
      <c r="G115" s="271" t="str">
        <f>IF(COUNTIF(H115:AU115,"&lt;&gt;")=0,"",SUMPRODUCT(((Recommendations[ImplStatus]="Implemented")+(Recommendations[ImplStatus]="Compensated"))*ISNUMBER(MATCH(Recommendations[Id],H115:AU115,0)))/COUNTIF(H115:AU115,"&lt;&gt;"))</f>
        <v/>
      </c>
      <c r="H115" s="272"/>
      <c r="I115" s="272"/>
      <c r="J115" s="272"/>
      <c r="K115" s="272"/>
      <c r="L115" s="272"/>
      <c r="M115" s="272"/>
      <c r="N115" s="272"/>
      <c r="O115" s="272"/>
      <c r="P115" s="272"/>
      <c r="Q115" s="272"/>
      <c r="R115" s="272"/>
      <c r="S115" s="272"/>
      <c r="T115" s="272"/>
      <c r="U115" s="272"/>
      <c r="V115" s="272"/>
      <c r="W115" s="272"/>
      <c r="X115" s="272"/>
      <c r="Y115" s="272"/>
      <c r="Z115" s="272"/>
      <c r="AA115" s="272"/>
      <c r="AB115" s="272"/>
      <c r="AC115" s="272"/>
      <c r="AD115" s="272"/>
      <c r="AE115" s="272"/>
      <c r="AF115" s="272"/>
      <c r="AG115" s="272"/>
      <c r="AH115" s="272"/>
      <c r="AI115" s="272"/>
      <c r="AJ115" s="272"/>
      <c r="AK115" s="272"/>
      <c r="AL115" s="272"/>
      <c r="AM115" s="272"/>
      <c r="AN115" s="272"/>
      <c r="AO115" s="272"/>
      <c r="AP115" s="272"/>
      <c r="AQ115" s="272"/>
      <c r="AR115" s="272"/>
      <c r="AS115" s="272"/>
      <c r="AT115" s="272"/>
      <c r="AU115" s="286"/>
    </row>
    <row r="116" spans="1:47" ht="60" customHeight="1" x14ac:dyDescent="0.35">
      <c r="A116" s="282" t="s">
        <v>5365</v>
      </c>
      <c r="B116" s="260" t="s">
        <v>5578</v>
      </c>
      <c r="C116" s="261" t="s">
        <v>5597</v>
      </c>
      <c r="D116" s="264" t="s">
        <v>5598</v>
      </c>
      <c r="E116" s="265" t="s">
        <v>5513</v>
      </c>
      <c r="F116" s="268" t="s">
        <v>5501</v>
      </c>
      <c r="G116" s="271" t="str">
        <f>IF(COUNTIF(H116:AU116,"&lt;&gt;")=0,"",SUMPRODUCT(((Recommendations[ImplStatus]="Implemented")+(Recommendations[ImplStatus]="Compensated"))*ISNUMBER(MATCH(Recommendations[Id],H116:AU116,0)))/COUNTIF(H116:AU116,"&lt;&gt;"))</f>
        <v/>
      </c>
      <c r="H116" s="272"/>
      <c r="I116" s="272"/>
      <c r="J116" s="272"/>
      <c r="K116" s="272"/>
      <c r="L116" s="272"/>
      <c r="M116" s="272"/>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86"/>
    </row>
    <row r="117" spans="1:47" ht="60" customHeight="1" x14ac:dyDescent="0.35">
      <c r="A117" s="282" t="s">
        <v>5365</v>
      </c>
      <c r="B117" s="260" t="s">
        <v>5578</v>
      </c>
      <c r="C117" s="261" t="s">
        <v>5599</v>
      </c>
      <c r="D117" s="264" t="s">
        <v>5600</v>
      </c>
      <c r="E117" s="265" t="s">
        <v>5513</v>
      </c>
      <c r="F117" s="268" t="s">
        <v>5501</v>
      </c>
      <c r="G117" s="271" t="str">
        <f>IF(COUNTIF(H117:AU117,"&lt;&gt;")=0,"",SUMPRODUCT(((Recommendations[ImplStatus]="Implemented")+(Recommendations[ImplStatus]="Compensated"))*ISNUMBER(MATCH(Recommendations[Id],H117:AU117,0)))/COUNTIF(H117:AU117,"&lt;&gt;"))</f>
        <v/>
      </c>
      <c r="H117" s="272"/>
      <c r="I117" s="272"/>
      <c r="J117" s="272"/>
      <c r="K117" s="272"/>
      <c r="L117" s="272"/>
      <c r="M117" s="272"/>
      <c r="N117" s="272"/>
      <c r="O117" s="272"/>
      <c r="P117" s="272"/>
      <c r="Q117" s="272"/>
      <c r="R117" s="272"/>
      <c r="S117" s="272"/>
      <c r="T117" s="272"/>
      <c r="U117" s="272"/>
      <c r="V117" s="272"/>
      <c r="W117" s="272"/>
      <c r="X117" s="272"/>
      <c r="Y117" s="272"/>
      <c r="Z117" s="272"/>
      <c r="AA117" s="272"/>
      <c r="AB117" s="272"/>
      <c r="AC117" s="272"/>
      <c r="AD117" s="272"/>
      <c r="AE117" s="272"/>
      <c r="AF117" s="272"/>
      <c r="AG117" s="272"/>
      <c r="AH117" s="272"/>
      <c r="AI117" s="272"/>
      <c r="AJ117" s="272"/>
      <c r="AK117" s="272"/>
      <c r="AL117" s="272"/>
      <c r="AM117" s="272"/>
      <c r="AN117" s="272"/>
      <c r="AO117" s="272"/>
      <c r="AP117" s="272"/>
      <c r="AQ117" s="272"/>
      <c r="AR117" s="272"/>
      <c r="AS117" s="272"/>
      <c r="AT117" s="272"/>
      <c r="AU117" s="286"/>
    </row>
    <row r="118" spans="1:47" ht="60" customHeight="1" outlineLevel="1" x14ac:dyDescent="0.35">
      <c r="A118" s="280" t="s">
        <v>5601</v>
      </c>
      <c r="B118" s="258"/>
      <c r="C118" s="258"/>
      <c r="D118" s="262"/>
      <c r="E118" s="258"/>
      <c r="F118" s="266"/>
      <c r="G118" s="269" t="str">
        <f>IF(COUNTIF(H118:AU118,"&lt;&gt;")=0,"",SUMPRODUCT(((Recommendations[ImplStatus]="Implemented")+(Recommendations[ImplStatus]="Compensated"))*ISNUMBER(MATCH(Recommendations[Id],H118:AU118,0)))/COUNTIF(H118:AU118,"&lt;&gt;"))</f>
        <v/>
      </c>
      <c r="H118" s="266"/>
      <c r="I118" s="266"/>
      <c r="J118" s="266"/>
      <c r="K118" s="266"/>
      <c r="L118" s="266"/>
      <c r="M118" s="266"/>
      <c r="N118" s="266"/>
      <c r="O118" s="266"/>
      <c r="P118" s="266"/>
      <c r="Q118" s="26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84"/>
    </row>
    <row r="119" spans="1:47" ht="60" customHeight="1" outlineLevel="2" x14ac:dyDescent="0.35">
      <c r="A119" s="281" t="s">
        <v>5601</v>
      </c>
      <c r="B119" s="259" t="s">
        <v>5602</v>
      </c>
      <c r="C119" s="259"/>
      <c r="D119" s="263"/>
      <c r="E119" s="259"/>
      <c r="F119" s="267"/>
      <c r="G119" s="270" t="str">
        <f>IF(COUNTIF(H119:AU119,"&lt;&gt;")=0,"",SUMPRODUCT(((Recommendations[ImplStatus]="Implemented")+(Recommendations[ImplStatus]="Compensated"))*ISNUMBER(MATCH(Recommendations[Id],H119:AU119,0)))/COUNTIF(H119:AU119,"&lt;&gt;"))</f>
        <v/>
      </c>
      <c r="H119" s="267"/>
      <c r="I119" s="267"/>
      <c r="J119" s="267"/>
      <c r="K119" s="267"/>
      <c r="L119" s="267"/>
      <c r="M119" s="267"/>
      <c r="N119" s="267"/>
      <c r="O119" s="267"/>
      <c r="P119" s="267"/>
      <c r="Q119" s="267"/>
      <c r="R119" s="267"/>
      <c r="S119" s="267"/>
      <c r="T119" s="267"/>
      <c r="U119" s="267"/>
      <c r="V119" s="267"/>
      <c r="W119" s="267"/>
      <c r="X119" s="267"/>
      <c r="Y119" s="267"/>
      <c r="Z119" s="267"/>
      <c r="AA119" s="267"/>
      <c r="AB119" s="267"/>
      <c r="AC119" s="267"/>
      <c r="AD119" s="267"/>
      <c r="AE119" s="267"/>
      <c r="AF119" s="267"/>
      <c r="AG119" s="267"/>
      <c r="AH119" s="267"/>
      <c r="AI119" s="267"/>
      <c r="AJ119" s="267"/>
      <c r="AK119" s="267"/>
      <c r="AL119" s="267"/>
      <c r="AM119" s="267"/>
      <c r="AN119" s="267"/>
      <c r="AO119" s="267"/>
      <c r="AP119" s="267"/>
      <c r="AQ119" s="267"/>
      <c r="AR119" s="267"/>
      <c r="AS119" s="267"/>
      <c r="AT119" s="267"/>
      <c r="AU119" s="285"/>
    </row>
    <row r="120" spans="1:47" ht="60" customHeight="1" x14ac:dyDescent="0.35">
      <c r="A120" s="282" t="s">
        <v>5601</v>
      </c>
      <c r="B120" s="260" t="s">
        <v>5602</v>
      </c>
      <c r="C120" s="261" t="s">
        <v>5603</v>
      </c>
      <c r="D120" s="264" t="s">
        <v>5604</v>
      </c>
      <c r="E120" s="265" t="s">
        <v>5369</v>
      </c>
      <c r="F120" s="268" t="s">
        <v>5605</v>
      </c>
      <c r="G120" s="271" t="str">
        <f>IF(COUNTIF(H120:AU120,"&lt;&gt;")=0,"",SUMPRODUCT(((Recommendations[ImplStatus]="Implemented")+(Recommendations[ImplStatus]="Compensated"))*ISNUMBER(MATCH(Recommendations[Id],H120:AU120,0)))/COUNTIF(H120:AU120,"&lt;&gt;"))</f>
        <v/>
      </c>
      <c r="H120" s="272"/>
      <c r="I120" s="272"/>
      <c r="J120" s="272"/>
      <c r="K120" s="272"/>
      <c r="L120" s="272"/>
      <c r="M120" s="272"/>
      <c r="N120" s="272"/>
      <c r="O120" s="272"/>
      <c r="P120" s="272"/>
      <c r="Q120" s="272"/>
      <c r="R120" s="272"/>
      <c r="S120" s="272"/>
      <c r="T120" s="272"/>
      <c r="U120" s="272"/>
      <c r="V120" s="272"/>
      <c r="W120" s="272"/>
      <c r="X120" s="272"/>
      <c r="Y120" s="272"/>
      <c r="Z120" s="272"/>
      <c r="AA120" s="272"/>
      <c r="AB120" s="272"/>
      <c r="AC120" s="272"/>
      <c r="AD120" s="272"/>
      <c r="AE120" s="272"/>
      <c r="AF120" s="272"/>
      <c r="AG120" s="272"/>
      <c r="AH120" s="272"/>
      <c r="AI120" s="272"/>
      <c r="AJ120" s="272"/>
      <c r="AK120" s="272"/>
      <c r="AL120" s="272"/>
      <c r="AM120" s="272"/>
      <c r="AN120" s="272"/>
      <c r="AO120" s="272"/>
      <c r="AP120" s="272"/>
      <c r="AQ120" s="272"/>
      <c r="AR120" s="272"/>
      <c r="AS120" s="272"/>
      <c r="AT120" s="272"/>
      <c r="AU120" s="286"/>
    </row>
    <row r="121" spans="1:47" ht="60" customHeight="1" x14ac:dyDescent="0.35">
      <c r="A121" s="282" t="s">
        <v>5601</v>
      </c>
      <c r="B121" s="260" t="s">
        <v>5602</v>
      </c>
      <c r="C121" s="261" t="s">
        <v>5606</v>
      </c>
      <c r="D121" s="264" t="s">
        <v>5607</v>
      </c>
      <c r="E121" s="265" t="s">
        <v>5369</v>
      </c>
      <c r="F121" s="268" t="s">
        <v>5605</v>
      </c>
      <c r="G121" s="271" t="str">
        <f>IF(COUNTIF(H121:AU121,"&lt;&gt;")=0,"",SUMPRODUCT(((Recommendations[ImplStatus]="Implemented")+(Recommendations[ImplStatus]="Compensated"))*ISNUMBER(MATCH(Recommendations[Id],H121:AU121,0)))/COUNTIF(H121:AU121,"&lt;&gt;"))</f>
        <v/>
      </c>
      <c r="H121" s="272"/>
      <c r="I121" s="272"/>
      <c r="J121" s="272"/>
      <c r="K121" s="272"/>
      <c r="L121" s="272"/>
      <c r="M121" s="272"/>
      <c r="N121" s="272"/>
      <c r="O121" s="272"/>
      <c r="P121" s="272"/>
      <c r="Q121" s="272"/>
      <c r="R121" s="272"/>
      <c r="S121" s="272"/>
      <c r="T121" s="272"/>
      <c r="U121" s="272"/>
      <c r="V121" s="272"/>
      <c r="W121" s="272"/>
      <c r="X121" s="272"/>
      <c r="Y121" s="272"/>
      <c r="Z121" s="272"/>
      <c r="AA121" s="272"/>
      <c r="AB121" s="272"/>
      <c r="AC121" s="272"/>
      <c r="AD121" s="272"/>
      <c r="AE121" s="272"/>
      <c r="AF121" s="272"/>
      <c r="AG121" s="272"/>
      <c r="AH121" s="272"/>
      <c r="AI121" s="272"/>
      <c r="AJ121" s="272"/>
      <c r="AK121" s="272"/>
      <c r="AL121" s="272"/>
      <c r="AM121" s="272"/>
      <c r="AN121" s="272"/>
      <c r="AO121" s="272"/>
      <c r="AP121" s="272"/>
      <c r="AQ121" s="272"/>
      <c r="AR121" s="272"/>
      <c r="AS121" s="272"/>
      <c r="AT121" s="272"/>
      <c r="AU121" s="286"/>
    </row>
    <row r="122" spans="1:47" ht="60" customHeight="1" x14ac:dyDescent="0.35">
      <c r="A122" s="282" t="s">
        <v>5601</v>
      </c>
      <c r="B122" s="260" t="s">
        <v>5602</v>
      </c>
      <c r="C122" s="261" t="s">
        <v>5608</v>
      </c>
      <c r="D122" s="264" t="s">
        <v>5609</v>
      </c>
      <c r="E122" s="265" t="s">
        <v>5369</v>
      </c>
      <c r="F122" s="268" t="s">
        <v>5605</v>
      </c>
      <c r="G122" s="271" t="str">
        <f>IF(COUNTIF(H122:AU122,"&lt;&gt;")=0,"",SUMPRODUCT(((Recommendations[ImplStatus]="Implemented")+(Recommendations[ImplStatus]="Compensated"))*ISNUMBER(MATCH(Recommendations[Id],H122:AU122,0)))/COUNTIF(H122:AU122,"&lt;&gt;"))</f>
        <v/>
      </c>
      <c r="H122" s="272"/>
      <c r="I122" s="272"/>
      <c r="J122" s="272"/>
      <c r="K122" s="272"/>
      <c r="L122" s="272"/>
      <c r="M122" s="272"/>
      <c r="N122" s="272"/>
      <c r="O122" s="272"/>
      <c r="P122" s="272"/>
      <c r="Q122" s="272"/>
      <c r="R122" s="272"/>
      <c r="S122" s="272"/>
      <c r="T122" s="272"/>
      <c r="U122" s="272"/>
      <c r="V122" s="272"/>
      <c r="W122" s="272"/>
      <c r="X122" s="272"/>
      <c r="Y122" s="272"/>
      <c r="Z122" s="272"/>
      <c r="AA122" s="272"/>
      <c r="AB122" s="272"/>
      <c r="AC122" s="272"/>
      <c r="AD122" s="272"/>
      <c r="AE122" s="272"/>
      <c r="AF122" s="272"/>
      <c r="AG122" s="272"/>
      <c r="AH122" s="272"/>
      <c r="AI122" s="272"/>
      <c r="AJ122" s="272"/>
      <c r="AK122" s="272"/>
      <c r="AL122" s="272"/>
      <c r="AM122" s="272"/>
      <c r="AN122" s="272"/>
      <c r="AO122" s="272"/>
      <c r="AP122" s="272"/>
      <c r="AQ122" s="272"/>
      <c r="AR122" s="272"/>
      <c r="AS122" s="272"/>
      <c r="AT122" s="272"/>
      <c r="AU122" s="286"/>
    </row>
    <row r="123" spans="1:47" ht="60" customHeight="1" x14ac:dyDescent="0.35">
      <c r="A123" s="282" t="s">
        <v>5601</v>
      </c>
      <c r="B123" s="260" t="s">
        <v>5602</v>
      </c>
      <c r="C123" s="261" t="s">
        <v>5610</v>
      </c>
      <c r="D123" s="264" t="s">
        <v>5611</v>
      </c>
      <c r="E123" s="265" t="s">
        <v>5369</v>
      </c>
      <c r="F123" s="268" t="s">
        <v>5605</v>
      </c>
      <c r="G123" s="271" t="str">
        <f>IF(COUNTIF(H123:AU123,"&lt;&gt;")=0,"",SUMPRODUCT(((Recommendations[ImplStatus]="Implemented")+(Recommendations[ImplStatus]="Compensated"))*ISNUMBER(MATCH(Recommendations[Id],H123:AU123,0)))/COUNTIF(H123:AU123,"&lt;&gt;"))</f>
        <v/>
      </c>
      <c r="H123" s="272"/>
      <c r="I123" s="272"/>
      <c r="J123" s="272"/>
      <c r="K123" s="272"/>
      <c r="L123" s="272"/>
      <c r="M123" s="272"/>
      <c r="N123" s="272"/>
      <c r="O123" s="272"/>
      <c r="P123" s="272"/>
      <c r="Q123" s="272"/>
      <c r="R123" s="272"/>
      <c r="S123" s="272"/>
      <c r="T123" s="272"/>
      <c r="U123" s="272"/>
      <c r="V123" s="272"/>
      <c r="W123" s="272"/>
      <c r="X123" s="272"/>
      <c r="Y123" s="272"/>
      <c r="Z123" s="272"/>
      <c r="AA123" s="272"/>
      <c r="AB123" s="272"/>
      <c r="AC123" s="272"/>
      <c r="AD123" s="272"/>
      <c r="AE123" s="272"/>
      <c r="AF123" s="272"/>
      <c r="AG123" s="272"/>
      <c r="AH123" s="272"/>
      <c r="AI123" s="272"/>
      <c r="AJ123" s="272"/>
      <c r="AK123" s="272"/>
      <c r="AL123" s="272"/>
      <c r="AM123" s="272"/>
      <c r="AN123" s="272"/>
      <c r="AO123" s="272"/>
      <c r="AP123" s="272"/>
      <c r="AQ123" s="272"/>
      <c r="AR123" s="272"/>
      <c r="AS123" s="272"/>
      <c r="AT123" s="272"/>
      <c r="AU123" s="286"/>
    </row>
    <row r="124" spans="1:47" ht="60" customHeight="1" x14ac:dyDescent="0.35">
      <c r="A124" s="282" t="s">
        <v>5601</v>
      </c>
      <c r="B124" s="260" t="s">
        <v>5602</v>
      </c>
      <c r="C124" s="261" t="s">
        <v>5612</v>
      </c>
      <c r="D124" s="264" t="s">
        <v>5613</v>
      </c>
      <c r="E124" s="265" t="s">
        <v>5369</v>
      </c>
      <c r="F124" s="268" t="s">
        <v>5605</v>
      </c>
      <c r="G124" s="271" t="str">
        <f>IF(COUNTIF(H124:AU124,"&lt;&gt;")=0,"",SUMPRODUCT(((Recommendations[ImplStatus]="Implemented")+(Recommendations[ImplStatus]="Compensated"))*ISNUMBER(MATCH(Recommendations[Id],H124:AU124,0)))/COUNTIF(H124:AU124,"&lt;&gt;"))</f>
        <v/>
      </c>
      <c r="H124" s="272"/>
      <c r="I124" s="272"/>
      <c r="J124" s="272"/>
      <c r="K124" s="272"/>
      <c r="L124" s="272"/>
      <c r="M124" s="272"/>
      <c r="N124" s="272"/>
      <c r="O124" s="272"/>
      <c r="P124" s="272"/>
      <c r="Q124" s="272"/>
      <c r="R124" s="272"/>
      <c r="S124" s="272"/>
      <c r="T124" s="272"/>
      <c r="U124" s="272"/>
      <c r="V124" s="272"/>
      <c r="W124" s="272"/>
      <c r="X124" s="272"/>
      <c r="Y124" s="272"/>
      <c r="Z124" s="272"/>
      <c r="AA124" s="272"/>
      <c r="AB124" s="272"/>
      <c r="AC124" s="272"/>
      <c r="AD124" s="272"/>
      <c r="AE124" s="272"/>
      <c r="AF124" s="272"/>
      <c r="AG124" s="272"/>
      <c r="AH124" s="272"/>
      <c r="AI124" s="272"/>
      <c r="AJ124" s="272"/>
      <c r="AK124" s="272"/>
      <c r="AL124" s="272"/>
      <c r="AM124" s="272"/>
      <c r="AN124" s="272"/>
      <c r="AO124" s="272"/>
      <c r="AP124" s="272"/>
      <c r="AQ124" s="272"/>
      <c r="AR124" s="272"/>
      <c r="AS124" s="272"/>
      <c r="AT124" s="272"/>
      <c r="AU124" s="286"/>
    </row>
    <row r="125" spans="1:47" ht="60" customHeight="1" x14ac:dyDescent="0.35">
      <c r="A125" s="282" t="s">
        <v>5601</v>
      </c>
      <c r="B125" s="260" t="s">
        <v>5602</v>
      </c>
      <c r="C125" s="261" t="s">
        <v>5614</v>
      </c>
      <c r="D125" s="264" t="s">
        <v>5615</v>
      </c>
      <c r="E125" s="265" t="s">
        <v>5369</v>
      </c>
      <c r="F125" s="268" t="s">
        <v>5605</v>
      </c>
      <c r="G125" s="271" t="str">
        <f>IF(COUNTIF(H125:AU125,"&lt;&gt;")=0,"",SUMPRODUCT(((Recommendations[ImplStatus]="Implemented")+(Recommendations[ImplStatus]="Compensated"))*ISNUMBER(MATCH(Recommendations[Id],H125:AU125,0)))/COUNTIF(H125:AU125,"&lt;&gt;"))</f>
        <v/>
      </c>
      <c r="H125" s="272"/>
      <c r="I125" s="272"/>
      <c r="J125" s="272"/>
      <c r="K125" s="272"/>
      <c r="L125" s="272"/>
      <c r="M125" s="272"/>
      <c r="N125" s="272"/>
      <c r="O125" s="272"/>
      <c r="P125" s="272"/>
      <c r="Q125" s="272"/>
      <c r="R125" s="272"/>
      <c r="S125" s="272"/>
      <c r="T125" s="272"/>
      <c r="U125" s="272"/>
      <c r="V125" s="272"/>
      <c r="W125" s="272"/>
      <c r="X125" s="272"/>
      <c r="Y125" s="272"/>
      <c r="Z125" s="272"/>
      <c r="AA125" s="272"/>
      <c r="AB125" s="272"/>
      <c r="AC125" s="272"/>
      <c r="AD125" s="272"/>
      <c r="AE125" s="272"/>
      <c r="AF125" s="272"/>
      <c r="AG125" s="272"/>
      <c r="AH125" s="272"/>
      <c r="AI125" s="272"/>
      <c r="AJ125" s="272"/>
      <c r="AK125" s="272"/>
      <c r="AL125" s="272"/>
      <c r="AM125" s="272"/>
      <c r="AN125" s="272"/>
      <c r="AO125" s="272"/>
      <c r="AP125" s="272"/>
      <c r="AQ125" s="272"/>
      <c r="AR125" s="272"/>
      <c r="AS125" s="272"/>
      <c r="AT125" s="272"/>
      <c r="AU125" s="286"/>
    </row>
    <row r="126" spans="1:47" ht="60" customHeight="1" x14ac:dyDescent="0.35">
      <c r="A126" s="282" t="s">
        <v>5601</v>
      </c>
      <c r="B126" s="260" t="s">
        <v>5602</v>
      </c>
      <c r="C126" s="261" t="s">
        <v>5616</v>
      </c>
      <c r="D126" s="264" t="s">
        <v>5617</v>
      </c>
      <c r="E126" s="265" t="s">
        <v>5369</v>
      </c>
      <c r="F126" s="268" t="s">
        <v>5605</v>
      </c>
      <c r="G126" s="271" t="str">
        <f>IF(COUNTIF(H126:AU126,"&lt;&gt;")=0,"",SUMPRODUCT(((Recommendations[ImplStatus]="Implemented")+(Recommendations[ImplStatus]="Compensated"))*ISNUMBER(MATCH(Recommendations[Id],H126:AU126,0)))/COUNTIF(H126:AU126,"&lt;&gt;"))</f>
        <v/>
      </c>
      <c r="H126" s="272"/>
      <c r="I126" s="272"/>
      <c r="J126" s="272"/>
      <c r="K126" s="272"/>
      <c r="L126" s="272"/>
      <c r="M126" s="272"/>
      <c r="N126" s="272"/>
      <c r="O126" s="272"/>
      <c r="P126" s="272"/>
      <c r="Q126" s="272"/>
      <c r="R126" s="272"/>
      <c r="S126" s="272"/>
      <c r="T126" s="272"/>
      <c r="U126" s="272"/>
      <c r="V126" s="272"/>
      <c r="W126" s="272"/>
      <c r="X126" s="272"/>
      <c r="Y126" s="272"/>
      <c r="Z126" s="272"/>
      <c r="AA126" s="272"/>
      <c r="AB126" s="272"/>
      <c r="AC126" s="272"/>
      <c r="AD126" s="272"/>
      <c r="AE126" s="272"/>
      <c r="AF126" s="272"/>
      <c r="AG126" s="272"/>
      <c r="AH126" s="272"/>
      <c r="AI126" s="272"/>
      <c r="AJ126" s="272"/>
      <c r="AK126" s="272"/>
      <c r="AL126" s="272"/>
      <c r="AM126" s="272"/>
      <c r="AN126" s="272"/>
      <c r="AO126" s="272"/>
      <c r="AP126" s="272"/>
      <c r="AQ126" s="272"/>
      <c r="AR126" s="272"/>
      <c r="AS126" s="272"/>
      <c r="AT126" s="272"/>
      <c r="AU126" s="286"/>
    </row>
    <row r="127" spans="1:47" ht="60" customHeight="1" x14ac:dyDescent="0.35">
      <c r="A127" s="282" t="s">
        <v>5601</v>
      </c>
      <c r="B127" s="260" t="s">
        <v>5602</v>
      </c>
      <c r="C127" s="261" t="s">
        <v>5618</v>
      </c>
      <c r="D127" s="264" t="s">
        <v>5619</v>
      </c>
      <c r="E127" s="265" t="s">
        <v>5369</v>
      </c>
      <c r="F127" s="268" t="s">
        <v>5605</v>
      </c>
      <c r="G127" s="271" t="str">
        <f>IF(COUNTIF(H127:AU127,"&lt;&gt;")=0,"",SUMPRODUCT(((Recommendations[ImplStatus]="Implemented")+(Recommendations[ImplStatus]="Compensated"))*ISNUMBER(MATCH(Recommendations[Id],H127:AU127,0)))/COUNTIF(H127:AU127,"&lt;&gt;"))</f>
        <v/>
      </c>
      <c r="H127" s="272"/>
      <c r="I127" s="272"/>
      <c r="J127" s="272"/>
      <c r="K127" s="272"/>
      <c r="L127" s="272"/>
      <c r="M127" s="272"/>
      <c r="N127" s="272"/>
      <c r="O127" s="272"/>
      <c r="P127" s="272"/>
      <c r="Q127" s="272"/>
      <c r="R127" s="272"/>
      <c r="S127" s="272"/>
      <c r="T127" s="272"/>
      <c r="U127" s="272"/>
      <c r="V127" s="272"/>
      <c r="W127" s="272"/>
      <c r="X127" s="272"/>
      <c r="Y127" s="272"/>
      <c r="Z127" s="272"/>
      <c r="AA127" s="272"/>
      <c r="AB127" s="272"/>
      <c r="AC127" s="272"/>
      <c r="AD127" s="272"/>
      <c r="AE127" s="272"/>
      <c r="AF127" s="272"/>
      <c r="AG127" s="272"/>
      <c r="AH127" s="272"/>
      <c r="AI127" s="272"/>
      <c r="AJ127" s="272"/>
      <c r="AK127" s="272"/>
      <c r="AL127" s="272"/>
      <c r="AM127" s="272"/>
      <c r="AN127" s="272"/>
      <c r="AO127" s="272"/>
      <c r="AP127" s="272"/>
      <c r="AQ127" s="272"/>
      <c r="AR127" s="272"/>
      <c r="AS127" s="272"/>
      <c r="AT127" s="272"/>
      <c r="AU127" s="286"/>
    </row>
    <row r="128" spans="1:47" ht="60" customHeight="1" x14ac:dyDescent="0.35">
      <c r="A128" s="282" t="s">
        <v>5601</v>
      </c>
      <c r="B128" s="260" t="s">
        <v>5602</v>
      </c>
      <c r="C128" s="261" t="s">
        <v>5620</v>
      </c>
      <c r="D128" s="264" t="s">
        <v>5621</v>
      </c>
      <c r="E128" s="265" t="s">
        <v>5369</v>
      </c>
      <c r="F128" s="268" t="s">
        <v>5605</v>
      </c>
      <c r="G128" s="271" t="str">
        <f>IF(COUNTIF(H128:AU128,"&lt;&gt;")=0,"",SUMPRODUCT(((Recommendations[ImplStatus]="Implemented")+(Recommendations[ImplStatus]="Compensated"))*ISNUMBER(MATCH(Recommendations[Id],H128:AU128,0)))/COUNTIF(H128:AU128,"&lt;&gt;"))</f>
        <v/>
      </c>
      <c r="H128" s="272"/>
      <c r="I128" s="272"/>
      <c r="J128" s="272"/>
      <c r="K128" s="272"/>
      <c r="L128" s="272"/>
      <c r="M128" s="272"/>
      <c r="N128" s="272"/>
      <c r="O128" s="272"/>
      <c r="P128" s="272"/>
      <c r="Q128" s="272"/>
      <c r="R128" s="272"/>
      <c r="S128" s="272"/>
      <c r="T128" s="272"/>
      <c r="U128" s="27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86"/>
    </row>
    <row r="129" spans="1:47" ht="60" customHeight="1" x14ac:dyDescent="0.35">
      <c r="A129" s="282" t="s">
        <v>5601</v>
      </c>
      <c r="B129" s="260" t="s">
        <v>5602</v>
      </c>
      <c r="C129" s="261" t="s">
        <v>5622</v>
      </c>
      <c r="D129" s="264" t="s">
        <v>5623</v>
      </c>
      <c r="E129" s="265" t="s">
        <v>5369</v>
      </c>
      <c r="F129" s="268" t="s">
        <v>5605</v>
      </c>
      <c r="G129" s="271" t="str">
        <f>IF(COUNTIF(H129:AU129,"&lt;&gt;")=0,"",SUMPRODUCT(((Recommendations[ImplStatus]="Implemented")+(Recommendations[ImplStatus]="Compensated"))*ISNUMBER(MATCH(Recommendations[Id],H129:AU129,0)))/COUNTIF(H129:AU129,"&lt;&gt;"))</f>
        <v/>
      </c>
      <c r="H129" s="272"/>
      <c r="I129" s="272"/>
      <c r="J129" s="272"/>
      <c r="K129" s="272"/>
      <c r="L129" s="272"/>
      <c r="M129" s="272"/>
      <c r="N129" s="272"/>
      <c r="O129" s="272"/>
      <c r="P129" s="272"/>
      <c r="Q129" s="272"/>
      <c r="R129" s="272"/>
      <c r="S129" s="272"/>
      <c r="T129" s="272"/>
      <c r="U129" s="272"/>
      <c r="V129" s="272"/>
      <c r="W129" s="272"/>
      <c r="X129" s="272"/>
      <c r="Y129" s="272"/>
      <c r="Z129" s="272"/>
      <c r="AA129" s="272"/>
      <c r="AB129" s="272"/>
      <c r="AC129" s="272"/>
      <c r="AD129" s="272"/>
      <c r="AE129" s="272"/>
      <c r="AF129" s="272"/>
      <c r="AG129" s="272"/>
      <c r="AH129" s="272"/>
      <c r="AI129" s="272"/>
      <c r="AJ129" s="272"/>
      <c r="AK129" s="272"/>
      <c r="AL129" s="272"/>
      <c r="AM129" s="272"/>
      <c r="AN129" s="272"/>
      <c r="AO129" s="272"/>
      <c r="AP129" s="272"/>
      <c r="AQ129" s="272"/>
      <c r="AR129" s="272"/>
      <c r="AS129" s="272"/>
      <c r="AT129" s="272"/>
      <c r="AU129" s="286"/>
    </row>
    <row r="130" spans="1:47" ht="60" customHeight="1" x14ac:dyDescent="0.35">
      <c r="A130" s="282" t="s">
        <v>5601</v>
      </c>
      <c r="B130" s="260" t="s">
        <v>5602</v>
      </c>
      <c r="C130" s="261" t="s">
        <v>5624</v>
      </c>
      <c r="D130" s="264" t="s">
        <v>5625</v>
      </c>
      <c r="E130" s="265" t="s">
        <v>5369</v>
      </c>
      <c r="F130" s="268" t="s">
        <v>5605</v>
      </c>
      <c r="G130" s="271" t="str">
        <f>IF(COUNTIF(H130:AU130,"&lt;&gt;")=0,"",SUMPRODUCT(((Recommendations[ImplStatus]="Implemented")+(Recommendations[ImplStatus]="Compensated"))*ISNUMBER(MATCH(Recommendations[Id],H130:AU130,0)))/COUNTIF(H130:AU130,"&lt;&gt;"))</f>
        <v/>
      </c>
      <c r="H130" s="272"/>
      <c r="I130" s="272"/>
      <c r="J130" s="272"/>
      <c r="K130" s="272"/>
      <c r="L130" s="272"/>
      <c r="M130" s="272"/>
      <c r="N130" s="272"/>
      <c r="O130" s="272"/>
      <c r="P130" s="272"/>
      <c r="Q130" s="272"/>
      <c r="R130" s="272"/>
      <c r="S130" s="272"/>
      <c r="T130" s="272"/>
      <c r="U130" s="272"/>
      <c r="V130" s="272"/>
      <c r="W130" s="272"/>
      <c r="X130" s="272"/>
      <c r="Y130" s="272"/>
      <c r="Z130" s="272"/>
      <c r="AA130" s="272"/>
      <c r="AB130" s="272"/>
      <c r="AC130" s="272"/>
      <c r="AD130" s="272"/>
      <c r="AE130" s="272"/>
      <c r="AF130" s="272"/>
      <c r="AG130" s="272"/>
      <c r="AH130" s="272"/>
      <c r="AI130" s="272"/>
      <c r="AJ130" s="272"/>
      <c r="AK130" s="272"/>
      <c r="AL130" s="272"/>
      <c r="AM130" s="272"/>
      <c r="AN130" s="272"/>
      <c r="AO130" s="272"/>
      <c r="AP130" s="272"/>
      <c r="AQ130" s="272"/>
      <c r="AR130" s="272"/>
      <c r="AS130" s="272"/>
      <c r="AT130" s="272"/>
      <c r="AU130" s="286"/>
    </row>
    <row r="131" spans="1:47" ht="60" customHeight="1" x14ac:dyDescent="0.35">
      <c r="A131" s="282" t="s">
        <v>5601</v>
      </c>
      <c r="B131" s="260" t="s">
        <v>5602</v>
      </c>
      <c r="C131" s="261" t="s">
        <v>5626</v>
      </c>
      <c r="D131" s="264" t="s">
        <v>5627</v>
      </c>
      <c r="E131" s="265" t="s">
        <v>5369</v>
      </c>
      <c r="F131" s="268" t="s">
        <v>5605</v>
      </c>
      <c r="G131" s="271" t="str">
        <f>IF(COUNTIF(H131:AU131,"&lt;&gt;")=0,"",SUMPRODUCT(((Recommendations[ImplStatus]="Implemented")+(Recommendations[ImplStatus]="Compensated"))*ISNUMBER(MATCH(Recommendations[Id],H131:AU131,0)))/COUNTIF(H131:AU131,"&lt;&gt;"))</f>
        <v/>
      </c>
      <c r="H131" s="272"/>
      <c r="I131" s="272"/>
      <c r="J131" s="272"/>
      <c r="K131" s="272"/>
      <c r="L131" s="272"/>
      <c r="M131" s="272"/>
      <c r="N131" s="272"/>
      <c r="O131" s="272"/>
      <c r="P131" s="272"/>
      <c r="Q131" s="272"/>
      <c r="R131" s="272"/>
      <c r="S131" s="272"/>
      <c r="T131" s="272"/>
      <c r="U131" s="272"/>
      <c r="V131" s="272"/>
      <c r="W131" s="272"/>
      <c r="X131" s="272"/>
      <c r="Y131" s="272"/>
      <c r="Z131" s="272"/>
      <c r="AA131" s="272"/>
      <c r="AB131" s="272"/>
      <c r="AC131" s="272"/>
      <c r="AD131" s="272"/>
      <c r="AE131" s="272"/>
      <c r="AF131" s="272"/>
      <c r="AG131" s="272"/>
      <c r="AH131" s="272"/>
      <c r="AI131" s="272"/>
      <c r="AJ131" s="272"/>
      <c r="AK131" s="272"/>
      <c r="AL131" s="272"/>
      <c r="AM131" s="272"/>
      <c r="AN131" s="272"/>
      <c r="AO131" s="272"/>
      <c r="AP131" s="272"/>
      <c r="AQ131" s="272"/>
      <c r="AR131" s="272"/>
      <c r="AS131" s="272"/>
      <c r="AT131" s="272"/>
      <c r="AU131" s="286"/>
    </row>
    <row r="132" spans="1:47" ht="60" customHeight="1" x14ac:dyDescent="0.35">
      <c r="A132" s="282" t="s">
        <v>5601</v>
      </c>
      <c r="B132" s="260" t="s">
        <v>5602</v>
      </c>
      <c r="C132" s="261" t="s">
        <v>5628</v>
      </c>
      <c r="D132" s="264" t="s">
        <v>5629</v>
      </c>
      <c r="E132" s="265" t="s">
        <v>5369</v>
      </c>
      <c r="F132" s="268" t="s">
        <v>5605</v>
      </c>
      <c r="G132" s="271" t="str">
        <f>IF(COUNTIF(H132:AU132,"&lt;&gt;")=0,"",SUMPRODUCT(((Recommendations[ImplStatus]="Implemented")+(Recommendations[ImplStatus]="Compensated"))*ISNUMBER(MATCH(Recommendations[Id],H132:AU132,0)))/COUNTIF(H132:AU132,"&lt;&gt;"))</f>
        <v/>
      </c>
      <c r="H132" s="272"/>
      <c r="I132" s="272"/>
      <c r="J132" s="272"/>
      <c r="K132" s="272"/>
      <c r="L132" s="272"/>
      <c r="M132" s="272"/>
      <c r="N132" s="272"/>
      <c r="O132" s="272"/>
      <c r="P132" s="272"/>
      <c r="Q132" s="272"/>
      <c r="R132" s="272"/>
      <c r="S132" s="272"/>
      <c r="T132" s="272"/>
      <c r="U132" s="272"/>
      <c r="V132" s="272"/>
      <c r="W132" s="272"/>
      <c r="X132" s="272"/>
      <c r="Y132" s="272"/>
      <c r="Z132" s="272"/>
      <c r="AA132" s="272"/>
      <c r="AB132" s="272"/>
      <c r="AC132" s="272"/>
      <c r="AD132" s="272"/>
      <c r="AE132" s="272"/>
      <c r="AF132" s="272"/>
      <c r="AG132" s="272"/>
      <c r="AH132" s="272"/>
      <c r="AI132" s="272"/>
      <c r="AJ132" s="272"/>
      <c r="AK132" s="272"/>
      <c r="AL132" s="272"/>
      <c r="AM132" s="272"/>
      <c r="AN132" s="272"/>
      <c r="AO132" s="272"/>
      <c r="AP132" s="272"/>
      <c r="AQ132" s="272"/>
      <c r="AR132" s="272"/>
      <c r="AS132" s="272"/>
      <c r="AT132" s="272"/>
      <c r="AU132" s="286"/>
    </row>
    <row r="133" spans="1:47" ht="60" customHeight="1" x14ac:dyDescent="0.35">
      <c r="A133" s="282" t="s">
        <v>5601</v>
      </c>
      <c r="B133" s="260" t="s">
        <v>5602</v>
      </c>
      <c r="C133" s="261" t="s">
        <v>5630</v>
      </c>
      <c r="D133" s="264" t="s">
        <v>5631</v>
      </c>
      <c r="E133" s="265" t="s">
        <v>5398</v>
      </c>
      <c r="F133" s="268" t="s">
        <v>5605</v>
      </c>
      <c r="G133" s="271" t="str">
        <f>IF(COUNTIF(H133:AU133,"&lt;&gt;")=0,"",SUMPRODUCT(((Recommendations[ImplStatus]="Implemented")+(Recommendations[ImplStatus]="Compensated"))*ISNUMBER(MATCH(Recommendations[Id],H133:AU133,0)))/COUNTIF(H133:AU133,"&lt;&gt;"))</f>
        <v/>
      </c>
      <c r="H133" s="272"/>
      <c r="I133" s="272"/>
      <c r="J133" s="272"/>
      <c r="K133" s="272"/>
      <c r="L133" s="272"/>
      <c r="M133" s="272"/>
      <c r="N133" s="272"/>
      <c r="O133" s="272"/>
      <c r="P133" s="272"/>
      <c r="Q133" s="272"/>
      <c r="R133" s="272"/>
      <c r="S133" s="272"/>
      <c r="T133" s="272"/>
      <c r="U133" s="272"/>
      <c r="V133" s="272"/>
      <c r="W133" s="272"/>
      <c r="X133" s="272"/>
      <c r="Y133" s="272"/>
      <c r="Z133" s="272"/>
      <c r="AA133" s="272"/>
      <c r="AB133" s="272"/>
      <c r="AC133" s="272"/>
      <c r="AD133" s="272"/>
      <c r="AE133" s="272"/>
      <c r="AF133" s="272"/>
      <c r="AG133" s="272"/>
      <c r="AH133" s="272"/>
      <c r="AI133" s="272"/>
      <c r="AJ133" s="272"/>
      <c r="AK133" s="272"/>
      <c r="AL133" s="272"/>
      <c r="AM133" s="272"/>
      <c r="AN133" s="272"/>
      <c r="AO133" s="272"/>
      <c r="AP133" s="272"/>
      <c r="AQ133" s="272"/>
      <c r="AR133" s="272"/>
      <c r="AS133" s="272"/>
      <c r="AT133" s="272"/>
      <c r="AU133" s="286"/>
    </row>
    <row r="134" spans="1:47" ht="60" customHeight="1" x14ac:dyDescent="0.35">
      <c r="A134" s="282" t="s">
        <v>5601</v>
      </c>
      <c r="B134" s="260" t="s">
        <v>5602</v>
      </c>
      <c r="C134" s="261" t="s">
        <v>5632</v>
      </c>
      <c r="D134" s="264" t="s">
        <v>5633</v>
      </c>
      <c r="E134" s="265" t="s">
        <v>5398</v>
      </c>
      <c r="F134" s="268" t="s">
        <v>5605</v>
      </c>
      <c r="G134" s="271" t="str">
        <f>IF(COUNTIF(H134:AU134,"&lt;&gt;")=0,"",SUMPRODUCT(((Recommendations[ImplStatus]="Implemented")+(Recommendations[ImplStatus]="Compensated"))*ISNUMBER(MATCH(Recommendations[Id],H134:AU134,0)))/COUNTIF(H134:AU134,"&lt;&gt;"))</f>
        <v/>
      </c>
      <c r="H134" s="272"/>
      <c r="I134" s="272"/>
      <c r="J134" s="272"/>
      <c r="K134" s="272"/>
      <c r="L134" s="272"/>
      <c r="M134" s="272"/>
      <c r="N134" s="272"/>
      <c r="O134" s="272"/>
      <c r="P134" s="272"/>
      <c r="Q134" s="272"/>
      <c r="R134" s="272"/>
      <c r="S134" s="272"/>
      <c r="T134" s="272"/>
      <c r="U134" s="272"/>
      <c r="V134" s="272"/>
      <c r="W134" s="272"/>
      <c r="X134" s="272"/>
      <c r="Y134" s="272"/>
      <c r="Z134" s="272"/>
      <c r="AA134" s="272"/>
      <c r="AB134" s="272"/>
      <c r="AC134" s="272"/>
      <c r="AD134" s="272"/>
      <c r="AE134" s="272"/>
      <c r="AF134" s="272"/>
      <c r="AG134" s="272"/>
      <c r="AH134" s="272"/>
      <c r="AI134" s="272"/>
      <c r="AJ134" s="272"/>
      <c r="AK134" s="272"/>
      <c r="AL134" s="272"/>
      <c r="AM134" s="272"/>
      <c r="AN134" s="272"/>
      <c r="AO134" s="272"/>
      <c r="AP134" s="272"/>
      <c r="AQ134" s="272"/>
      <c r="AR134" s="272"/>
      <c r="AS134" s="272"/>
      <c r="AT134" s="272"/>
      <c r="AU134" s="286"/>
    </row>
    <row r="135" spans="1:47" ht="60" customHeight="1" x14ac:dyDescent="0.35">
      <c r="A135" s="282" t="s">
        <v>5601</v>
      </c>
      <c r="B135" s="260" t="s">
        <v>5602</v>
      </c>
      <c r="C135" s="261" t="s">
        <v>5634</v>
      </c>
      <c r="D135" s="264" t="s">
        <v>5635</v>
      </c>
      <c r="E135" s="265" t="s">
        <v>5513</v>
      </c>
      <c r="F135" s="268" t="s">
        <v>5605</v>
      </c>
      <c r="G135" s="271" t="str">
        <f>IF(COUNTIF(H135:AU135,"&lt;&gt;")=0,"",SUMPRODUCT(((Recommendations[ImplStatus]="Implemented")+(Recommendations[ImplStatus]="Compensated"))*ISNUMBER(MATCH(Recommendations[Id],H135:AU135,0)))/COUNTIF(H135:AU135,"&lt;&gt;"))</f>
        <v/>
      </c>
      <c r="H135" s="272"/>
      <c r="I135" s="272"/>
      <c r="J135" s="272"/>
      <c r="K135" s="272"/>
      <c r="L135" s="272"/>
      <c r="M135" s="272"/>
      <c r="N135" s="272"/>
      <c r="O135" s="272"/>
      <c r="P135" s="272"/>
      <c r="Q135" s="272"/>
      <c r="R135" s="272"/>
      <c r="S135" s="272"/>
      <c r="T135" s="272"/>
      <c r="U135" s="272"/>
      <c r="V135" s="272"/>
      <c r="W135" s="272"/>
      <c r="X135" s="272"/>
      <c r="Y135" s="272"/>
      <c r="Z135" s="272"/>
      <c r="AA135" s="272"/>
      <c r="AB135" s="272"/>
      <c r="AC135" s="272"/>
      <c r="AD135" s="272"/>
      <c r="AE135" s="272"/>
      <c r="AF135" s="272"/>
      <c r="AG135" s="272"/>
      <c r="AH135" s="272"/>
      <c r="AI135" s="272"/>
      <c r="AJ135" s="272"/>
      <c r="AK135" s="272"/>
      <c r="AL135" s="272"/>
      <c r="AM135" s="272"/>
      <c r="AN135" s="272"/>
      <c r="AO135" s="272"/>
      <c r="AP135" s="272"/>
      <c r="AQ135" s="272"/>
      <c r="AR135" s="272"/>
      <c r="AS135" s="272"/>
      <c r="AT135" s="272"/>
      <c r="AU135" s="286"/>
    </row>
    <row r="136" spans="1:47" ht="60" customHeight="1" x14ac:dyDescent="0.35">
      <c r="A136" s="282" t="s">
        <v>5601</v>
      </c>
      <c r="B136" s="260" t="s">
        <v>5602</v>
      </c>
      <c r="C136" s="261" t="s">
        <v>5636</v>
      </c>
      <c r="D136" s="264" t="s">
        <v>5637</v>
      </c>
      <c r="E136" s="265" t="s">
        <v>5398</v>
      </c>
      <c r="F136" s="268" t="s">
        <v>5605</v>
      </c>
      <c r="G136" s="271" t="str">
        <f>IF(COUNTIF(H136:AU136,"&lt;&gt;")=0,"",SUMPRODUCT(((Recommendations[ImplStatus]="Implemented")+(Recommendations[ImplStatus]="Compensated"))*ISNUMBER(MATCH(Recommendations[Id],H136:AU136,0)))/COUNTIF(H136:AU136,"&lt;&gt;"))</f>
        <v/>
      </c>
      <c r="H136" s="272"/>
      <c r="I136" s="272"/>
      <c r="J136" s="272"/>
      <c r="K136" s="272"/>
      <c r="L136" s="272"/>
      <c r="M136" s="272"/>
      <c r="N136" s="272"/>
      <c r="O136" s="272"/>
      <c r="P136" s="272"/>
      <c r="Q136" s="272"/>
      <c r="R136" s="272"/>
      <c r="S136" s="272"/>
      <c r="T136" s="272"/>
      <c r="U136" s="272"/>
      <c r="V136" s="272"/>
      <c r="W136" s="272"/>
      <c r="X136" s="272"/>
      <c r="Y136" s="272"/>
      <c r="Z136" s="272"/>
      <c r="AA136" s="272"/>
      <c r="AB136" s="272"/>
      <c r="AC136" s="272"/>
      <c r="AD136" s="272"/>
      <c r="AE136" s="272"/>
      <c r="AF136" s="272"/>
      <c r="AG136" s="272"/>
      <c r="AH136" s="272"/>
      <c r="AI136" s="272"/>
      <c r="AJ136" s="272"/>
      <c r="AK136" s="272"/>
      <c r="AL136" s="272"/>
      <c r="AM136" s="272"/>
      <c r="AN136" s="272"/>
      <c r="AO136" s="272"/>
      <c r="AP136" s="272"/>
      <c r="AQ136" s="272"/>
      <c r="AR136" s="272"/>
      <c r="AS136" s="272"/>
      <c r="AT136" s="272"/>
      <c r="AU136" s="286"/>
    </row>
    <row r="137" spans="1:47" ht="60" customHeight="1" x14ac:dyDescent="0.35">
      <c r="A137" s="282" t="s">
        <v>5601</v>
      </c>
      <c r="B137" s="260" t="s">
        <v>5602</v>
      </c>
      <c r="C137" s="261" t="s">
        <v>5638</v>
      </c>
      <c r="D137" s="264" t="s">
        <v>5639</v>
      </c>
      <c r="E137" s="265" t="s">
        <v>5398</v>
      </c>
      <c r="F137" s="268" t="s">
        <v>5605</v>
      </c>
      <c r="G137" s="271" t="str">
        <f>IF(COUNTIF(H137:AU137,"&lt;&gt;")=0,"",SUMPRODUCT(((Recommendations[ImplStatus]="Implemented")+(Recommendations[ImplStatus]="Compensated"))*ISNUMBER(MATCH(Recommendations[Id],H137:AU137,0)))/COUNTIF(H137:AU137,"&lt;&gt;"))</f>
        <v/>
      </c>
      <c r="H137" s="272"/>
      <c r="I137" s="272"/>
      <c r="J137" s="272"/>
      <c r="K137" s="272"/>
      <c r="L137" s="272"/>
      <c r="M137" s="272"/>
      <c r="N137" s="272"/>
      <c r="O137" s="272"/>
      <c r="P137" s="272"/>
      <c r="Q137" s="272"/>
      <c r="R137" s="272"/>
      <c r="S137" s="272"/>
      <c r="T137" s="272"/>
      <c r="U137" s="27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86"/>
    </row>
    <row r="138" spans="1:47" ht="60" customHeight="1" x14ac:dyDescent="0.35">
      <c r="A138" s="282" t="s">
        <v>5601</v>
      </c>
      <c r="B138" s="260" t="s">
        <v>5602</v>
      </c>
      <c r="C138" s="261" t="s">
        <v>5640</v>
      </c>
      <c r="D138" s="264" t="s">
        <v>5641</v>
      </c>
      <c r="E138" s="265" t="s">
        <v>5513</v>
      </c>
      <c r="F138" s="268" t="s">
        <v>5605</v>
      </c>
      <c r="G138" s="271" t="str">
        <f>IF(COUNTIF(H138:AU138,"&lt;&gt;")=0,"",SUMPRODUCT(((Recommendations[ImplStatus]="Implemented")+(Recommendations[ImplStatus]="Compensated"))*ISNUMBER(MATCH(Recommendations[Id],H138:AU138,0)))/COUNTIF(H138:AU138,"&lt;&gt;"))</f>
        <v/>
      </c>
      <c r="H138" s="272"/>
      <c r="I138" s="272"/>
      <c r="J138" s="272"/>
      <c r="K138" s="272"/>
      <c r="L138" s="272"/>
      <c r="M138" s="272"/>
      <c r="N138" s="272"/>
      <c r="O138" s="272"/>
      <c r="P138" s="272"/>
      <c r="Q138" s="272"/>
      <c r="R138" s="272"/>
      <c r="S138" s="272"/>
      <c r="T138" s="272"/>
      <c r="U138" s="272"/>
      <c r="V138" s="272"/>
      <c r="W138" s="272"/>
      <c r="X138" s="272"/>
      <c r="Y138" s="272"/>
      <c r="Z138" s="272"/>
      <c r="AA138" s="272"/>
      <c r="AB138" s="272"/>
      <c r="AC138" s="272"/>
      <c r="AD138" s="272"/>
      <c r="AE138" s="272"/>
      <c r="AF138" s="272"/>
      <c r="AG138" s="272"/>
      <c r="AH138" s="272"/>
      <c r="AI138" s="272"/>
      <c r="AJ138" s="272"/>
      <c r="AK138" s="272"/>
      <c r="AL138" s="272"/>
      <c r="AM138" s="272"/>
      <c r="AN138" s="272"/>
      <c r="AO138" s="272"/>
      <c r="AP138" s="272"/>
      <c r="AQ138" s="272"/>
      <c r="AR138" s="272"/>
      <c r="AS138" s="272"/>
      <c r="AT138" s="272"/>
      <c r="AU138" s="286"/>
    </row>
    <row r="139" spans="1:47" ht="60" customHeight="1" x14ac:dyDescent="0.35">
      <c r="A139" s="282" t="s">
        <v>5601</v>
      </c>
      <c r="B139" s="260" t="s">
        <v>5602</v>
      </c>
      <c r="C139" s="261" t="s">
        <v>5642</v>
      </c>
      <c r="D139" s="264" t="s">
        <v>5643</v>
      </c>
      <c r="E139" s="265" t="s">
        <v>5513</v>
      </c>
      <c r="F139" s="268" t="s">
        <v>5605</v>
      </c>
      <c r="G139" s="271" t="str">
        <f>IF(COUNTIF(H139:AU139,"&lt;&gt;")=0,"",SUMPRODUCT(((Recommendations[ImplStatus]="Implemented")+(Recommendations[ImplStatus]="Compensated"))*ISNUMBER(MATCH(Recommendations[Id],H139:AU139,0)))/COUNTIF(H139:AU139,"&lt;&gt;"))</f>
        <v/>
      </c>
      <c r="H139" s="272"/>
      <c r="I139" s="272"/>
      <c r="J139" s="272"/>
      <c r="K139" s="272"/>
      <c r="L139" s="272"/>
      <c r="M139" s="272"/>
      <c r="N139" s="272"/>
      <c r="O139" s="272"/>
      <c r="P139" s="272"/>
      <c r="Q139" s="272"/>
      <c r="R139" s="272"/>
      <c r="S139" s="272"/>
      <c r="T139" s="272"/>
      <c r="U139" s="272"/>
      <c r="V139" s="272"/>
      <c r="W139" s="272"/>
      <c r="X139" s="272"/>
      <c r="Y139" s="272"/>
      <c r="Z139" s="272"/>
      <c r="AA139" s="272"/>
      <c r="AB139" s="272"/>
      <c r="AC139" s="272"/>
      <c r="AD139" s="272"/>
      <c r="AE139" s="272"/>
      <c r="AF139" s="272"/>
      <c r="AG139" s="272"/>
      <c r="AH139" s="272"/>
      <c r="AI139" s="272"/>
      <c r="AJ139" s="272"/>
      <c r="AK139" s="272"/>
      <c r="AL139" s="272"/>
      <c r="AM139" s="272"/>
      <c r="AN139" s="272"/>
      <c r="AO139" s="272"/>
      <c r="AP139" s="272"/>
      <c r="AQ139" s="272"/>
      <c r="AR139" s="272"/>
      <c r="AS139" s="272"/>
      <c r="AT139" s="272"/>
      <c r="AU139" s="286"/>
    </row>
    <row r="140" spans="1:47" ht="60" customHeight="1" x14ac:dyDescent="0.35">
      <c r="A140" s="282" t="s">
        <v>5601</v>
      </c>
      <c r="B140" s="260" t="s">
        <v>5602</v>
      </c>
      <c r="C140" s="261" t="s">
        <v>5644</v>
      </c>
      <c r="D140" s="264" t="s">
        <v>5645</v>
      </c>
      <c r="E140" s="265" t="s">
        <v>5369</v>
      </c>
      <c r="F140" s="268" t="s">
        <v>5605</v>
      </c>
      <c r="G140" s="271" t="str">
        <f>IF(COUNTIF(H140:AU140,"&lt;&gt;")=0,"",SUMPRODUCT(((Recommendations[ImplStatus]="Implemented")+(Recommendations[ImplStatus]="Compensated"))*ISNUMBER(MATCH(Recommendations[Id],H140:AU140,0)))/COUNTIF(H140:AU140,"&lt;&gt;"))</f>
        <v/>
      </c>
      <c r="H140" s="272"/>
      <c r="I140" s="272"/>
      <c r="J140" s="272"/>
      <c r="K140" s="272"/>
      <c r="L140" s="272"/>
      <c r="M140" s="272"/>
      <c r="N140" s="272"/>
      <c r="O140" s="272"/>
      <c r="P140" s="272"/>
      <c r="Q140" s="272"/>
      <c r="R140" s="272"/>
      <c r="S140" s="272"/>
      <c r="T140" s="272"/>
      <c r="U140" s="272"/>
      <c r="V140" s="272"/>
      <c r="W140" s="272"/>
      <c r="X140" s="272"/>
      <c r="Y140" s="272"/>
      <c r="Z140" s="272"/>
      <c r="AA140" s="272"/>
      <c r="AB140" s="272"/>
      <c r="AC140" s="272"/>
      <c r="AD140" s="272"/>
      <c r="AE140" s="272"/>
      <c r="AF140" s="272"/>
      <c r="AG140" s="272"/>
      <c r="AH140" s="272"/>
      <c r="AI140" s="272"/>
      <c r="AJ140" s="272"/>
      <c r="AK140" s="272"/>
      <c r="AL140" s="272"/>
      <c r="AM140" s="272"/>
      <c r="AN140" s="272"/>
      <c r="AO140" s="272"/>
      <c r="AP140" s="272"/>
      <c r="AQ140" s="272"/>
      <c r="AR140" s="272"/>
      <c r="AS140" s="272"/>
      <c r="AT140" s="272"/>
      <c r="AU140" s="286"/>
    </row>
    <row r="141" spans="1:47" ht="60" customHeight="1" x14ac:dyDescent="0.35">
      <c r="A141" s="282" t="s">
        <v>5601</v>
      </c>
      <c r="B141" s="260" t="s">
        <v>5602</v>
      </c>
      <c r="C141" s="261" t="s">
        <v>5646</v>
      </c>
      <c r="D141" s="264" t="s">
        <v>5647</v>
      </c>
      <c r="E141" s="265" t="s">
        <v>5648</v>
      </c>
      <c r="F141" s="268" t="s">
        <v>5649</v>
      </c>
      <c r="G141" s="271" t="str">
        <f>IF(COUNTIF(H141:AU141,"&lt;&gt;")=0,"",SUMPRODUCT(((Recommendations[ImplStatus]="Implemented")+(Recommendations[ImplStatus]="Compensated"))*ISNUMBER(MATCH(Recommendations[Id],H141:AU141,0)))/COUNTIF(H141:AU141,"&lt;&gt;"))</f>
        <v/>
      </c>
      <c r="H141" s="272"/>
      <c r="I141" s="272"/>
      <c r="J141" s="272"/>
      <c r="K141" s="272"/>
      <c r="L141" s="272"/>
      <c r="M141" s="272"/>
      <c r="N141" s="272"/>
      <c r="O141" s="272"/>
      <c r="P141" s="272"/>
      <c r="Q141" s="272"/>
      <c r="R141" s="272"/>
      <c r="S141" s="272"/>
      <c r="T141" s="272"/>
      <c r="U141" s="272"/>
      <c r="V141" s="272"/>
      <c r="W141" s="272"/>
      <c r="X141" s="272"/>
      <c r="Y141" s="272"/>
      <c r="Z141" s="272"/>
      <c r="AA141" s="272"/>
      <c r="AB141" s="272"/>
      <c r="AC141" s="272"/>
      <c r="AD141" s="272"/>
      <c r="AE141" s="272"/>
      <c r="AF141" s="272"/>
      <c r="AG141" s="272"/>
      <c r="AH141" s="272"/>
      <c r="AI141" s="272"/>
      <c r="AJ141" s="272"/>
      <c r="AK141" s="272"/>
      <c r="AL141" s="272"/>
      <c r="AM141" s="272"/>
      <c r="AN141" s="272"/>
      <c r="AO141" s="272"/>
      <c r="AP141" s="272"/>
      <c r="AQ141" s="272"/>
      <c r="AR141" s="272"/>
      <c r="AS141" s="272"/>
      <c r="AT141" s="272"/>
      <c r="AU141" s="286"/>
    </row>
    <row r="142" spans="1:47" ht="60" customHeight="1" x14ac:dyDescent="0.35">
      <c r="A142" s="282" t="s">
        <v>5601</v>
      </c>
      <c r="B142" s="260" t="s">
        <v>5602</v>
      </c>
      <c r="C142" s="261" t="s">
        <v>5650</v>
      </c>
      <c r="D142" s="264" t="s">
        <v>5651</v>
      </c>
      <c r="E142" s="265" t="s">
        <v>5648</v>
      </c>
      <c r="F142" s="268" t="s">
        <v>5649</v>
      </c>
      <c r="G142" s="271" t="str">
        <f>IF(COUNTIF(H142:AU142,"&lt;&gt;")=0,"",SUMPRODUCT(((Recommendations[ImplStatus]="Implemented")+(Recommendations[ImplStatus]="Compensated"))*ISNUMBER(MATCH(Recommendations[Id],H142:AU142,0)))/COUNTIF(H142:AU142,"&lt;&gt;"))</f>
        <v/>
      </c>
      <c r="H142" s="272"/>
      <c r="I142" s="272"/>
      <c r="J142" s="272"/>
      <c r="K142" s="272"/>
      <c r="L142" s="272"/>
      <c r="M142" s="272"/>
      <c r="N142" s="272"/>
      <c r="O142" s="272"/>
      <c r="P142" s="272"/>
      <c r="Q142" s="272"/>
      <c r="R142" s="272"/>
      <c r="S142" s="272"/>
      <c r="T142" s="272"/>
      <c r="U142" s="272"/>
      <c r="V142" s="272"/>
      <c r="W142" s="272"/>
      <c r="X142" s="272"/>
      <c r="Y142" s="272"/>
      <c r="Z142" s="272"/>
      <c r="AA142" s="272"/>
      <c r="AB142" s="272"/>
      <c r="AC142" s="272"/>
      <c r="AD142" s="272"/>
      <c r="AE142" s="272"/>
      <c r="AF142" s="272"/>
      <c r="AG142" s="272"/>
      <c r="AH142" s="272"/>
      <c r="AI142" s="272"/>
      <c r="AJ142" s="272"/>
      <c r="AK142" s="272"/>
      <c r="AL142" s="272"/>
      <c r="AM142" s="272"/>
      <c r="AN142" s="272"/>
      <c r="AO142" s="272"/>
      <c r="AP142" s="272"/>
      <c r="AQ142" s="272"/>
      <c r="AR142" s="272"/>
      <c r="AS142" s="272"/>
      <c r="AT142" s="272"/>
      <c r="AU142" s="286"/>
    </row>
    <row r="143" spans="1:47" ht="60" customHeight="1" x14ac:dyDescent="0.35">
      <c r="A143" s="282" t="s">
        <v>5601</v>
      </c>
      <c r="B143" s="260" t="s">
        <v>5602</v>
      </c>
      <c r="C143" s="261" t="s">
        <v>5652</v>
      </c>
      <c r="D143" s="264" t="s">
        <v>5653</v>
      </c>
      <c r="E143" s="265" t="s">
        <v>5648</v>
      </c>
      <c r="F143" s="268" t="s">
        <v>5649</v>
      </c>
      <c r="G143" s="271" t="str">
        <f>IF(COUNTIF(H143:AU143,"&lt;&gt;")=0,"",SUMPRODUCT(((Recommendations[ImplStatus]="Implemented")+(Recommendations[ImplStatus]="Compensated"))*ISNUMBER(MATCH(Recommendations[Id],H143:AU143,0)))/COUNTIF(H143:AU143,"&lt;&gt;"))</f>
        <v/>
      </c>
      <c r="H143" s="272"/>
      <c r="I143" s="272"/>
      <c r="J143" s="272"/>
      <c r="K143" s="272"/>
      <c r="L143" s="272"/>
      <c r="M143" s="272"/>
      <c r="N143" s="272"/>
      <c r="O143" s="272"/>
      <c r="P143" s="272"/>
      <c r="Q143" s="272"/>
      <c r="R143" s="272"/>
      <c r="S143" s="272"/>
      <c r="T143" s="272"/>
      <c r="U143" s="272"/>
      <c r="V143" s="272"/>
      <c r="W143" s="272"/>
      <c r="X143" s="272"/>
      <c r="Y143" s="272"/>
      <c r="Z143" s="272"/>
      <c r="AA143" s="272"/>
      <c r="AB143" s="272"/>
      <c r="AC143" s="272"/>
      <c r="AD143" s="272"/>
      <c r="AE143" s="272"/>
      <c r="AF143" s="272"/>
      <c r="AG143" s="272"/>
      <c r="AH143" s="272"/>
      <c r="AI143" s="272"/>
      <c r="AJ143" s="272"/>
      <c r="AK143" s="272"/>
      <c r="AL143" s="272"/>
      <c r="AM143" s="272"/>
      <c r="AN143" s="272"/>
      <c r="AO143" s="272"/>
      <c r="AP143" s="272"/>
      <c r="AQ143" s="272"/>
      <c r="AR143" s="272"/>
      <c r="AS143" s="272"/>
      <c r="AT143" s="272"/>
      <c r="AU143" s="286"/>
    </row>
    <row r="144" spans="1:47" ht="60" customHeight="1" x14ac:dyDescent="0.35">
      <c r="A144" s="282" t="s">
        <v>5601</v>
      </c>
      <c r="B144" s="260" t="s">
        <v>5602</v>
      </c>
      <c r="C144" s="261" t="s">
        <v>5654</v>
      </c>
      <c r="D144" s="264" t="s">
        <v>5655</v>
      </c>
      <c r="E144" s="265" t="s">
        <v>5465</v>
      </c>
      <c r="F144" s="268" t="s">
        <v>5649</v>
      </c>
      <c r="G144" s="271" t="str">
        <f>IF(COUNTIF(H144:AU144,"&lt;&gt;")=0,"",SUMPRODUCT(((Recommendations[ImplStatus]="Implemented")+(Recommendations[ImplStatus]="Compensated"))*ISNUMBER(MATCH(Recommendations[Id],H144:AU144,0)))/COUNTIF(H144:AU144,"&lt;&gt;"))</f>
        <v/>
      </c>
      <c r="H144" s="272"/>
      <c r="I144" s="272"/>
      <c r="J144" s="272"/>
      <c r="K144" s="272"/>
      <c r="L144" s="272"/>
      <c r="M144" s="272"/>
      <c r="N144" s="272"/>
      <c r="O144" s="272"/>
      <c r="P144" s="272"/>
      <c r="Q144" s="272"/>
      <c r="R144" s="272"/>
      <c r="S144" s="272"/>
      <c r="T144" s="272"/>
      <c r="U144" s="272"/>
      <c r="V144" s="272"/>
      <c r="W144" s="272"/>
      <c r="X144" s="272"/>
      <c r="Y144" s="272"/>
      <c r="Z144" s="272"/>
      <c r="AA144" s="272"/>
      <c r="AB144" s="272"/>
      <c r="AC144" s="272"/>
      <c r="AD144" s="272"/>
      <c r="AE144" s="272"/>
      <c r="AF144" s="272"/>
      <c r="AG144" s="272"/>
      <c r="AH144" s="272"/>
      <c r="AI144" s="272"/>
      <c r="AJ144" s="272"/>
      <c r="AK144" s="272"/>
      <c r="AL144" s="272"/>
      <c r="AM144" s="272"/>
      <c r="AN144" s="272"/>
      <c r="AO144" s="272"/>
      <c r="AP144" s="272"/>
      <c r="AQ144" s="272"/>
      <c r="AR144" s="272"/>
      <c r="AS144" s="272"/>
      <c r="AT144" s="272"/>
      <c r="AU144" s="286"/>
    </row>
    <row r="145" spans="1:47" ht="60" customHeight="1" x14ac:dyDescent="0.35">
      <c r="A145" s="282" t="s">
        <v>5601</v>
      </c>
      <c r="B145" s="260" t="s">
        <v>5602</v>
      </c>
      <c r="C145" s="261" t="s">
        <v>5656</v>
      </c>
      <c r="D145" s="264" t="s">
        <v>5657</v>
      </c>
      <c r="E145" s="265" t="s">
        <v>5465</v>
      </c>
      <c r="F145" s="268" t="s">
        <v>5649</v>
      </c>
      <c r="G145" s="271" t="str">
        <f>IF(COUNTIF(H145:AU145,"&lt;&gt;")=0,"",SUMPRODUCT(((Recommendations[ImplStatus]="Implemented")+(Recommendations[ImplStatus]="Compensated"))*ISNUMBER(MATCH(Recommendations[Id],H145:AU145,0)))/COUNTIF(H145:AU145,"&lt;&gt;"))</f>
        <v/>
      </c>
      <c r="H145" s="272"/>
      <c r="I145" s="272"/>
      <c r="J145" s="272"/>
      <c r="K145" s="272"/>
      <c r="L145" s="272"/>
      <c r="M145" s="272"/>
      <c r="N145" s="272"/>
      <c r="O145" s="272"/>
      <c r="P145" s="272"/>
      <c r="Q145" s="272"/>
      <c r="R145" s="272"/>
      <c r="S145" s="272"/>
      <c r="T145" s="272"/>
      <c r="U145" s="272"/>
      <c r="V145" s="272"/>
      <c r="W145" s="272"/>
      <c r="X145" s="272"/>
      <c r="Y145" s="272"/>
      <c r="Z145" s="272"/>
      <c r="AA145" s="272"/>
      <c r="AB145" s="272"/>
      <c r="AC145" s="272"/>
      <c r="AD145" s="272"/>
      <c r="AE145" s="272"/>
      <c r="AF145" s="272"/>
      <c r="AG145" s="272"/>
      <c r="AH145" s="272"/>
      <c r="AI145" s="272"/>
      <c r="AJ145" s="272"/>
      <c r="AK145" s="272"/>
      <c r="AL145" s="272"/>
      <c r="AM145" s="272"/>
      <c r="AN145" s="272"/>
      <c r="AO145" s="272"/>
      <c r="AP145" s="272"/>
      <c r="AQ145" s="272"/>
      <c r="AR145" s="272"/>
      <c r="AS145" s="272"/>
      <c r="AT145" s="272"/>
      <c r="AU145" s="286"/>
    </row>
    <row r="146" spans="1:47" ht="60" customHeight="1" x14ac:dyDescent="0.35">
      <c r="A146" s="282" t="s">
        <v>5601</v>
      </c>
      <c r="B146" s="260" t="s">
        <v>5602</v>
      </c>
      <c r="C146" s="261" t="s">
        <v>5658</v>
      </c>
      <c r="D146" s="264" t="s">
        <v>5659</v>
      </c>
      <c r="E146" s="265" t="s">
        <v>5465</v>
      </c>
      <c r="F146" s="268" t="s">
        <v>5649</v>
      </c>
      <c r="G146" s="271" t="str">
        <f>IF(COUNTIF(H146:AU146,"&lt;&gt;")=0,"",SUMPRODUCT(((Recommendations[ImplStatus]="Implemented")+(Recommendations[ImplStatus]="Compensated"))*ISNUMBER(MATCH(Recommendations[Id],H146:AU146,0)))/COUNTIF(H146:AU146,"&lt;&gt;"))</f>
        <v/>
      </c>
      <c r="H146" s="272"/>
      <c r="I146" s="272"/>
      <c r="J146" s="272"/>
      <c r="K146" s="272"/>
      <c r="L146" s="272"/>
      <c r="M146" s="272"/>
      <c r="N146" s="272"/>
      <c r="O146" s="272"/>
      <c r="P146" s="272"/>
      <c r="Q146" s="272"/>
      <c r="R146" s="272"/>
      <c r="S146" s="272"/>
      <c r="T146" s="272"/>
      <c r="U146" s="272"/>
      <c r="V146" s="272"/>
      <c r="W146" s="272"/>
      <c r="X146" s="272"/>
      <c r="Y146" s="272"/>
      <c r="Z146" s="272"/>
      <c r="AA146" s="272"/>
      <c r="AB146" s="272"/>
      <c r="AC146" s="272"/>
      <c r="AD146" s="272"/>
      <c r="AE146" s="272"/>
      <c r="AF146" s="272"/>
      <c r="AG146" s="272"/>
      <c r="AH146" s="272"/>
      <c r="AI146" s="272"/>
      <c r="AJ146" s="272"/>
      <c r="AK146" s="272"/>
      <c r="AL146" s="272"/>
      <c r="AM146" s="272"/>
      <c r="AN146" s="272"/>
      <c r="AO146" s="272"/>
      <c r="AP146" s="272"/>
      <c r="AQ146" s="272"/>
      <c r="AR146" s="272"/>
      <c r="AS146" s="272"/>
      <c r="AT146" s="272"/>
      <c r="AU146" s="286"/>
    </row>
    <row r="147" spans="1:47" ht="60" customHeight="1" outlineLevel="2" x14ac:dyDescent="0.35">
      <c r="A147" s="281" t="s">
        <v>5601</v>
      </c>
      <c r="B147" s="259" t="s">
        <v>5660</v>
      </c>
      <c r="C147" s="259"/>
      <c r="D147" s="263"/>
      <c r="E147" s="259"/>
      <c r="F147" s="267"/>
      <c r="G147" s="270" t="str">
        <f>IF(COUNTIF(H147:AU147,"&lt;&gt;")=0,"",SUMPRODUCT(((Recommendations[ImplStatus]="Implemented")+(Recommendations[ImplStatus]="Compensated"))*ISNUMBER(MATCH(Recommendations[Id],H147:AU147,0)))/COUNTIF(H147:AU147,"&lt;&gt;"))</f>
        <v/>
      </c>
      <c r="H147" s="267"/>
      <c r="I147" s="267"/>
      <c r="J147" s="267"/>
      <c r="K147" s="267"/>
      <c r="L147" s="267"/>
      <c r="M147" s="267"/>
      <c r="N147" s="267"/>
      <c r="O147" s="267"/>
      <c r="P147" s="267"/>
      <c r="Q147" s="267"/>
      <c r="R147" s="267"/>
      <c r="S147" s="267"/>
      <c r="T147" s="267"/>
      <c r="U147" s="267"/>
      <c r="V147" s="267"/>
      <c r="W147" s="267"/>
      <c r="X147" s="267"/>
      <c r="Y147" s="267"/>
      <c r="Z147" s="267"/>
      <c r="AA147" s="267"/>
      <c r="AB147" s="267"/>
      <c r="AC147" s="267"/>
      <c r="AD147" s="267"/>
      <c r="AE147" s="267"/>
      <c r="AF147" s="267"/>
      <c r="AG147" s="267"/>
      <c r="AH147" s="267"/>
      <c r="AI147" s="267"/>
      <c r="AJ147" s="267"/>
      <c r="AK147" s="267"/>
      <c r="AL147" s="267"/>
      <c r="AM147" s="267"/>
      <c r="AN147" s="267"/>
      <c r="AO147" s="267"/>
      <c r="AP147" s="267"/>
      <c r="AQ147" s="267"/>
      <c r="AR147" s="267"/>
      <c r="AS147" s="267"/>
      <c r="AT147" s="267"/>
      <c r="AU147" s="285"/>
    </row>
    <row r="148" spans="1:47" ht="60" customHeight="1" x14ac:dyDescent="0.35">
      <c r="A148" s="282" t="s">
        <v>5601</v>
      </c>
      <c r="B148" s="260" t="s">
        <v>5660</v>
      </c>
      <c r="C148" s="261" t="s">
        <v>5661</v>
      </c>
      <c r="D148" s="264" t="s">
        <v>5662</v>
      </c>
      <c r="E148" s="265" t="s">
        <v>5398</v>
      </c>
      <c r="F148" s="268" t="s">
        <v>5663</v>
      </c>
      <c r="G148" s="271" t="str">
        <f>IF(COUNTIF(H148:AU148,"&lt;&gt;")=0,"",SUMPRODUCT(((Recommendations[ImplStatus]="Implemented")+(Recommendations[ImplStatus]="Compensated"))*ISNUMBER(MATCH(Recommendations[Id],H148:AU148,0)))/COUNTIF(H148:AU148,"&lt;&gt;"))</f>
        <v/>
      </c>
      <c r="H148" s="272"/>
      <c r="I148" s="272"/>
      <c r="J148" s="272"/>
      <c r="K148" s="272"/>
      <c r="L148" s="272"/>
      <c r="M148" s="272"/>
      <c r="N148" s="272"/>
      <c r="O148" s="272"/>
      <c r="P148" s="272"/>
      <c r="Q148" s="272"/>
      <c r="R148" s="272"/>
      <c r="S148" s="272"/>
      <c r="T148" s="272"/>
      <c r="U148" s="272"/>
      <c r="V148" s="272"/>
      <c r="W148" s="272"/>
      <c r="X148" s="272"/>
      <c r="Y148" s="272"/>
      <c r="Z148" s="272"/>
      <c r="AA148" s="272"/>
      <c r="AB148" s="272"/>
      <c r="AC148" s="272"/>
      <c r="AD148" s="272"/>
      <c r="AE148" s="272"/>
      <c r="AF148" s="272"/>
      <c r="AG148" s="272"/>
      <c r="AH148" s="272"/>
      <c r="AI148" s="272"/>
      <c r="AJ148" s="272"/>
      <c r="AK148" s="272"/>
      <c r="AL148" s="272"/>
      <c r="AM148" s="272"/>
      <c r="AN148" s="272"/>
      <c r="AO148" s="272"/>
      <c r="AP148" s="272"/>
      <c r="AQ148" s="272"/>
      <c r="AR148" s="272"/>
      <c r="AS148" s="272"/>
      <c r="AT148" s="272"/>
      <c r="AU148" s="286"/>
    </row>
    <row r="149" spans="1:47" ht="60" customHeight="1" x14ac:dyDescent="0.35">
      <c r="A149" s="282" t="s">
        <v>5601</v>
      </c>
      <c r="B149" s="260" t="s">
        <v>5660</v>
      </c>
      <c r="C149" s="261" t="s">
        <v>5664</v>
      </c>
      <c r="D149" s="264" t="s">
        <v>5665</v>
      </c>
      <c r="E149" s="265" t="s">
        <v>5398</v>
      </c>
      <c r="F149" s="268" t="s">
        <v>5663</v>
      </c>
      <c r="G149" s="271" t="str">
        <f>IF(COUNTIF(H149:AU149,"&lt;&gt;")=0,"",SUMPRODUCT(((Recommendations[ImplStatus]="Implemented")+(Recommendations[ImplStatus]="Compensated"))*ISNUMBER(MATCH(Recommendations[Id],H149:AU149,0)))/COUNTIF(H149:AU149,"&lt;&gt;"))</f>
        <v/>
      </c>
      <c r="H149" s="272"/>
      <c r="I149" s="272"/>
      <c r="J149" s="272"/>
      <c r="K149" s="272"/>
      <c r="L149" s="272"/>
      <c r="M149" s="272"/>
      <c r="N149" s="272"/>
      <c r="O149" s="272"/>
      <c r="P149" s="272"/>
      <c r="Q149" s="272"/>
      <c r="R149" s="272"/>
      <c r="S149" s="272"/>
      <c r="T149" s="272"/>
      <c r="U149" s="272"/>
      <c r="V149" s="272"/>
      <c r="W149" s="272"/>
      <c r="X149" s="272"/>
      <c r="Y149" s="272"/>
      <c r="Z149" s="272"/>
      <c r="AA149" s="272"/>
      <c r="AB149" s="272"/>
      <c r="AC149" s="272"/>
      <c r="AD149" s="272"/>
      <c r="AE149" s="272"/>
      <c r="AF149" s="272"/>
      <c r="AG149" s="272"/>
      <c r="AH149" s="272"/>
      <c r="AI149" s="272"/>
      <c r="AJ149" s="272"/>
      <c r="AK149" s="272"/>
      <c r="AL149" s="272"/>
      <c r="AM149" s="272"/>
      <c r="AN149" s="272"/>
      <c r="AO149" s="272"/>
      <c r="AP149" s="272"/>
      <c r="AQ149" s="272"/>
      <c r="AR149" s="272"/>
      <c r="AS149" s="272"/>
      <c r="AT149" s="272"/>
      <c r="AU149" s="286"/>
    </row>
    <row r="150" spans="1:47" ht="60" customHeight="1" x14ac:dyDescent="0.35">
      <c r="A150" s="282" t="s">
        <v>5601</v>
      </c>
      <c r="B150" s="260" t="s">
        <v>5660</v>
      </c>
      <c r="C150" s="261" t="s">
        <v>5666</v>
      </c>
      <c r="D150" s="264" t="s">
        <v>5667</v>
      </c>
      <c r="E150" s="265" t="s">
        <v>5398</v>
      </c>
      <c r="F150" s="268" t="s">
        <v>5663</v>
      </c>
      <c r="G150" s="271" t="str">
        <f>IF(COUNTIF(H150:AU150,"&lt;&gt;")=0,"",SUMPRODUCT(((Recommendations[ImplStatus]="Implemented")+(Recommendations[ImplStatus]="Compensated"))*ISNUMBER(MATCH(Recommendations[Id],H150:AU150,0)))/COUNTIF(H150:AU150,"&lt;&gt;"))</f>
        <v/>
      </c>
      <c r="H150" s="272"/>
      <c r="I150" s="272"/>
      <c r="J150" s="272"/>
      <c r="K150" s="272"/>
      <c r="L150" s="272"/>
      <c r="M150" s="272"/>
      <c r="N150" s="272"/>
      <c r="O150" s="272"/>
      <c r="P150" s="272"/>
      <c r="Q150" s="272"/>
      <c r="R150" s="272"/>
      <c r="S150" s="272"/>
      <c r="T150" s="272"/>
      <c r="U150" s="272"/>
      <c r="V150" s="272"/>
      <c r="W150" s="272"/>
      <c r="X150" s="272"/>
      <c r="Y150" s="272"/>
      <c r="Z150" s="272"/>
      <c r="AA150" s="272"/>
      <c r="AB150" s="272"/>
      <c r="AC150" s="272"/>
      <c r="AD150" s="272"/>
      <c r="AE150" s="272"/>
      <c r="AF150" s="272"/>
      <c r="AG150" s="272"/>
      <c r="AH150" s="272"/>
      <c r="AI150" s="272"/>
      <c r="AJ150" s="272"/>
      <c r="AK150" s="272"/>
      <c r="AL150" s="272"/>
      <c r="AM150" s="272"/>
      <c r="AN150" s="272"/>
      <c r="AO150" s="272"/>
      <c r="AP150" s="272"/>
      <c r="AQ150" s="272"/>
      <c r="AR150" s="272"/>
      <c r="AS150" s="272"/>
      <c r="AT150" s="272"/>
      <c r="AU150" s="286"/>
    </row>
    <row r="151" spans="1:47" ht="60" customHeight="1" x14ac:dyDescent="0.35">
      <c r="A151" s="282" t="s">
        <v>5601</v>
      </c>
      <c r="B151" s="260" t="s">
        <v>5660</v>
      </c>
      <c r="C151" s="261" t="s">
        <v>5668</v>
      </c>
      <c r="D151" s="264" t="s">
        <v>5669</v>
      </c>
      <c r="E151" s="265" t="s">
        <v>5398</v>
      </c>
      <c r="F151" s="268" t="s">
        <v>5663</v>
      </c>
      <c r="G151" s="271" t="str">
        <f>IF(COUNTIF(H151:AU151,"&lt;&gt;")=0,"",SUMPRODUCT(((Recommendations[ImplStatus]="Implemented")+(Recommendations[ImplStatus]="Compensated"))*ISNUMBER(MATCH(Recommendations[Id],H151:AU151,0)))/COUNTIF(H151:AU151,"&lt;&gt;"))</f>
        <v/>
      </c>
      <c r="H151" s="272"/>
      <c r="I151" s="272"/>
      <c r="J151" s="272"/>
      <c r="K151" s="272"/>
      <c r="L151" s="272"/>
      <c r="M151" s="272"/>
      <c r="N151" s="272"/>
      <c r="O151" s="272"/>
      <c r="P151" s="272"/>
      <c r="Q151" s="272"/>
      <c r="R151" s="272"/>
      <c r="S151" s="272"/>
      <c r="T151" s="272"/>
      <c r="U151" s="272"/>
      <c r="V151" s="272"/>
      <c r="W151" s="272"/>
      <c r="X151" s="272"/>
      <c r="Y151" s="272"/>
      <c r="Z151" s="272"/>
      <c r="AA151" s="272"/>
      <c r="AB151" s="272"/>
      <c r="AC151" s="272"/>
      <c r="AD151" s="272"/>
      <c r="AE151" s="272"/>
      <c r="AF151" s="272"/>
      <c r="AG151" s="272"/>
      <c r="AH151" s="272"/>
      <c r="AI151" s="272"/>
      <c r="AJ151" s="272"/>
      <c r="AK151" s="272"/>
      <c r="AL151" s="272"/>
      <c r="AM151" s="272"/>
      <c r="AN151" s="272"/>
      <c r="AO151" s="272"/>
      <c r="AP151" s="272"/>
      <c r="AQ151" s="272"/>
      <c r="AR151" s="272"/>
      <c r="AS151" s="272"/>
      <c r="AT151" s="272"/>
      <c r="AU151" s="286"/>
    </row>
    <row r="152" spans="1:47" ht="60" customHeight="1" x14ac:dyDescent="0.35">
      <c r="A152" s="282" t="s">
        <v>5601</v>
      </c>
      <c r="B152" s="260" t="s">
        <v>5660</v>
      </c>
      <c r="C152" s="261" t="s">
        <v>5670</v>
      </c>
      <c r="D152" s="264" t="s">
        <v>5671</v>
      </c>
      <c r="E152" s="265" t="s">
        <v>5398</v>
      </c>
      <c r="F152" s="268" t="s">
        <v>5663</v>
      </c>
      <c r="G152" s="271" t="str">
        <f>IF(COUNTIF(H152:AU152,"&lt;&gt;")=0,"",SUMPRODUCT(((Recommendations[ImplStatus]="Implemented")+(Recommendations[ImplStatus]="Compensated"))*ISNUMBER(MATCH(Recommendations[Id],H152:AU152,0)))/COUNTIF(H152:AU152,"&lt;&gt;"))</f>
        <v/>
      </c>
      <c r="H152" s="272"/>
      <c r="I152" s="272"/>
      <c r="J152" s="272"/>
      <c r="K152" s="272"/>
      <c r="L152" s="272"/>
      <c r="M152" s="272"/>
      <c r="N152" s="272"/>
      <c r="O152" s="272"/>
      <c r="P152" s="272"/>
      <c r="Q152" s="272"/>
      <c r="R152" s="272"/>
      <c r="S152" s="272"/>
      <c r="T152" s="272"/>
      <c r="U152" s="272"/>
      <c r="V152" s="272"/>
      <c r="W152" s="272"/>
      <c r="X152" s="272"/>
      <c r="Y152" s="272"/>
      <c r="Z152" s="272"/>
      <c r="AA152" s="272"/>
      <c r="AB152" s="272"/>
      <c r="AC152" s="272"/>
      <c r="AD152" s="272"/>
      <c r="AE152" s="272"/>
      <c r="AF152" s="272"/>
      <c r="AG152" s="272"/>
      <c r="AH152" s="272"/>
      <c r="AI152" s="272"/>
      <c r="AJ152" s="272"/>
      <c r="AK152" s="272"/>
      <c r="AL152" s="272"/>
      <c r="AM152" s="272"/>
      <c r="AN152" s="272"/>
      <c r="AO152" s="272"/>
      <c r="AP152" s="272"/>
      <c r="AQ152" s="272"/>
      <c r="AR152" s="272"/>
      <c r="AS152" s="272"/>
      <c r="AT152" s="272"/>
      <c r="AU152" s="286"/>
    </row>
    <row r="153" spans="1:47" ht="60" customHeight="1" x14ac:dyDescent="0.35">
      <c r="A153" s="282" t="s">
        <v>5601</v>
      </c>
      <c r="B153" s="260" t="s">
        <v>5660</v>
      </c>
      <c r="C153" s="261" t="s">
        <v>5672</v>
      </c>
      <c r="D153" s="264" t="s">
        <v>5673</v>
      </c>
      <c r="E153" s="265" t="s">
        <v>5398</v>
      </c>
      <c r="F153" s="268" t="s">
        <v>5663</v>
      </c>
      <c r="G153" s="271" t="str">
        <f>IF(COUNTIF(H153:AU153,"&lt;&gt;")=0,"",SUMPRODUCT(((Recommendations[ImplStatus]="Implemented")+(Recommendations[ImplStatus]="Compensated"))*ISNUMBER(MATCH(Recommendations[Id],H153:AU153,0)))/COUNTIF(H153:AU153,"&lt;&gt;"))</f>
        <v/>
      </c>
      <c r="H153" s="272"/>
      <c r="I153" s="272"/>
      <c r="J153" s="272"/>
      <c r="K153" s="272"/>
      <c r="L153" s="272"/>
      <c r="M153" s="272"/>
      <c r="N153" s="272"/>
      <c r="O153" s="272"/>
      <c r="P153" s="272"/>
      <c r="Q153" s="272"/>
      <c r="R153" s="272"/>
      <c r="S153" s="272"/>
      <c r="T153" s="272"/>
      <c r="U153" s="272"/>
      <c r="V153" s="272"/>
      <c r="W153" s="272"/>
      <c r="X153" s="272"/>
      <c r="Y153" s="272"/>
      <c r="Z153" s="272"/>
      <c r="AA153" s="272"/>
      <c r="AB153" s="272"/>
      <c r="AC153" s="272"/>
      <c r="AD153" s="272"/>
      <c r="AE153" s="272"/>
      <c r="AF153" s="272"/>
      <c r="AG153" s="272"/>
      <c r="AH153" s="272"/>
      <c r="AI153" s="272"/>
      <c r="AJ153" s="272"/>
      <c r="AK153" s="272"/>
      <c r="AL153" s="272"/>
      <c r="AM153" s="272"/>
      <c r="AN153" s="272"/>
      <c r="AO153" s="272"/>
      <c r="AP153" s="272"/>
      <c r="AQ153" s="272"/>
      <c r="AR153" s="272"/>
      <c r="AS153" s="272"/>
      <c r="AT153" s="272"/>
      <c r="AU153" s="286"/>
    </row>
    <row r="154" spans="1:47" ht="60" customHeight="1" x14ac:dyDescent="0.35">
      <c r="A154" s="282" t="s">
        <v>5601</v>
      </c>
      <c r="B154" s="260" t="s">
        <v>5660</v>
      </c>
      <c r="C154" s="261" t="s">
        <v>5674</v>
      </c>
      <c r="D154" s="264" t="s">
        <v>5675</v>
      </c>
      <c r="E154" s="265" t="s">
        <v>5398</v>
      </c>
      <c r="F154" s="268" t="s">
        <v>5663</v>
      </c>
      <c r="G154" s="271" t="str">
        <f>IF(COUNTIF(H154:AU154,"&lt;&gt;")=0,"",SUMPRODUCT(((Recommendations[ImplStatus]="Implemented")+(Recommendations[ImplStatus]="Compensated"))*ISNUMBER(MATCH(Recommendations[Id],H154:AU154,0)))/COUNTIF(H154:AU154,"&lt;&gt;"))</f>
        <v/>
      </c>
      <c r="H154" s="272"/>
      <c r="I154" s="272"/>
      <c r="J154" s="272"/>
      <c r="K154" s="272"/>
      <c r="L154" s="272"/>
      <c r="M154" s="272"/>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86"/>
    </row>
    <row r="155" spans="1:47" ht="60" customHeight="1" x14ac:dyDescent="0.35">
      <c r="A155" s="282" t="s">
        <v>5601</v>
      </c>
      <c r="B155" s="260" t="s">
        <v>5660</v>
      </c>
      <c r="C155" s="261" t="s">
        <v>5676</v>
      </c>
      <c r="D155" s="264" t="s">
        <v>5677</v>
      </c>
      <c r="E155" s="265" t="s">
        <v>5398</v>
      </c>
      <c r="F155" s="268" t="s">
        <v>5663</v>
      </c>
      <c r="G155" s="271" t="str">
        <f>IF(COUNTIF(H155:AU155,"&lt;&gt;")=0,"",SUMPRODUCT(((Recommendations[ImplStatus]="Implemented")+(Recommendations[ImplStatus]="Compensated"))*ISNUMBER(MATCH(Recommendations[Id],H155:AU155,0)))/COUNTIF(H155:AU155,"&lt;&gt;"))</f>
        <v/>
      </c>
      <c r="H155" s="272"/>
      <c r="I155" s="272"/>
      <c r="J155" s="272"/>
      <c r="K155" s="272"/>
      <c r="L155" s="272"/>
      <c r="M155" s="272"/>
      <c r="N155" s="272"/>
      <c r="O155" s="272"/>
      <c r="P155" s="272"/>
      <c r="Q155" s="272"/>
      <c r="R155" s="272"/>
      <c r="S155" s="272"/>
      <c r="T155" s="272"/>
      <c r="U155" s="272"/>
      <c r="V155" s="272"/>
      <c r="W155" s="272"/>
      <c r="X155" s="272"/>
      <c r="Y155" s="272"/>
      <c r="Z155" s="272"/>
      <c r="AA155" s="272"/>
      <c r="AB155" s="272"/>
      <c r="AC155" s="272"/>
      <c r="AD155" s="272"/>
      <c r="AE155" s="272"/>
      <c r="AF155" s="272"/>
      <c r="AG155" s="272"/>
      <c r="AH155" s="272"/>
      <c r="AI155" s="272"/>
      <c r="AJ155" s="272"/>
      <c r="AK155" s="272"/>
      <c r="AL155" s="272"/>
      <c r="AM155" s="272"/>
      <c r="AN155" s="272"/>
      <c r="AO155" s="272"/>
      <c r="AP155" s="272"/>
      <c r="AQ155" s="272"/>
      <c r="AR155" s="272"/>
      <c r="AS155" s="272"/>
      <c r="AT155" s="272"/>
      <c r="AU155" s="286"/>
    </row>
    <row r="156" spans="1:47" ht="60" customHeight="1" x14ac:dyDescent="0.35">
      <c r="A156" s="282" t="s">
        <v>5601</v>
      </c>
      <c r="B156" s="260" t="s">
        <v>5660</v>
      </c>
      <c r="C156" s="261" t="s">
        <v>5678</v>
      </c>
      <c r="D156" s="264" t="s">
        <v>5679</v>
      </c>
      <c r="E156" s="265" t="s">
        <v>5398</v>
      </c>
      <c r="F156" s="268" t="s">
        <v>5663</v>
      </c>
      <c r="G156" s="271" t="str">
        <f>IF(COUNTIF(H156:AU156,"&lt;&gt;")=0,"",SUMPRODUCT(((Recommendations[ImplStatus]="Implemented")+(Recommendations[ImplStatus]="Compensated"))*ISNUMBER(MATCH(Recommendations[Id],H156:AU156,0)))/COUNTIF(H156:AU156,"&lt;&gt;"))</f>
        <v/>
      </c>
      <c r="H156" s="272"/>
      <c r="I156" s="272"/>
      <c r="J156" s="272"/>
      <c r="K156" s="272"/>
      <c r="L156" s="272"/>
      <c r="M156" s="272"/>
      <c r="N156" s="272"/>
      <c r="O156" s="272"/>
      <c r="P156" s="272"/>
      <c r="Q156" s="272"/>
      <c r="R156" s="272"/>
      <c r="S156" s="272"/>
      <c r="T156" s="272"/>
      <c r="U156" s="272"/>
      <c r="V156" s="272"/>
      <c r="W156" s="272"/>
      <c r="X156" s="272"/>
      <c r="Y156" s="272"/>
      <c r="Z156" s="272"/>
      <c r="AA156" s="272"/>
      <c r="AB156" s="272"/>
      <c r="AC156" s="272"/>
      <c r="AD156" s="272"/>
      <c r="AE156" s="272"/>
      <c r="AF156" s="272"/>
      <c r="AG156" s="272"/>
      <c r="AH156" s="272"/>
      <c r="AI156" s="272"/>
      <c r="AJ156" s="272"/>
      <c r="AK156" s="272"/>
      <c r="AL156" s="272"/>
      <c r="AM156" s="272"/>
      <c r="AN156" s="272"/>
      <c r="AO156" s="272"/>
      <c r="AP156" s="272"/>
      <c r="AQ156" s="272"/>
      <c r="AR156" s="272"/>
      <c r="AS156" s="272"/>
      <c r="AT156" s="272"/>
      <c r="AU156" s="286"/>
    </row>
    <row r="157" spans="1:47" ht="60" customHeight="1" x14ac:dyDescent="0.35">
      <c r="A157" s="282" t="s">
        <v>5601</v>
      </c>
      <c r="B157" s="260" t="s">
        <v>5660</v>
      </c>
      <c r="C157" s="261" t="s">
        <v>5680</v>
      </c>
      <c r="D157" s="264" t="s">
        <v>5681</v>
      </c>
      <c r="E157" s="265" t="s">
        <v>5398</v>
      </c>
      <c r="F157" s="268" t="s">
        <v>5663</v>
      </c>
      <c r="G157" s="271" t="str">
        <f>IF(COUNTIF(H157:AU157,"&lt;&gt;")=0,"",SUMPRODUCT(((Recommendations[ImplStatus]="Implemented")+(Recommendations[ImplStatus]="Compensated"))*ISNUMBER(MATCH(Recommendations[Id],H157:AU157,0)))/COUNTIF(H157:AU157,"&lt;&gt;"))</f>
        <v/>
      </c>
      <c r="H157" s="272"/>
      <c r="I157" s="272"/>
      <c r="J157" s="272"/>
      <c r="K157" s="272"/>
      <c r="L157" s="272"/>
      <c r="M157" s="272"/>
      <c r="N157" s="272"/>
      <c r="O157" s="272"/>
      <c r="P157" s="272"/>
      <c r="Q157" s="272"/>
      <c r="R157" s="272"/>
      <c r="S157" s="272"/>
      <c r="T157" s="272"/>
      <c r="U157" s="272"/>
      <c r="V157" s="272"/>
      <c r="W157" s="272"/>
      <c r="X157" s="272"/>
      <c r="Y157" s="272"/>
      <c r="Z157" s="272"/>
      <c r="AA157" s="272"/>
      <c r="AB157" s="272"/>
      <c r="AC157" s="272"/>
      <c r="AD157" s="272"/>
      <c r="AE157" s="272"/>
      <c r="AF157" s="272"/>
      <c r="AG157" s="272"/>
      <c r="AH157" s="272"/>
      <c r="AI157" s="272"/>
      <c r="AJ157" s="272"/>
      <c r="AK157" s="272"/>
      <c r="AL157" s="272"/>
      <c r="AM157" s="272"/>
      <c r="AN157" s="272"/>
      <c r="AO157" s="272"/>
      <c r="AP157" s="272"/>
      <c r="AQ157" s="272"/>
      <c r="AR157" s="272"/>
      <c r="AS157" s="272"/>
      <c r="AT157" s="272"/>
      <c r="AU157" s="286"/>
    </row>
    <row r="158" spans="1:47" ht="60" customHeight="1" x14ac:dyDescent="0.35">
      <c r="A158" s="282" t="s">
        <v>5601</v>
      </c>
      <c r="B158" s="260" t="s">
        <v>5660</v>
      </c>
      <c r="C158" s="261" t="s">
        <v>5682</v>
      </c>
      <c r="D158" s="264" t="s">
        <v>5683</v>
      </c>
      <c r="E158" s="265" t="s">
        <v>5398</v>
      </c>
      <c r="F158" s="268" t="s">
        <v>5663</v>
      </c>
      <c r="G158" s="271" t="str">
        <f>IF(COUNTIF(H158:AU158,"&lt;&gt;")=0,"",SUMPRODUCT(((Recommendations[ImplStatus]="Implemented")+(Recommendations[ImplStatus]="Compensated"))*ISNUMBER(MATCH(Recommendations[Id],H158:AU158,0)))/COUNTIF(H158:AU158,"&lt;&gt;"))</f>
        <v/>
      </c>
      <c r="H158" s="272"/>
      <c r="I158" s="272"/>
      <c r="J158" s="272"/>
      <c r="K158" s="272"/>
      <c r="L158" s="272"/>
      <c r="M158" s="272"/>
      <c r="N158" s="272"/>
      <c r="O158" s="272"/>
      <c r="P158" s="272"/>
      <c r="Q158" s="272"/>
      <c r="R158" s="272"/>
      <c r="S158" s="272"/>
      <c r="T158" s="272"/>
      <c r="U158" s="272"/>
      <c r="V158" s="272"/>
      <c r="W158" s="272"/>
      <c r="X158" s="272"/>
      <c r="Y158" s="272"/>
      <c r="Z158" s="272"/>
      <c r="AA158" s="272"/>
      <c r="AB158" s="272"/>
      <c r="AC158" s="272"/>
      <c r="AD158" s="272"/>
      <c r="AE158" s="272"/>
      <c r="AF158" s="272"/>
      <c r="AG158" s="272"/>
      <c r="AH158" s="272"/>
      <c r="AI158" s="272"/>
      <c r="AJ158" s="272"/>
      <c r="AK158" s="272"/>
      <c r="AL158" s="272"/>
      <c r="AM158" s="272"/>
      <c r="AN158" s="272"/>
      <c r="AO158" s="272"/>
      <c r="AP158" s="272"/>
      <c r="AQ158" s="272"/>
      <c r="AR158" s="272"/>
      <c r="AS158" s="272"/>
      <c r="AT158" s="272"/>
      <c r="AU158" s="286"/>
    </row>
    <row r="159" spans="1:47" ht="60" customHeight="1" x14ac:dyDescent="0.35">
      <c r="A159" s="282" t="s">
        <v>5601</v>
      </c>
      <c r="B159" s="260" t="s">
        <v>5660</v>
      </c>
      <c r="C159" s="261" t="s">
        <v>5684</v>
      </c>
      <c r="D159" s="264" t="s">
        <v>5685</v>
      </c>
      <c r="E159" s="265" t="s">
        <v>5398</v>
      </c>
      <c r="F159" s="268" t="s">
        <v>5663</v>
      </c>
      <c r="G159" s="271" t="str">
        <f>IF(COUNTIF(H159:AU159,"&lt;&gt;")=0,"",SUMPRODUCT(((Recommendations[ImplStatus]="Implemented")+(Recommendations[ImplStatus]="Compensated"))*ISNUMBER(MATCH(Recommendations[Id],H159:AU159,0)))/COUNTIF(H159:AU159,"&lt;&gt;"))</f>
        <v/>
      </c>
      <c r="H159" s="272"/>
      <c r="I159" s="272"/>
      <c r="J159" s="272"/>
      <c r="K159" s="272"/>
      <c r="L159" s="272"/>
      <c r="M159" s="272"/>
      <c r="N159" s="272"/>
      <c r="O159" s="272"/>
      <c r="P159" s="272"/>
      <c r="Q159" s="272"/>
      <c r="R159" s="272"/>
      <c r="S159" s="272"/>
      <c r="T159" s="272"/>
      <c r="U159" s="272"/>
      <c r="V159" s="272"/>
      <c r="W159" s="272"/>
      <c r="X159" s="272"/>
      <c r="Y159" s="272"/>
      <c r="Z159" s="272"/>
      <c r="AA159" s="272"/>
      <c r="AB159" s="272"/>
      <c r="AC159" s="272"/>
      <c r="AD159" s="272"/>
      <c r="AE159" s="272"/>
      <c r="AF159" s="272"/>
      <c r="AG159" s="272"/>
      <c r="AH159" s="272"/>
      <c r="AI159" s="272"/>
      <c r="AJ159" s="272"/>
      <c r="AK159" s="272"/>
      <c r="AL159" s="272"/>
      <c r="AM159" s="272"/>
      <c r="AN159" s="272"/>
      <c r="AO159" s="272"/>
      <c r="AP159" s="272"/>
      <c r="AQ159" s="272"/>
      <c r="AR159" s="272"/>
      <c r="AS159" s="272"/>
      <c r="AT159" s="272"/>
      <c r="AU159" s="286"/>
    </row>
    <row r="160" spans="1:47" ht="60" customHeight="1" x14ac:dyDescent="0.35">
      <c r="A160" s="282" t="s">
        <v>5601</v>
      </c>
      <c r="B160" s="260" t="s">
        <v>5660</v>
      </c>
      <c r="C160" s="261" t="s">
        <v>5686</v>
      </c>
      <c r="D160" s="264" t="s">
        <v>5687</v>
      </c>
      <c r="E160" s="265" t="s">
        <v>5398</v>
      </c>
      <c r="F160" s="268" t="s">
        <v>5688</v>
      </c>
      <c r="G160" s="271" t="str">
        <f>IF(COUNTIF(H160:AU160,"&lt;&gt;")=0,"",SUMPRODUCT(((Recommendations[ImplStatus]="Implemented")+(Recommendations[ImplStatus]="Compensated"))*ISNUMBER(MATCH(Recommendations[Id],H160:AU160,0)))/COUNTIF(H160:AU160,"&lt;&gt;"))</f>
        <v/>
      </c>
      <c r="H160" s="272"/>
      <c r="I160" s="272"/>
      <c r="J160" s="272"/>
      <c r="K160" s="272"/>
      <c r="L160" s="272"/>
      <c r="M160" s="272"/>
      <c r="N160" s="272"/>
      <c r="O160" s="272"/>
      <c r="P160" s="272"/>
      <c r="Q160" s="272"/>
      <c r="R160" s="272"/>
      <c r="S160" s="272"/>
      <c r="T160" s="272"/>
      <c r="U160" s="272"/>
      <c r="V160" s="272"/>
      <c r="W160" s="272"/>
      <c r="X160" s="272"/>
      <c r="Y160" s="272"/>
      <c r="Z160" s="272"/>
      <c r="AA160" s="272"/>
      <c r="AB160" s="272"/>
      <c r="AC160" s="272"/>
      <c r="AD160" s="272"/>
      <c r="AE160" s="272"/>
      <c r="AF160" s="272"/>
      <c r="AG160" s="272"/>
      <c r="AH160" s="272"/>
      <c r="AI160" s="272"/>
      <c r="AJ160" s="272"/>
      <c r="AK160" s="272"/>
      <c r="AL160" s="272"/>
      <c r="AM160" s="272"/>
      <c r="AN160" s="272"/>
      <c r="AO160" s="272"/>
      <c r="AP160" s="272"/>
      <c r="AQ160" s="272"/>
      <c r="AR160" s="272"/>
      <c r="AS160" s="272"/>
      <c r="AT160" s="272"/>
      <c r="AU160" s="286"/>
    </row>
    <row r="161" spans="1:47" ht="60" customHeight="1" x14ac:dyDescent="0.35">
      <c r="A161" s="282" t="s">
        <v>5601</v>
      </c>
      <c r="B161" s="260" t="s">
        <v>5660</v>
      </c>
      <c r="C161" s="261" t="s">
        <v>5689</v>
      </c>
      <c r="D161" s="264" t="s">
        <v>5690</v>
      </c>
      <c r="E161" s="265" t="s">
        <v>5398</v>
      </c>
      <c r="F161" s="268" t="s">
        <v>5688</v>
      </c>
      <c r="G161" s="271" t="str">
        <f>IF(COUNTIF(H161:AU161,"&lt;&gt;")=0,"",SUMPRODUCT(((Recommendations[ImplStatus]="Implemented")+(Recommendations[ImplStatus]="Compensated"))*ISNUMBER(MATCH(Recommendations[Id],H161:AU161,0)))/COUNTIF(H161:AU161,"&lt;&gt;"))</f>
        <v/>
      </c>
      <c r="H161" s="272"/>
      <c r="I161" s="272"/>
      <c r="J161" s="272"/>
      <c r="K161" s="272"/>
      <c r="L161" s="272"/>
      <c r="M161" s="272"/>
      <c r="N161" s="272"/>
      <c r="O161" s="272"/>
      <c r="P161" s="272"/>
      <c r="Q161" s="272"/>
      <c r="R161" s="272"/>
      <c r="S161" s="272"/>
      <c r="T161" s="272"/>
      <c r="U161" s="272"/>
      <c r="V161" s="272"/>
      <c r="W161" s="272"/>
      <c r="X161" s="272"/>
      <c r="Y161" s="272"/>
      <c r="Z161" s="272"/>
      <c r="AA161" s="272"/>
      <c r="AB161" s="272"/>
      <c r="AC161" s="272"/>
      <c r="AD161" s="272"/>
      <c r="AE161" s="272"/>
      <c r="AF161" s="272"/>
      <c r="AG161" s="272"/>
      <c r="AH161" s="272"/>
      <c r="AI161" s="272"/>
      <c r="AJ161" s="272"/>
      <c r="AK161" s="272"/>
      <c r="AL161" s="272"/>
      <c r="AM161" s="272"/>
      <c r="AN161" s="272"/>
      <c r="AO161" s="272"/>
      <c r="AP161" s="272"/>
      <c r="AQ161" s="272"/>
      <c r="AR161" s="272"/>
      <c r="AS161" s="272"/>
      <c r="AT161" s="272"/>
      <c r="AU161" s="286"/>
    </row>
    <row r="162" spans="1:47" ht="60" customHeight="1" x14ac:dyDescent="0.35">
      <c r="A162" s="282" t="s">
        <v>5601</v>
      </c>
      <c r="B162" s="260" t="s">
        <v>5660</v>
      </c>
      <c r="C162" s="261" t="s">
        <v>5691</v>
      </c>
      <c r="D162" s="264" t="s">
        <v>5692</v>
      </c>
      <c r="E162" s="265" t="s">
        <v>5398</v>
      </c>
      <c r="F162" s="268" t="s">
        <v>5688</v>
      </c>
      <c r="G162" s="271" t="str">
        <f>IF(COUNTIF(H162:AU162,"&lt;&gt;")=0,"",SUMPRODUCT(((Recommendations[ImplStatus]="Implemented")+(Recommendations[ImplStatus]="Compensated"))*ISNUMBER(MATCH(Recommendations[Id],H162:AU162,0)))/COUNTIF(H162:AU162,"&lt;&gt;"))</f>
        <v/>
      </c>
      <c r="H162" s="272"/>
      <c r="I162" s="272"/>
      <c r="J162" s="272"/>
      <c r="K162" s="272"/>
      <c r="L162" s="272"/>
      <c r="M162" s="272"/>
      <c r="N162" s="272"/>
      <c r="O162" s="272"/>
      <c r="P162" s="272"/>
      <c r="Q162" s="272"/>
      <c r="R162" s="272"/>
      <c r="S162" s="272"/>
      <c r="T162" s="272"/>
      <c r="U162" s="272"/>
      <c r="V162" s="272"/>
      <c r="W162" s="272"/>
      <c r="X162" s="272"/>
      <c r="Y162" s="272"/>
      <c r="Z162" s="272"/>
      <c r="AA162" s="272"/>
      <c r="AB162" s="272"/>
      <c r="AC162" s="272"/>
      <c r="AD162" s="272"/>
      <c r="AE162" s="272"/>
      <c r="AF162" s="272"/>
      <c r="AG162" s="272"/>
      <c r="AH162" s="272"/>
      <c r="AI162" s="272"/>
      <c r="AJ162" s="272"/>
      <c r="AK162" s="272"/>
      <c r="AL162" s="272"/>
      <c r="AM162" s="272"/>
      <c r="AN162" s="272"/>
      <c r="AO162" s="272"/>
      <c r="AP162" s="272"/>
      <c r="AQ162" s="272"/>
      <c r="AR162" s="272"/>
      <c r="AS162" s="272"/>
      <c r="AT162" s="272"/>
      <c r="AU162" s="286"/>
    </row>
    <row r="163" spans="1:47" ht="60" customHeight="1" x14ac:dyDescent="0.35">
      <c r="A163" s="282" t="s">
        <v>5601</v>
      </c>
      <c r="B163" s="260" t="s">
        <v>5660</v>
      </c>
      <c r="C163" s="261" t="s">
        <v>5693</v>
      </c>
      <c r="D163" s="264" t="s">
        <v>5694</v>
      </c>
      <c r="E163" s="265" t="s">
        <v>5398</v>
      </c>
      <c r="F163" s="268" t="s">
        <v>5688</v>
      </c>
      <c r="G163" s="271" t="str">
        <f>IF(COUNTIF(H163:AU163,"&lt;&gt;")=0,"",SUMPRODUCT(((Recommendations[ImplStatus]="Implemented")+(Recommendations[ImplStatus]="Compensated"))*ISNUMBER(MATCH(Recommendations[Id],H163:AU163,0)))/COUNTIF(H163:AU163,"&lt;&gt;"))</f>
        <v/>
      </c>
      <c r="H163" s="272"/>
      <c r="I163" s="272"/>
      <c r="J163" s="272"/>
      <c r="K163" s="272"/>
      <c r="L163" s="272"/>
      <c r="M163" s="272"/>
      <c r="N163" s="272"/>
      <c r="O163" s="272"/>
      <c r="P163" s="272"/>
      <c r="Q163" s="272"/>
      <c r="R163" s="272"/>
      <c r="S163" s="272"/>
      <c r="T163" s="272"/>
      <c r="U163" s="272"/>
      <c r="V163" s="272"/>
      <c r="W163" s="272"/>
      <c r="X163" s="272"/>
      <c r="Y163" s="272"/>
      <c r="Z163" s="272"/>
      <c r="AA163" s="272"/>
      <c r="AB163" s="272"/>
      <c r="AC163" s="272"/>
      <c r="AD163" s="272"/>
      <c r="AE163" s="272"/>
      <c r="AF163" s="272"/>
      <c r="AG163" s="272"/>
      <c r="AH163" s="272"/>
      <c r="AI163" s="272"/>
      <c r="AJ163" s="272"/>
      <c r="AK163" s="272"/>
      <c r="AL163" s="272"/>
      <c r="AM163" s="272"/>
      <c r="AN163" s="272"/>
      <c r="AO163" s="272"/>
      <c r="AP163" s="272"/>
      <c r="AQ163" s="272"/>
      <c r="AR163" s="272"/>
      <c r="AS163" s="272"/>
      <c r="AT163" s="272"/>
      <c r="AU163" s="286"/>
    </row>
    <row r="164" spans="1:47" ht="60" customHeight="1" x14ac:dyDescent="0.35">
      <c r="A164" s="282" t="s">
        <v>5601</v>
      </c>
      <c r="B164" s="260" t="s">
        <v>5660</v>
      </c>
      <c r="C164" s="261" t="s">
        <v>5695</v>
      </c>
      <c r="D164" s="264" t="s">
        <v>5696</v>
      </c>
      <c r="E164" s="265" t="s">
        <v>5398</v>
      </c>
      <c r="F164" s="268" t="s">
        <v>5688</v>
      </c>
      <c r="G164" s="271" t="str">
        <f>IF(COUNTIF(H164:AU164,"&lt;&gt;")=0,"",SUMPRODUCT(((Recommendations[ImplStatus]="Implemented")+(Recommendations[ImplStatus]="Compensated"))*ISNUMBER(MATCH(Recommendations[Id],H164:AU164,0)))/COUNTIF(H164:AU164,"&lt;&gt;"))</f>
        <v/>
      </c>
      <c r="H164" s="272"/>
      <c r="I164" s="272"/>
      <c r="J164" s="272"/>
      <c r="K164" s="272"/>
      <c r="L164" s="272"/>
      <c r="M164" s="272"/>
      <c r="N164" s="272"/>
      <c r="O164" s="272"/>
      <c r="P164" s="272"/>
      <c r="Q164" s="272"/>
      <c r="R164" s="272"/>
      <c r="S164" s="272"/>
      <c r="T164" s="272"/>
      <c r="U164" s="272"/>
      <c r="V164" s="272"/>
      <c r="W164" s="272"/>
      <c r="X164" s="272"/>
      <c r="Y164" s="272"/>
      <c r="Z164" s="272"/>
      <c r="AA164" s="272"/>
      <c r="AB164" s="272"/>
      <c r="AC164" s="272"/>
      <c r="AD164" s="272"/>
      <c r="AE164" s="272"/>
      <c r="AF164" s="272"/>
      <c r="AG164" s="272"/>
      <c r="AH164" s="272"/>
      <c r="AI164" s="272"/>
      <c r="AJ164" s="272"/>
      <c r="AK164" s="272"/>
      <c r="AL164" s="272"/>
      <c r="AM164" s="272"/>
      <c r="AN164" s="272"/>
      <c r="AO164" s="272"/>
      <c r="AP164" s="272"/>
      <c r="AQ164" s="272"/>
      <c r="AR164" s="272"/>
      <c r="AS164" s="272"/>
      <c r="AT164" s="272"/>
      <c r="AU164" s="286"/>
    </row>
    <row r="165" spans="1:47" ht="60" customHeight="1" outlineLevel="2" x14ac:dyDescent="0.35">
      <c r="A165" s="281" t="s">
        <v>5601</v>
      </c>
      <c r="B165" s="259" t="s">
        <v>5697</v>
      </c>
      <c r="C165" s="259"/>
      <c r="D165" s="263"/>
      <c r="E165" s="259"/>
      <c r="F165" s="267"/>
      <c r="G165" s="270" t="str">
        <f>IF(COUNTIF(H165:AU165,"&lt;&gt;")=0,"",SUMPRODUCT(((Recommendations[ImplStatus]="Implemented")+(Recommendations[ImplStatus]="Compensated"))*ISNUMBER(MATCH(Recommendations[Id],H165:AU165,0)))/COUNTIF(H165:AU165,"&lt;&gt;"))</f>
        <v/>
      </c>
      <c r="H165" s="267"/>
      <c r="I165" s="267"/>
      <c r="J165" s="267"/>
      <c r="K165" s="267"/>
      <c r="L165" s="267"/>
      <c r="M165" s="267"/>
      <c r="N165" s="267"/>
      <c r="O165" s="267"/>
      <c r="P165" s="267"/>
      <c r="Q165" s="267"/>
      <c r="R165" s="267"/>
      <c r="S165" s="267"/>
      <c r="T165" s="267"/>
      <c r="U165" s="267"/>
      <c r="V165" s="267"/>
      <c r="W165" s="267"/>
      <c r="X165" s="267"/>
      <c r="Y165" s="267"/>
      <c r="Z165" s="267"/>
      <c r="AA165" s="267"/>
      <c r="AB165" s="267"/>
      <c r="AC165" s="267"/>
      <c r="AD165" s="267"/>
      <c r="AE165" s="267"/>
      <c r="AF165" s="267"/>
      <c r="AG165" s="267"/>
      <c r="AH165" s="267"/>
      <c r="AI165" s="267"/>
      <c r="AJ165" s="267"/>
      <c r="AK165" s="267"/>
      <c r="AL165" s="267"/>
      <c r="AM165" s="267"/>
      <c r="AN165" s="267"/>
      <c r="AO165" s="267"/>
      <c r="AP165" s="267"/>
      <c r="AQ165" s="267"/>
      <c r="AR165" s="267"/>
      <c r="AS165" s="267"/>
      <c r="AT165" s="267"/>
      <c r="AU165" s="285"/>
    </row>
    <row r="166" spans="1:47" ht="60" customHeight="1" x14ac:dyDescent="0.35">
      <c r="A166" s="282" t="s">
        <v>5601</v>
      </c>
      <c r="B166" s="260" t="s">
        <v>5697</v>
      </c>
      <c r="C166" s="261" t="s">
        <v>5698</v>
      </c>
      <c r="D166" s="264" t="s">
        <v>5699</v>
      </c>
      <c r="E166" s="265" t="s">
        <v>5369</v>
      </c>
      <c r="F166" s="268" t="s">
        <v>5700</v>
      </c>
      <c r="G166" s="271" t="str">
        <f>IF(COUNTIF(H166:AU166,"&lt;&gt;")=0,"",SUMPRODUCT(((Recommendations[ImplStatus]="Implemented")+(Recommendations[ImplStatus]="Compensated"))*ISNUMBER(MATCH(Recommendations[Id],H166:AU166,0)))/COUNTIF(H166:AU166,"&lt;&gt;"))</f>
        <v/>
      </c>
      <c r="H166" s="272"/>
      <c r="I166" s="272"/>
      <c r="J166" s="272"/>
      <c r="K166" s="272"/>
      <c r="L166" s="272"/>
      <c r="M166" s="272"/>
      <c r="N166" s="272"/>
      <c r="O166" s="272"/>
      <c r="P166" s="272"/>
      <c r="Q166" s="272"/>
      <c r="R166" s="272"/>
      <c r="S166" s="272"/>
      <c r="T166" s="272"/>
      <c r="U166" s="272"/>
      <c r="V166" s="272"/>
      <c r="W166" s="272"/>
      <c r="X166" s="272"/>
      <c r="Y166" s="272"/>
      <c r="Z166" s="272"/>
      <c r="AA166" s="272"/>
      <c r="AB166" s="272"/>
      <c r="AC166" s="272"/>
      <c r="AD166" s="272"/>
      <c r="AE166" s="272"/>
      <c r="AF166" s="272"/>
      <c r="AG166" s="272"/>
      <c r="AH166" s="272"/>
      <c r="AI166" s="272"/>
      <c r="AJ166" s="272"/>
      <c r="AK166" s="272"/>
      <c r="AL166" s="272"/>
      <c r="AM166" s="272"/>
      <c r="AN166" s="272"/>
      <c r="AO166" s="272"/>
      <c r="AP166" s="272"/>
      <c r="AQ166" s="272"/>
      <c r="AR166" s="272"/>
      <c r="AS166" s="272"/>
      <c r="AT166" s="272"/>
      <c r="AU166" s="286"/>
    </row>
    <row r="167" spans="1:47" ht="60" customHeight="1" x14ac:dyDescent="0.35">
      <c r="A167" s="282" t="s">
        <v>5601</v>
      </c>
      <c r="B167" s="260" t="s">
        <v>5697</v>
      </c>
      <c r="C167" s="261" t="s">
        <v>5701</v>
      </c>
      <c r="D167" s="264" t="s">
        <v>5702</v>
      </c>
      <c r="E167" s="265" t="s">
        <v>5513</v>
      </c>
      <c r="F167" s="268" t="s">
        <v>5700</v>
      </c>
      <c r="G167" s="271" t="str">
        <f>IF(COUNTIF(H167:AU167,"&lt;&gt;")=0,"",SUMPRODUCT(((Recommendations[ImplStatus]="Implemented")+(Recommendations[ImplStatus]="Compensated"))*ISNUMBER(MATCH(Recommendations[Id],H167:AU167,0)))/COUNTIF(H167:AU167,"&lt;&gt;"))</f>
        <v/>
      </c>
      <c r="H167" s="272"/>
      <c r="I167" s="272"/>
      <c r="J167" s="272"/>
      <c r="K167" s="272"/>
      <c r="L167" s="272"/>
      <c r="M167" s="272"/>
      <c r="N167" s="272"/>
      <c r="O167" s="272"/>
      <c r="P167" s="272"/>
      <c r="Q167" s="272"/>
      <c r="R167" s="272"/>
      <c r="S167" s="272"/>
      <c r="T167" s="272"/>
      <c r="U167" s="272"/>
      <c r="V167" s="272"/>
      <c r="W167" s="272"/>
      <c r="X167" s="272"/>
      <c r="Y167" s="272"/>
      <c r="Z167" s="272"/>
      <c r="AA167" s="272"/>
      <c r="AB167" s="272"/>
      <c r="AC167" s="272"/>
      <c r="AD167" s="272"/>
      <c r="AE167" s="272"/>
      <c r="AF167" s="272"/>
      <c r="AG167" s="272"/>
      <c r="AH167" s="272"/>
      <c r="AI167" s="272"/>
      <c r="AJ167" s="272"/>
      <c r="AK167" s="272"/>
      <c r="AL167" s="272"/>
      <c r="AM167" s="272"/>
      <c r="AN167" s="272"/>
      <c r="AO167" s="272"/>
      <c r="AP167" s="272"/>
      <c r="AQ167" s="272"/>
      <c r="AR167" s="272"/>
      <c r="AS167" s="272"/>
      <c r="AT167" s="272"/>
      <c r="AU167" s="286"/>
    </row>
    <row r="168" spans="1:47" ht="60" customHeight="1" x14ac:dyDescent="0.35">
      <c r="A168" s="282" t="s">
        <v>5601</v>
      </c>
      <c r="B168" s="260" t="s">
        <v>5697</v>
      </c>
      <c r="C168" s="261" t="s">
        <v>5703</v>
      </c>
      <c r="D168" s="264" t="s">
        <v>5704</v>
      </c>
      <c r="E168" s="265" t="s">
        <v>5465</v>
      </c>
      <c r="F168" s="268" t="s">
        <v>5700</v>
      </c>
      <c r="G168" s="271" t="str">
        <f>IF(COUNTIF(H168:AU168,"&lt;&gt;")=0,"",SUMPRODUCT(((Recommendations[ImplStatus]="Implemented")+(Recommendations[ImplStatus]="Compensated"))*ISNUMBER(MATCH(Recommendations[Id],H168:AU168,0)))/COUNTIF(H168:AU168,"&lt;&gt;"))</f>
        <v/>
      </c>
      <c r="H168" s="272"/>
      <c r="I168" s="272"/>
      <c r="J168" s="272"/>
      <c r="K168" s="272"/>
      <c r="L168" s="272"/>
      <c r="M168" s="272"/>
      <c r="N168" s="272"/>
      <c r="O168" s="272"/>
      <c r="P168" s="272"/>
      <c r="Q168" s="272"/>
      <c r="R168" s="272"/>
      <c r="S168" s="272"/>
      <c r="T168" s="272"/>
      <c r="U168" s="272"/>
      <c r="V168" s="272"/>
      <c r="W168" s="272"/>
      <c r="X168" s="272"/>
      <c r="Y168" s="272"/>
      <c r="Z168" s="272"/>
      <c r="AA168" s="272"/>
      <c r="AB168" s="272"/>
      <c r="AC168" s="272"/>
      <c r="AD168" s="272"/>
      <c r="AE168" s="272"/>
      <c r="AF168" s="272"/>
      <c r="AG168" s="272"/>
      <c r="AH168" s="272"/>
      <c r="AI168" s="272"/>
      <c r="AJ168" s="272"/>
      <c r="AK168" s="272"/>
      <c r="AL168" s="272"/>
      <c r="AM168" s="272"/>
      <c r="AN168" s="272"/>
      <c r="AO168" s="272"/>
      <c r="AP168" s="272"/>
      <c r="AQ168" s="272"/>
      <c r="AR168" s="272"/>
      <c r="AS168" s="272"/>
      <c r="AT168" s="272"/>
      <c r="AU168" s="286"/>
    </row>
    <row r="169" spans="1:47" ht="60" customHeight="1" x14ac:dyDescent="0.35">
      <c r="A169" s="282" t="s">
        <v>5601</v>
      </c>
      <c r="B169" s="260" t="s">
        <v>5697</v>
      </c>
      <c r="C169" s="261" t="s">
        <v>5705</v>
      </c>
      <c r="D169" s="264" t="s">
        <v>5706</v>
      </c>
      <c r="E169" s="265" t="s">
        <v>5465</v>
      </c>
      <c r="F169" s="268" t="s">
        <v>5700</v>
      </c>
      <c r="G169" s="271" t="str">
        <f>IF(COUNTIF(H169:AU169,"&lt;&gt;")=0,"",SUMPRODUCT(((Recommendations[ImplStatus]="Implemented")+(Recommendations[ImplStatus]="Compensated"))*ISNUMBER(MATCH(Recommendations[Id],H169:AU169,0)))/COUNTIF(H169:AU169,"&lt;&gt;"))</f>
        <v/>
      </c>
      <c r="H169" s="272"/>
      <c r="I169" s="272"/>
      <c r="J169" s="272"/>
      <c r="K169" s="272"/>
      <c r="L169" s="272"/>
      <c r="M169" s="272"/>
      <c r="N169" s="272"/>
      <c r="O169" s="272"/>
      <c r="P169" s="272"/>
      <c r="Q169" s="272"/>
      <c r="R169" s="272"/>
      <c r="S169" s="272"/>
      <c r="T169" s="272"/>
      <c r="U169" s="272"/>
      <c r="V169" s="272"/>
      <c r="W169" s="272"/>
      <c r="X169" s="272"/>
      <c r="Y169" s="272"/>
      <c r="Z169" s="272"/>
      <c r="AA169" s="272"/>
      <c r="AB169" s="272"/>
      <c r="AC169" s="272"/>
      <c r="AD169" s="272"/>
      <c r="AE169" s="272"/>
      <c r="AF169" s="272"/>
      <c r="AG169" s="272"/>
      <c r="AH169" s="272"/>
      <c r="AI169" s="272"/>
      <c r="AJ169" s="272"/>
      <c r="AK169" s="272"/>
      <c r="AL169" s="272"/>
      <c r="AM169" s="272"/>
      <c r="AN169" s="272"/>
      <c r="AO169" s="272"/>
      <c r="AP169" s="272"/>
      <c r="AQ169" s="272"/>
      <c r="AR169" s="272"/>
      <c r="AS169" s="272"/>
      <c r="AT169" s="272"/>
      <c r="AU169" s="286"/>
    </row>
    <row r="170" spans="1:47" ht="60" customHeight="1" x14ac:dyDescent="0.35">
      <c r="A170" s="282" t="s">
        <v>5601</v>
      </c>
      <c r="B170" s="260" t="s">
        <v>5697</v>
      </c>
      <c r="C170" s="261" t="s">
        <v>5707</v>
      </c>
      <c r="D170" s="264" t="s">
        <v>5708</v>
      </c>
      <c r="E170" s="265" t="s">
        <v>5513</v>
      </c>
      <c r="F170" s="268" t="s">
        <v>5700</v>
      </c>
      <c r="G170" s="271" t="str">
        <f>IF(COUNTIF(H170:AU170,"&lt;&gt;")=0,"",SUMPRODUCT(((Recommendations[ImplStatus]="Implemented")+(Recommendations[ImplStatus]="Compensated"))*ISNUMBER(MATCH(Recommendations[Id],H170:AU170,0)))/COUNTIF(H170:AU170,"&lt;&gt;"))</f>
        <v/>
      </c>
      <c r="H170" s="272"/>
      <c r="I170" s="272"/>
      <c r="J170" s="272"/>
      <c r="K170" s="272"/>
      <c r="L170" s="272"/>
      <c r="M170" s="272"/>
      <c r="N170" s="272"/>
      <c r="O170" s="272"/>
      <c r="P170" s="272"/>
      <c r="Q170" s="272"/>
      <c r="R170" s="272"/>
      <c r="S170" s="272"/>
      <c r="T170" s="272"/>
      <c r="U170" s="272"/>
      <c r="V170" s="272"/>
      <c r="W170" s="272"/>
      <c r="X170" s="272"/>
      <c r="Y170" s="272"/>
      <c r="Z170" s="272"/>
      <c r="AA170" s="272"/>
      <c r="AB170" s="272"/>
      <c r="AC170" s="272"/>
      <c r="AD170" s="272"/>
      <c r="AE170" s="272"/>
      <c r="AF170" s="272"/>
      <c r="AG170" s="272"/>
      <c r="AH170" s="272"/>
      <c r="AI170" s="272"/>
      <c r="AJ170" s="272"/>
      <c r="AK170" s="272"/>
      <c r="AL170" s="272"/>
      <c r="AM170" s="272"/>
      <c r="AN170" s="272"/>
      <c r="AO170" s="272"/>
      <c r="AP170" s="272"/>
      <c r="AQ170" s="272"/>
      <c r="AR170" s="272"/>
      <c r="AS170" s="272"/>
      <c r="AT170" s="272"/>
      <c r="AU170" s="286"/>
    </row>
    <row r="171" spans="1:47" ht="60" customHeight="1" x14ac:dyDescent="0.35">
      <c r="A171" s="282" t="s">
        <v>5601</v>
      </c>
      <c r="B171" s="260" t="s">
        <v>5697</v>
      </c>
      <c r="C171" s="261" t="s">
        <v>5709</v>
      </c>
      <c r="D171" s="264" t="s">
        <v>5710</v>
      </c>
      <c r="E171" s="265" t="s">
        <v>5398</v>
      </c>
      <c r="F171" s="268" t="s">
        <v>5700</v>
      </c>
      <c r="G171" s="271" t="str">
        <f>IF(COUNTIF(H171:AU171,"&lt;&gt;")=0,"",SUMPRODUCT(((Recommendations[ImplStatus]="Implemented")+(Recommendations[ImplStatus]="Compensated"))*ISNUMBER(MATCH(Recommendations[Id],H171:AU171,0)))/COUNTIF(H171:AU171,"&lt;&gt;"))</f>
        <v/>
      </c>
      <c r="H171" s="272"/>
      <c r="I171" s="272"/>
      <c r="J171" s="272"/>
      <c r="K171" s="272"/>
      <c r="L171" s="272"/>
      <c r="M171" s="272"/>
      <c r="N171" s="272"/>
      <c r="O171" s="272"/>
      <c r="P171" s="272"/>
      <c r="Q171" s="272"/>
      <c r="R171" s="272"/>
      <c r="S171" s="272"/>
      <c r="T171" s="272"/>
      <c r="U171" s="272"/>
      <c r="V171" s="272"/>
      <c r="W171" s="272"/>
      <c r="X171" s="272"/>
      <c r="Y171" s="272"/>
      <c r="Z171" s="272"/>
      <c r="AA171" s="272"/>
      <c r="AB171" s="272"/>
      <c r="AC171" s="272"/>
      <c r="AD171" s="272"/>
      <c r="AE171" s="272"/>
      <c r="AF171" s="272"/>
      <c r="AG171" s="272"/>
      <c r="AH171" s="272"/>
      <c r="AI171" s="272"/>
      <c r="AJ171" s="272"/>
      <c r="AK171" s="272"/>
      <c r="AL171" s="272"/>
      <c r="AM171" s="272"/>
      <c r="AN171" s="272"/>
      <c r="AO171" s="272"/>
      <c r="AP171" s="272"/>
      <c r="AQ171" s="272"/>
      <c r="AR171" s="272"/>
      <c r="AS171" s="272"/>
      <c r="AT171" s="272"/>
      <c r="AU171" s="286"/>
    </row>
    <row r="172" spans="1:47" ht="60" customHeight="1" x14ac:dyDescent="0.35">
      <c r="A172" s="282" t="s">
        <v>5601</v>
      </c>
      <c r="B172" s="260" t="s">
        <v>5697</v>
      </c>
      <c r="C172" s="261" t="s">
        <v>5711</v>
      </c>
      <c r="D172" s="264" t="s">
        <v>5712</v>
      </c>
      <c r="E172" s="265" t="s">
        <v>5465</v>
      </c>
      <c r="F172" s="268" t="s">
        <v>5700</v>
      </c>
      <c r="G172" s="271" t="str">
        <f>IF(COUNTIF(H172:AU172,"&lt;&gt;")=0,"",SUMPRODUCT(((Recommendations[ImplStatus]="Implemented")+(Recommendations[ImplStatus]="Compensated"))*ISNUMBER(MATCH(Recommendations[Id],H172:AU172,0)))/COUNTIF(H172:AU172,"&lt;&gt;"))</f>
        <v/>
      </c>
      <c r="H172" s="272"/>
      <c r="I172" s="272"/>
      <c r="J172" s="272"/>
      <c r="K172" s="272"/>
      <c r="L172" s="272"/>
      <c r="M172" s="272"/>
      <c r="N172" s="272"/>
      <c r="O172" s="272"/>
      <c r="P172" s="272"/>
      <c r="Q172" s="272"/>
      <c r="R172" s="272"/>
      <c r="S172" s="272"/>
      <c r="T172" s="272"/>
      <c r="U172" s="272"/>
      <c r="V172" s="272"/>
      <c r="W172" s="272"/>
      <c r="X172" s="272"/>
      <c r="Y172" s="272"/>
      <c r="Z172" s="272"/>
      <c r="AA172" s="272"/>
      <c r="AB172" s="272"/>
      <c r="AC172" s="272"/>
      <c r="AD172" s="272"/>
      <c r="AE172" s="272"/>
      <c r="AF172" s="272"/>
      <c r="AG172" s="272"/>
      <c r="AH172" s="272"/>
      <c r="AI172" s="272"/>
      <c r="AJ172" s="272"/>
      <c r="AK172" s="272"/>
      <c r="AL172" s="272"/>
      <c r="AM172" s="272"/>
      <c r="AN172" s="272"/>
      <c r="AO172" s="272"/>
      <c r="AP172" s="272"/>
      <c r="AQ172" s="272"/>
      <c r="AR172" s="272"/>
      <c r="AS172" s="272"/>
      <c r="AT172" s="272"/>
      <c r="AU172" s="286"/>
    </row>
    <row r="173" spans="1:47" ht="60" customHeight="1" x14ac:dyDescent="0.35">
      <c r="A173" s="282" t="s">
        <v>5601</v>
      </c>
      <c r="B173" s="260" t="s">
        <v>5697</v>
      </c>
      <c r="C173" s="261" t="s">
        <v>5713</v>
      </c>
      <c r="D173" s="264" t="s">
        <v>5714</v>
      </c>
      <c r="E173" s="265" t="s">
        <v>5398</v>
      </c>
      <c r="F173" s="268" t="s">
        <v>5700</v>
      </c>
      <c r="G173" s="271" t="str">
        <f>IF(COUNTIF(H173:AU173,"&lt;&gt;")=0,"",SUMPRODUCT(((Recommendations[ImplStatus]="Implemented")+(Recommendations[ImplStatus]="Compensated"))*ISNUMBER(MATCH(Recommendations[Id],H173:AU173,0)))/COUNTIF(H173:AU173,"&lt;&gt;"))</f>
        <v/>
      </c>
      <c r="H173" s="272"/>
      <c r="I173" s="272"/>
      <c r="J173" s="272"/>
      <c r="K173" s="272"/>
      <c r="L173" s="272"/>
      <c r="M173" s="272"/>
      <c r="N173" s="272"/>
      <c r="O173" s="272"/>
      <c r="P173" s="272"/>
      <c r="Q173" s="272"/>
      <c r="R173" s="272"/>
      <c r="S173" s="272"/>
      <c r="T173" s="272"/>
      <c r="U173" s="272"/>
      <c r="V173" s="272"/>
      <c r="W173" s="272"/>
      <c r="X173" s="272"/>
      <c r="Y173" s="272"/>
      <c r="Z173" s="272"/>
      <c r="AA173" s="272"/>
      <c r="AB173" s="272"/>
      <c r="AC173" s="272"/>
      <c r="AD173" s="272"/>
      <c r="AE173" s="272"/>
      <c r="AF173" s="272"/>
      <c r="AG173" s="272"/>
      <c r="AH173" s="272"/>
      <c r="AI173" s="272"/>
      <c r="AJ173" s="272"/>
      <c r="AK173" s="272"/>
      <c r="AL173" s="272"/>
      <c r="AM173" s="272"/>
      <c r="AN173" s="272"/>
      <c r="AO173" s="272"/>
      <c r="AP173" s="272"/>
      <c r="AQ173" s="272"/>
      <c r="AR173" s="272"/>
      <c r="AS173" s="272"/>
      <c r="AT173" s="272"/>
      <c r="AU173" s="286"/>
    </row>
    <row r="174" spans="1:47" ht="60" customHeight="1" x14ac:dyDescent="0.35">
      <c r="A174" s="282" t="s">
        <v>5601</v>
      </c>
      <c r="B174" s="260" t="s">
        <v>5697</v>
      </c>
      <c r="C174" s="261" t="s">
        <v>5715</v>
      </c>
      <c r="D174" s="264" t="s">
        <v>5716</v>
      </c>
      <c r="E174" s="265" t="s">
        <v>5465</v>
      </c>
      <c r="F174" s="268" t="s">
        <v>5700</v>
      </c>
      <c r="G174" s="271" t="str">
        <f>IF(COUNTIF(H174:AU174,"&lt;&gt;")=0,"",SUMPRODUCT(((Recommendations[ImplStatus]="Implemented")+(Recommendations[ImplStatus]="Compensated"))*ISNUMBER(MATCH(Recommendations[Id],H174:AU174,0)))/COUNTIF(H174:AU174,"&lt;&gt;"))</f>
        <v/>
      </c>
      <c r="H174" s="272"/>
      <c r="I174" s="272"/>
      <c r="J174" s="272"/>
      <c r="K174" s="272"/>
      <c r="L174" s="272"/>
      <c r="M174" s="272"/>
      <c r="N174" s="272"/>
      <c r="O174" s="272"/>
      <c r="P174" s="272"/>
      <c r="Q174" s="272"/>
      <c r="R174" s="272"/>
      <c r="S174" s="272"/>
      <c r="T174" s="272"/>
      <c r="U174" s="272"/>
      <c r="V174" s="272"/>
      <c r="W174" s="272"/>
      <c r="X174" s="272"/>
      <c r="Y174" s="272"/>
      <c r="Z174" s="272"/>
      <c r="AA174" s="272"/>
      <c r="AB174" s="272"/>
      <c r="AC174" s="272"/>
      <c r="AD174" s="272"/>
      <c r="AE174" s="272"/>
      <c r="AF174" s="272"/>
      <c r="AG174" s="272"/>
      <c r="AH174" s="272"/>
      <c r="AI174" s="272"/>
      <c r="AJ174" s="272"/>
      <c r="AK174" s="272"/>
      <c r="AL174" s="272"/>
      <c r="AM174" s="272"/>
      <c r="AN174" s="272"/>
      <c r="AO174" s="272"/>
      <c r="AP174" s="272"/>
      <c r="AQ174" s="272"/>
      <c r="AR174" s="272"/>
      <c r="AS174" s="272"/>
      <c r="AT174" s="272"/>
      <c r="AU174" s="286"/>
    </row>
    <row r="175" spans="1:47" ht="60" customHeight="1" x14ac:dyDescent="0.35">
      <c r="A175" s="282" t="s">
        <v>5601</v>
      </c>
      <c r="B175" s="260" t="s">
        <v>5697</v>
      </c>
      <c r="C175" s="261" t="s">
        <v>5717</v>
      </c>
      <c r="D175" s="264" t="s">
        <v>5718</v>
      </c>
      <c r="E175" s="265" t="s">
        <v>5398</v>
      </c>
      <c r="F175" s="268" t="s">
        <v>5700</v>
      </c>
      <c r="G175" s="271" t="str">
        <f>IF(COUNTIF(H175:AU175,"&lt;&gt;")=0,"",SUMPRODUCT(((Recommendations[ImplStatus]="Implemented")+(Recommendations[ImplStatus]="Compensated"))*ISNUMBER(MATCH(Recommendations[Id],H175:AU175,0)))/COUNTIF(H175:AU175,"&lt;&gt;"))</f>
        <v/>
      </c>
      <c r="H175" s="272"/>
      <c r="I175" s="272"/>
      <c r="J175" s="272"/>
      <c r="K175" s="272"/>
      <c r="L175" s="272"/>
      <c r="M175" s="272"/>
      <c r="N175" s="272"/>
      <c r="O175" s="272"/>
      <c r="P175" s="272"/>
      <c r="Q175" s="272"/>
      <c r="R175" s="272"/>
      <c r="S175" s="272"/>
      <c r="T175" s="272"/>
      <c r="U175" s="272"/>
      <c r="V175" s="272"/>
      <c r="W175" s="272"/>
      <c r="X175" s="272"/>
      <c r="Y175" s="272"/>
      <c r="Z175" s="272"/>
      <c r="AA175" s="272"/>
      <c r="AB175" s="272"/>
      <c r="AC175" s="272"/>
      <c r="AD175" s="272"/>
      <c r="AE175" s="272"/>
      <c r="AF175" s="272"/>
      <c r="AG175" s="272"/>
      <c r="AH175" s="272"/>
      <c r="AI175" s="272"/>
      <c r="AJ175" s="272"/>
      <c r="AK175" s="272"/>
      <c r="AL175" s="272"/>
      <c r="AM175" s="272"/>
      <c r="AN175" s="272"/>
      <c r="AO175" s="272"/>
      <c r="AP175" s="272"/>
      <c r="AQ175" s="272"/>
      <c r="AR175" s="272"/>
      <c r="AS175" s="272"/>
      <c r="AT175" s="272"/>
      <c r="AU175" s="286"/>
    </row>
    <row r="176" spans="1:47" ht="60" customHeight="1" x14ac:dyDescent="0.35">
      <c r="A176" s="282" t="s">
        <v>5601</v>
      </c>
      <c r="B176" s="260" t="s">
        <v>5697</v>
      </c>
      <c r="C176" s="261" t="s">
        <v>5719</v>
      </c>
      <c r="D176" s="264" t="s">
        <v>5720</v>
      </c>
      <c r="E176" s="265" t="s">
        <v>5369</v>
      </c>
      <c r="F176" s="268" t="s">
        <v>5700</v>
      </c>
      <c r="G176" s="271" t="str">
        <f>IF(COUNTIF(H176:AU176,"&lt;&gt;")=0,"",SUMPRODUCT(((Recommendations[ImplStatus]="Implemented")+(Recommendations[ImplStatus]="Compensated"))*ISNUMBER(MATCH(Recommendations[Id],H176:AU176,0)))/COUNTIF(H176:AU176,"&lt;&gt;"))</f>
        <v/>
      </c>
      <c r="H176" s="272"/>
      <c r="I176" s="272"/>
      <c r="J176" s="272"/>
      <c r="K176" s="272"/>
      <c r="L176" s="272"/>
      <c r="M176" s="272"/>
      <c r="N176" s="272"/>
      <c r="O176" s="272"/>
      <c r="P176" s="272"/>
      <c r="Q176" s="272"/>
      <c r="R176" s="272"/>
      <c r="S176" s="272"/>
      <c r="T176" s="272"/>
      <c r="U176" s="272"/>
      <c r="V176" s="272"/>
      <c r="W176" s="272"/>
      <c r="X176" s="272"/>
      <c r="Y176" s="272"/>
      <c r="Z176" s="272"/>
      <c r="AA176" s="272"/>
      <c r="AB176" s="272"/>
      <c r="AC176" s="272"/>
      <c r="AD176" s="272"/>
      <c r="AE176" s="272"/>
      <c r="AF176" s="272"/>
      <c r="AG176" s="272"/>
      <c r="AH176" s="272"/>
      <c r="AI176" s="272"/>
      <c r="AJ176" s="272"/>
      <c r="AK176" s="272"/>
      <c r="AL176" s="272"/>
      <c r="AM176" s="272"/>
      <c r="AN176" s="272"/>
      <c r="AO176" s="272"/>
      <c r="AP176" s="272"/>
      <c r="AQ176" s="272"/>
      <c r="AR176" s="272"/>
      <c r="AS176" s="272"/>
      <c r="AT176" s="272"/>
      <c r="AU176" s="286"/>
    </row>
    <row r="177" spans="1:47" ht="60" customHeight="1" x14ac:dyDescent="0.35">
      <c r="A177" s="282" t="s">
        <v>5601</v>
      </c>
      <c r="B177" s="260" t="s">
        <v>5697</v>
      </c>
      <c r="C177" s="261" t="s">
        <v>5721</v>
      </c>
      <c r="D177" s="264" t="s">
        <v>5722</v>
      </c>
      <c r="E177" s="265" t="s">
        <v>5369</v>
      </c>
      <c r="F177" s="268" t="s">
        <v>5700</v>
      </c>
      <c r="G177" s="271" t="str">
        <f>IF(COUNTIF(H177:AU177,"&lt;&gt;")=0,"",SUMPRODUCT(((Recommendations[ImplStatus]="Implemented")+(Recommendations[ImplStatus]="Compensated"))*ISNUMBER(MATCH(Recommendations[Id],H177:AU177,0)))/COUNTIF(H177:AU177,"&lt;&gt;"))</f>
        <v/>
      </c>
      <c r="H177" s="272"/>
      <c r="I177" s="272"/>
      <c r="J177" s="272"/>
      <c r="K177" s="272"/>
      <c r="L177" s="272"/>
      <c r="M177" s="272"/>
      <c r="N177" s="272"/>
      <c r="O177" s="272"/>
      <c r="P177" s="272"/>
      <c r="Q177" s="272"/>
      <c r="R177" s="272"/>
      <c r="S177" s="272"/>
      <c r="T177" s="272"/>
      <c r="U177" s="272"/>
      <c r="V177" s="272"/>
      <c r="W177" s="272"/>
      <c r="X177" s="272"/>
      <c r="Y177" s="272"/>
      <c r="Z177" s="272"/>
      <c r="AA177" s="272"/>
      <c r="AB177" s="272"/>
      <c r="AC177" s="272"/>
      <c r="AD177" s="272"/>
      <c r="AE177" s="272"/>
      <c r="AF177" s="272"/>
      <c r="AG177" s="272"/>
      <c r="AH177" s="272"/>
      <c r="AI177" s="272"/>
      <c r="AJ177" s="272"/>
      <c r="AK177" s="272"/>
      <c r="AL177" s="272"/>
      <c r="AM177" s="272"/>
      <c r="AN177" s="272"/>
      <c r="AO177" s="272"/>
      <c r="AP177" s="272"/>
      <c r="AQ177" s="272"/>
      <c r="AR177" s="272"/>
      <c r="AS177" s="272"/>
      <c r="AT177" s="272"/>
      <c r="AU177" s="286"/>
    </row>
    <row r="178" spans="1:47" ht="60" customHeight="1" x14ac:dyDescent="0.35">
      <c r="A178" s="282" t="s">
        <v>5601</v>
      </c>
      <c r="B178" s="260" t="s">
        <v>5697</v>
      </c>
      <c r="C178" s="261" t="s">
        <v>5723</v>
      </c>
      <c r="D178" s="264" t="s">
        <v>5724</v>
      </c>
      <c r="E178" s="265" t="s">
        <v>5398</v>
      </c>
      <c r="F178" s="268" t="s">
        <v>5700</v>
      </c>
      <c r="G178" s="271" t="str">
        <f>IF(COUNTIF(H178:AU178,"&lt;&gt;")=0,"",SUMPRODUCT(((Recommendations[ImplStatus]="Implemented")+(Recommendations[ImplStatus]="Compensated"))*ISNUMBER(MATCH(Recommendations[Id],H178:AU178,0)))/COUNTIF(H178:AU178,"&lt;&gt;"))</f>
        <v/>
      </c>
      <c r="H178" s="272"/>
      <c r="I178" s="272"/>
      <c r="J178" s="272"/>
      <c r="K178" s="272"/>
      <c r="L178" s="272"/>
      <c r="M178" s="272"/>
      <c r="N178" s="272"/>
      <c r="O178" s="272"/>
      <c r="P178" s="272"/>
      <c r="Q178" s="272"/>
      <c r="R178" s="272"/>
      <c r="S178" s="272"/>
      <c r="T178" s="272"/>
      <c r="U178" s="272"/>
      <c r="V178" s="272"/>
      <c r="W178" s="272"/>
      <c r="X178" s="272"/>
      <c r="Y178" s="272"/>
      <c r="Z178" s="272"/>
      <c r="AA178" s="272"/>
      <c r="AB178" s="272"/>
      <c r="AC178" s="272"/>
      <c r="AD178" s="272"/>
      <c r="AE178" s="272"/>
      <c r="AF178" s="272"/>
      <c r="AG178" s="272"/>
      <c r="AH178" s="272"/>
      <c r="AI178" s="272"/>
      <c r="AJ178" s="272"/>
      <c r="AK178" s="272"/>
      <c r="AL178" s="272"/>
      <c r="AM178" s="272"/>
      <c r="AN178" s="272"/>
      <c r="AO178" s="272"/>
      <c r="AP178" s="272"/>
      <c r="AQ178" s="272"/>
      <c r="AR178" s="272"/>
      <c r="AS178" s="272"/>
      <c r="AT178" s="272"/>
      <c r="AU178" s="286"/>
    </row>
    <row r="179" spans="1:47" ht="60" customHeight="1" x14ac:dyDescent="0.35">
      <c r="A179" s="282" t="s">
        <v>5601</v>
      </c>
      <c r="B179" s="260" t="s">
        <v>5697</v>
      </c>
      <c r="C179" s="261" t="s">
        <v>5725</v>
      </c>
      <c r="D179" s="264" t="s">
        <v>5726</v>
      </c>
      <c r="E179" s="265" t="s">
        <v>5513</v>
      </c>
      <c r="F179" s="268" t="s">
        <v>5700</v>
      </c>
      <c r="G179" s="271" t="str">
        <f>IF(COUNTIF(H179:AU179,"&lt;&gt;")=0,"",SUMPRODUCT(((Recommendations[ImplStatus]="Implemented")+(Recommendations[ImplStatus]="Compensated"))*ISNUMBER(MATCH(Recommendations[Id],H179:AU179,0)))/COUNTIF(H179:AU179,"&lt;&gt;"))</f>
        <v/>
      </c>
      <c r="H179" s="272"/>
      <c r="I179" s="272"/>
      <c r="J179" s="272"/>
      <c r="K179" s="272"/>
      <c r="L179" s="272"/>
      <c r="M179" s="272"/>
      <c r="N179" s="272"/>
      <c r="O179" s="272"/>
      <c r="P179" s="272"/>
      <c r="Q179" s="272"/>
      <c r="R179" s="272"/>
      <c r="S179" s="272"/>
      <c r="T179" s="272"/>
      <c r="U179" s="272"/>
      <c r="V179" s="272"/>
      <c r="W179" s="272"/>
      <c r="X179" s="272"/>
      <c r="Y179" s="272"/>
      <c r="Z179" s="272"/>
      <c r="AA179" s="272"/>
      <c r="AB179" s="272"/>
      <c r="AC179" s="272"/>
      <c r="AD179" s="272"/>
      <c r="AE179" s="272"/>
      <c r="AF179" s="272"/>
      <c r="AG179" s="272"/>
      <c r="AH179" s="272"/>
      <c r="AI179" s="272"/>
      <c r="AJ179" s="272"/>
      <c r="AK179" s="272"/>
      <c r="AL179" s="272"/>
      <c r="AM179" s="272"/>
      <c r="AN179" s="272"/>
      <c r="AO179" s="272"/>
      <c r="AP179" s="272"/>
      <c r="AQ179" s="272"/>
      <c r="AR179" s="272"/>
      <c r="AS179" s="272"/>
      <c r="AT179" s="272"/>
      <c r="AU179" s="286"/>
    </row>
    <row r="180" spans="1:47" ht="60" customHeight="1" x14ac:dyDescent="0.35">
      <c r="A180" s="282" t="s">
        <v>5601</v>
      </c>
      <c r="B180" s="260" t="s">
        <v>5697</v>
      </c>
      <c r="C180" s="261" t="s">
        <v>5727</v>
      </c>
      <c r="D180" s="264" t="s">
        <v>5728</v>
      </c>
      <c r="E180" s="265" t="s">
        <v>5513</v>
      </c>
      <c r="F180" s="268" t="s">
        <v>5700</v>
      </c>
      <c r="G180" s="271" t="str">
        <f>IF(COUNTIF(H180:AU180,"&lt;&gt;")=0,"",SUMPRODUCT(((Recommendations[ImplStatus]="Implemented")+(Recommendations[ImplStatus]="Compensated"))*ISNUMBER(MATCH(Recommendations[Id],H180:AU180,0)))/COUNTIF(H180:AU180,"&lt;&gt;"))</f>
        <v/>
      </c>
      <c r="H180" s="272"/>
      <c r="I180" s="272"/>
      <c r="J180" s="272"/>
      <c r="K180" s="272"/>
      <c r="L180" s="272"/>
      <c r="M180" s="272"/>
      <c r="N180" s="272"/>
      <c r="O180" s="272"/>
      <c r="P180" s="272"/>
      <c r="Q180" s="272"/>
      <c r="R180" s="272"/>
      <c r="S180" s="272"/>
      <c r="T180" s="272"/>
      <c r="U180" s="272"/>
      <c r="V180" s="272"/>
      <c r="W180" s="272"/>
      <c r="X180" s="272"/>
      <c r="Y180" s="272"/>
      <c r="Z180" s="272"/>
      <c r="AA180" s="272"/>
      <c r="AB180" s="272"/>
      <c r="AC180" s="272"/>
      <c r="AD180" s="272"/>
      <c r="AE180" s="272"/>
      <c r="AF180" s="272"/>
      <c r="AG180" s="272"/>
      <c r="AH180" s="272"/>
      <c r="AI180" s="272"/>
      <c r="AJ180" s="272"/>
      <c r="AK180" s="272"/>
      <c r="AL180" s="272"/>
      <c r="AM180" s="272"/>
      <c r="AN180" s="272"/>
      <c r="AO180" s="272"/>
      <c r="AP180" s="272"/>
      <c r="AQ180" s="272"/>
      <c r="AR180" s="272"/>
      <c r="AS180" s="272"/>
      <c r="AT180" s="272"/>
      <c r="AU180" s="286"/>
    </row>
    <row r="181" spans="1:47" ht="60" customHeight="1" outlineLevel="2" x14ac:dyDescent="0.35">
      <c r="A181" s="281" t="s">
        <v>5601</v>
      </c>
      <c r="B181" s="259" t="s">
        <v>5729</v>
      </c>
      <c r="C181" s="259"/>
      <c r="D181" s="263"/>
      <c r="E181" s="259"/>
      <c r="F181" s="267"/>
      <c r="G181" s="270" t="str">
        <f>IF(COUNTIF(H181:AU181,"&lt;&gt;")=0,"",SUMPRODUCT(((Recommendations[ImplStatus]="Implemented")+(Recommendations[ImplStatus]="Compensated"))*ISNUMBER(MATCH(Recommendations[Id],H181:AU181,0)))/COUNTIF(H181:AU181,"&lt;&gt;"))</f>
        <v/>
      </c>
      <c r="H181" s="267"/>
      <c r="I181" s="267"/>
      <c r="J181" s="267"/>
      <c r="K181" s="267"/>
      <c r="L181" s="267"/>
      <c r="M181" s="267"/>
      <c r="N181" s="267"/>
      <c r="O181" s="267"/>
      <c r="P181" s="267"/>
      <c r="Q181" s="267"/>
      <c r="R181" s="267"/>
      <c r="S181" s="267"/>
      <c r="T181" s="267"/>
      <c r="U181" s="267"/>
      <c r="V181" s="267"/>
      <c r="W181" s="267"/>
      <c r="X181" s="267"/>
      <c r="Y181" s="267"/>
      <c r="Z181" s="267"/>
      <c r="AA181" s="267"/>
      <c r="AB181" s="267"/>
      <c r="AC181" s="267"/>
      <c r="AD181" s="267"/>
      <c r="AE181" s="267"/>
      <c r="AF181" s="267"/>
      <c r="AG181" s="267"/>
      <c r="AH181" s="267"/>
      <c r="AI181" s="267"/>
      <c r="AJ181" s="267"/>
      <c r="AK181" s="267"/>
      <c r="AL181" s="267"/>
      <c r="AM181" s="267"/>
      <c r="AN181" s="267"/>
      <c r="AO181" s="267"/>
      <c r="AP181" s="267"/>
      <c r="AQ181" s="267"/>
      <c r="AR181" s="267"/>
      <c r="AS181" s="267"/>
      <c r="AT181" s="267"/>
      <c r="AU181" s="285"/>
    </row>
    <row r="182" spans="1:47" ht="60" customHeight="1" x14ac:dyDescent="0.35">
      <c r="A182" s="282" t="s">
        <v>5601</v>
      </c>
      <c r="B182" s="260" t="s">
        <v>5729</v>
      </c>
      <c r="C182" s="261" t="s">
        <v>5730</v>
      </c>
      <c r="D182" s="264" t="s">
        <v>5731</v>
      </c>
      <c r="E182" s="265" t="s">
        <v>5369</v>
      </c>
      <c r="F182" s="268" t="s">
        <v>5732</v>
      </c>
      <c r="G182" s="271" t="str">
        <f>IF(COUNTIF(H182:AU182,"&lt;&gt;")=0,"",SUMPRODUCT(((Recommendations[ImplStatus]="Implemented")+(Recommendations[ImplStatus]="Compensated"))*ISNUMBER(MATCH(Recommendations[Id],H182:AU182,0)))/COUNTIF(H182:AU182,"&lt;&gt;"))</f>
        <v/>
      </c>
      <c r="H182" s="272"/>
      <c r="I182" s="272"/>
      <c r="J182" s="272"/>
      <c r="K182" s="272"/>
      <c r="L182" s="272"/>
      <c r="M182" s="272"/>
      <c r="N182" s="272"/>
      <c r="O182" s="272"/>
      <c r="P182" s="272"/>
      <c r="Q182" s="272"/>
      <c r="R182" s="272"/>
      <c r="S182" s="272"/>
      <c r="T182" s="272"/>
      <c r="U182" s="272"/>
      <c r="V182" s="272"/>
      <c r="W182" s="272"/>
      <c r="X182" s="272"/>
      <c r="Y182" s="272"/>
      <c r="Z182" s="272"/>
      <c r="AA182" s="272"/>
      <c r="AB182" s="272"/>
      <c r="AC182" s="272"/>
      <c r="AD182" s="272"/>
      <c r="AE182" s="272"/>
      <c r="AF182" s="272"/>
      <c r="AG182" s="272"/>
      <c r="AH182" s="272"/>
      <c r="AI182" s="272"/>
      <c r="AJ182" s="272"/>
      <c r="AK182" s="272"/>
      <c r="AL182" s="272"/>
      <c r="AM182" s="272"/>
      <c r="AN182" s="272"/>
      <c r="AO182" s="272"/>
      <c r="AP182" s="272"/>
      <c r="AQ182" s="272"/>
      <c r="AR182" s="272"/>
      <c r="AS182" s="272"/>
      <c r="AT182" s="272"/>
      <c r="AU182" s="286"/>
    </row>
    <row r="183" spans="1:47" ht="60" customHeight="1" x14ac:dyDescent="0.35">
      <c r="A183" s="282" t="s">
        <v>5601</v>
      </c>
      <c r="B183" s="260" t="s">
        <v>5729</v>
      </c>
      <c r="C183" s="261" t="s">
        <v>5733</v>
      </c>
      <c r="D183" s="264" t="s">
        <v>5734</v>
      </c>
      <c r="E183" s="265" t="s">
        <v>5369</v>
      </c>
      <c r="F183" s="268" t="s">
        <v>5732</v>
      </c>
      <c r="G183" s="271" t="str">
        <f>IF(COUNTIF(H183:AU183,"&lt;&gt;")=0,"",SUMPRODUCT(((Recommendations[ImplStatus]="Implemented")+(Recommendations[ImplStatus]="Compensated"))*ISNUMBER(MATCH(Recommendations[Id],H183:AU183,0)))/COUNTIF(H183:AU183,"&lt;&gt;"))</f>
        <v/>
      </c>
      <c r="H183" s="272"/>
      <c r="I183" s="272"/>
      <c r="J183" s="272"/>
      <c r="K183" s="272"/>
      <c r="L183" s="272"/>
      <c r="M183" s="272"/>
      <c r="N183" s="272"/>
      <c r="O183" s="272"/>
      <c r="P183" s="272"/>
      <c r="Q183" s="272"/>
      <c r="R183" s="272"/>
      <c r="S183" s="272"/>
      <c r="T183" s="272"/>
      <c r="U183" s="272"/>
      <c r="V183" s="272"/>
      <c r="W183" s="272"/>
      <c r="X183" s="272"/>
      <c r="Y183" s="272"/>
      <c r="Z183" s="272"/>
      <c r="AA183" s="272"/>
      <c r="AB183" s="272"/>
      <c r="AC183" s="272"/>
      <c r="AD183" s="272"/>
      <c r="AE183" s="272"/>
      <c r="AF183" s="272"/>
      <c r="AG183" s="272"/>
      <c r="AH183" s="272"/>
      <c r="AI183" s="272"/>
      <c r="AJ183" s="272"/>
      <c r="AK183" s="272"/>
      <c r="AL183" s="272"/>
      <c r="AM183" s="272"/>
      <c r="AN183" s="272"/>
      <c r="AO183" s="272"/>
      <c r="AP183" s="272"/>
      <c r="AQ183" s="272"/>
      <c r="AR183" s="272"/>
      <c r="AS183" s="272"/>
      <c r="AT183" s="272"/>
      <c r="AU183" s="286"/>
    </row>
    <row r="184" spans="1:47" ht="60" customHeight="1" x14ac:dyDescent="0.35">
      <c r="A184" s="282" t="s">
        <v>5601</v>
      </c>
      <c r="B184" s="260" t="s">
        <v>5729</v>
      </c>
      <c r="C184" s="261" t="s">
        <v>5735</v>
      </c>
      <c r="D184" s="264" t="s">
        <v>5736</v>
      </c>
      <c r="E184" s="265" t="s">
        <v>5369</v>
      </c>
      <c r="F184" s="268" t="s">
        <v>5732</v>
      </c>
      <c r="G184" s="271" t="str">
        <f>IF(COUNTIF(H184:AU184,"&lt;&gt;")=0,"",SUMPRODUCT(((Recommendations[ImplStatus]="Implemented")+(Recommendations[ImplStatus]="Compensated"))*ISNUMBER(MATCH(Recommendations[Id],H184:AU184,0)))/COUNTIF(H184:AU184,"&lt;&gt;"))</f>
        <v/>
      </c>
      <c r="H184" s="272"/>
      <c r="I184" s="272"/>
      <c r="J184" s="272"/>
      <c r="K184" s="272"/>
      <c r="L184" s="272"/>
      <c r="M184" s="272"/>
      <c r="N184" s="272"/>
      <c r="O184" s="272"/>
      <c r="P184" s="272"/>
      <c r="Q184" s="272"/>
      <c r="R184" s="272"/>
      <c r="S184" s="272"/>
      <c r="T184" s="272"/>
      <c r="U184" s="272"/>
      <c r="V184" s="272"/>
      <c r="W184" s="272"/>
      <c r="X184" s="272"/>
      <c r="Y184" s="272"/>
      <c r="Z184" s="272"/>
      <c r="AA184" s="272"/>
      <c r="AB184" s="272"/>
      <c r="AC184" s="272"/>
      <c r="AD184" s="272"/>
      <c r="AE184" s="272"/>
      <c r="AF184" s="272"/>
      <c r="AG184" s="272"/>
      <c r="AH184" s="272"/>
      <c r="AI184" s="272"/>
      <c r="AJ184" s="272"/>
      <c r="AK184" s="272"/>
      <c r="AL184" s="272"/>
      <c r="AM184" s="272"/>
      <c r="AN184" s="272"/>
      <c r="AO184" s="272"/>
      <c r="AP184" s="272"/>
      <c r="AQ184" s="272"/>
      <c r="AR184" s="272"/>
      <c r="AS184" s="272"/>
      <c r="AT184" s="272"/>
      <c r="AU184" s="286"/>
    </row>
    <row r="185" spans="1:47" ht="60" customHeight="1" x14ac:dyDescent="0.35">
      <c r="A185" s="282" t="s">
        <v>5601</v>
      </c>
      <c r="B185" s="260" t="s">
        <v>5729</v>
      </c>
      <c r="C185" s="261" t="s">
        <v>5737</v>
      </c>
      <c r="D185" s="264" t="s">
        <v>5738</v>
      </c>
      <c r="E185" s="265" t="s">
        <v>5369</v>
      </c>
      <c r="F185" s="268" t="s">
        <v>5732</v>
      </c>
      <c r="G185" s="271" t="str">
        <f>IF(COUNTIF(H185:AU185,"&lt;&gt;")=0,"",SUMPRODUCT(((Recommendations[ImplStatus]="Implemented")+(Recommendations[ImplStatus]="Compensated"))*ISNUMBER(MATCH(Recommendations[Id],H185:AU185,0)))/COUNTIF(H185:AU185,"&lt;&gt;"))</f>
        <v/>
      </c>
      <c r="H185" s="272"/>
      <c r="I185" s="272"/>
      <c r="J185" s="272"/>
      <c r="K185" s="272"/>
      <c r="L185" s="272"/>
      <c r="M185" s="272"/>
      <c r="N185" s="272"/>
      <c r="O185" s="272"/>
      <c r="P185" s="272"/>
      <c r="Q185" s="272"/>
      <c r="R185" s="272"/>
      <c r="S185" s="272"/>
      <c r="T185" s="272"/>
      <c r="U185" s="272"/>
      <c r="V185" s="272"/>
      <c r="W185" s="272"/>
      <c r="X185" s="272"/>
      <c r="Y185" s="272"/>
      <c r="Z185" s="272"/>
      <c r="AA185" s="272"/>
      <c r="AB185" s="272"/>
      <c r="AC185" s="272"/>
      <c r="AD185" s="272"/>
      <c r="AE185" s="272"/>
      <c r="AF185" s="272"/>
      <c r="AG185" s="272"/>
      <c r="AH185" s="272"/>
      <c r="AI185" s="272"/>
      <c r="AJ185" s="272"/>
      <c r="AK185" s="272"/>
      <c r="AL185" s="272"/>
      <c r="AM185" s="272"/>
      <c r="AN185" s="272"/>
      <c r="AO185" s="272"/>
      <c r="AP185" s="272"/>
      <c r="AQ185" s="272"/>
      <c r="AR185" s="272"/>
      <c r="AS185" s="272"/>
      <c r="AT185" s="272"/>
      <c r="AU185" s="286"/>
    </row>
    <row r="186" spans="1:47" ht="60" customHeight="1" x14ac:dyDescent="0.35">
      <c r="A186" s="282" t="s">
        <v>5601</v>
      </c>
      <c r="B186" s="260" t="s">
        <v>5729</v>
      </c>
      <c r="C186" s="261" t="s">
        <v>5739</v>
      </c>
      <c r="D186" s="264" t="s">
        <v>5740</v>
      </c>
      <c r="E186" s="265" t="s">
        <v>5369</v>
      </c>
      <c r="F186" s="268" t="s">
        <v>5732</v>
      </c>
      <c r="G186" s="271" t="str">
        <f>IF(COUNTIF(H186:AU186,"&lt;&gt;")=0,"",SUMPRODUCT(((Recommendations[ImplStatus]="Implemented")+(Recommendations[ImplStatus]="Compensated"))*ISNUMBER(MATCH(Recommendations[Id],H186:AU186,0)))/COUNTIF(H186:AU186,"&lt;&gt;"))</f>
        <v/>
      </c>
      <c r="H186" s="272"/>
      <c r="I186" s="272"/>
      <c r="J186" s="272"/>
      <c r="K186" s="272"/>
      <c r="L186" s="272"/>
      <c r="M186" s="272"/>
      <c r="N186" s="272"/>
      <c r="O186" s="272"/>
      <c r="P186" s="272"/>
      <c r="Q186" s="272"/>
      <c r="R186" s="272"/>
      <c r="S186" s="272"/>
      <c r="T186" s="272"/>
      <c r="U186" s="272"/>
      <c r="V186" s="272"/>
      <c r="W186" s="272"/>
      <c r="X186" s="272"/>
      <c r="Y186" s="272"/>
      <c r="Z186" s="272"/>
      <c r="AA186" s="272"/>
      <c r="AB186" s="272"/>
      <c r="AC186" s="272"/>
      <c r="AD186" s="272"/>
      <c r="AE186" s="272"/>
      <c r="AF186" s="272"/>
      <c r="AG186" s="272"/>
      <c r="AH186" s="272"/>
      <c r="AI186" s="272"/>
      <c r="AJ186" s="272"/>
      <c r="AK186" s="272"/>
      <c r="AL186" s="272"/>
      <c r="AM186" s="272"/>
      <c r="AN186" s="272"/>
      <c r="AO186" s="272"/>
      <c r="AP186" s="272"/>
      <c r="AQ186" s="272"/>
      <c r="AR186" s="272"/>
      <c r="AS186" s="272"/>
      <c r="AT186" s="272"/>
      <c r="AU186" s="286"/>
    </row>
    <row r="187" spans="1:47" ht="60" customHeight="1" x14ac:dyDescent="0.35">
      <c r="A187" s="282" t="s">
        <v>5601</v>
      </c>
      <c r="B187" s="260" t="s">
        <v>5729</v>
      </c>
      <c r="C187" s="261" t="s">
        <v>5741</v>
      </c>
      <c r="D187" s="264" t="s">
        <v>5742</v>
      </c>
      <c r="E187" s="265" t="s">
        <v>5398</v>
      </c>
      <c r="F187" s="268" t="s">
        <v>5732</v>
      </c>
      <c r="G187" s="271" t="str">
        <f>IF(COUNTIF(H187:AU187,"&lt;&gt;")=0,"",SUMPRODUCT(((Recommendations[ImplStatus]="Implemented")+(Recommendations[ImplStatus]="Compensated"))*ISNUMBER(MATCH(Recommendations[Id],H187:AU187,0)))/COUNTIF(H187:AU187,"&lt;&gt;"))</f>
        <v/>
      </c>
      <c r="H187" s="272"/>
      <c r="I187" s="272"/>
      <c r="J187" s="272"/>
      <c r="K187" s="272"/>
      <c r="L187" s="272"/>
      <c r="M187" s="272"/>
      <c r="N187" s="272"/>
      <c r="O187" s="272"/>
      <c r="P187" s="272"/>
      <c r="Q187" s="272"/>
      <c r="R187" s="272"/>
      <c r="S187" s="272"/>
      <c r="T187" s="272"/>
      <c r="U187" s="272"/>
      <c r="V187" s="272"/>
      <c r="W187" s="272"/>
      <c r="X187" s="272"/>
      <c r="Y187" s="272"/>
      <c r="Z187" s="272"/>
      <c r="AA187" s="272"/>
      <c r="AB187" s="272"/>
      <c r="AC187" s="272"/>
      <c r="AD187" s="272"/>
      <c r="AE187" s="272"/>
      <c r="AF187" s="272"/>
      <c r="AG187" s="272"/>
      <c r="AH187" s="272"/>
      <c r="AI187" s="272"/>
      <c r="AJ187" s="272"/>
      <c r="AK187" s="272"/>
      <c r="AL187" s="272"/>
      <c r="AM187" s="272"/>
      <c r="AN187" s="272"/>
      <c r="AO187" s="272"/>
      <c r="AP187" s="272"/>
      <c r="AQ187" s="272"/>
      <c r="AR187" s="272"/>
      <c r="AS187" s="272"/>
      <c r="AT187" s="272"/>
      <c r="AU187" s="286"/>
    </row>
    <row r="188" spans="1:47" ht="60" customHeight="1" x14ac:dyDescent="0.35">
      <c r="A188" s="282" t="s">
        <v>5601</v>
      </c>
      <c r="B188" s="260" t="s">
        <v>5729</v>
      </c>
      <c r="C188" s="261" t="s">
        <v>5743</v>
      </c>
      <c r="D188" s="264" t="s">
        <v>5744</v>
      </c>
      <c r="E188" s="265" t="s">
        <v>5398</v>
      </c>
      <c r="F188" s="268" t="s">
        <v>5732</v>
      </c>
      <c r="G188" s="271" t="str">
        <f>IF(COUNTIF(H188:AU188,"&lt;&gt;")=0,"",SUMPRODUCT(((Recommendations[ImplStatus]="Implemented")+(Recommendations[ImplStatus]="Compensated"))*ISNUMBER(MATCH(Recommendations[Id],H188:AU188,0)))/COUNTIF(H188:AU188,"&lt;&gt;"))</f>
        <v/>
      </c>
      <c r="H188" s="272"/>
      <c r="I188" s="272"/>
      <c r="J188" s="272"/>
      <c r="K188" s="272"/>
      <c r="L188" s="272"/>
      <c r="M188" s="272"/>
      <c r="N188" s="272"/>
      <c r="O188" s="272"/>
      <c r="P188" s="272"/>
      <c r="Q188" s="272"/>
      <c r="R188" s="272"/>
      <c r="S188" s="272"/>
      <c r="T188" s="272"/>
      <c r="U188" s="272"/>
      <c r="V188" s="272"/>
      <c r="W188" s="272"/>
      <c r="X188" s="272"/>
      <c r="Y188" s="272"/>
      <c r="Z188" s="272"/>
      <c r="AA188" s="272"/>
      <c r="AB188" s="272"/>
      <c r="AC188" s="272"/>
      <c r="AD188" s="272"/>
      <c r="AE188" s="272"/>
      <c r="AF188" s="272"/>
      <c r="AG188" s="272"/>
      <c r="AH188" s="272"/>
      <c r="AI188" s="272"/>
      <c r="AJ188" s="272"/>
      <c r="AK188" s="272"/>
      <c r="AL188" s="272"/>
      <c r="AM188" s="272"/>
      <c r="AN188" s="272"/>
      <c r="AO188" s="272"/>
      <c r="AP188" s="272"/>
      <c r="AQ188" s="272"/>
      <c r="AR188" s="272"/>
      <c r="AS188" s="272"/>
      <c r="AT188" s="272"/>
      <c r="AU188" s="286"/>
    </row>
    <row r="189" spans="1:47" ht="60" customHeight="1" x14ac:dyDescent="0.35">
      <c r="A189" s="282" t="s">
        <v>5601</v>
      </c>
      <c r="B189" s="260" t="s">
        <v>5729</v>
      </c>
      <c r="C189" s="261" t="s">
        <v>5745</v>
      </c>
      <c r="D189" s="264" t="s">
        <v>5746</v>
      </c>
      <c r="E189" s="265" t="s">
        <v>5398</v>
      </c>
      <c r="F189" s="268" t="s">
        <v>5732</v>
      </c>
      <c r="G189" s="271" t="str">
        <f>IF(COUNTIF(H189:AU189,"&lt;&gt;")=0,"",SUMPRODUCT(((Recommendations[ImplStatus]="Implemented")+(Recommendations[ImplStatus]="Compensated"))*ISNUMBER(MATCH(Recommendations[Id],H189:AU189,0)))/COUNTIF(H189:AU189,"&lt;&gt;"))</f>
        <v/>
      </c>
      <c r="H189" s="272"/>
      <c r="I189" s="272"/>
      <c r="J189" s="272"/>
      <c r="K189" s="272"/>
      <c r="L189" s="272"/>
      <c r="M189" s="272"/>
      <c r="N189" s="272"/>
      <c r="O189" s="272"/>
      <c r="P189" s="272"/>
      <c r="Q189" s="272"/>
      <c r="R189" s="272"/>
      <c r="S189" s="272"/>
      <c r="T189" s="272"/>
      <c r="U189" s="272"/>
      <c r="V189" s="272"/>
      <c r="W189" s="272"/>
      <c r="X189" s="272"/>
      <c r="Y189" s="272"/>
      <c r="Z189" s="272"/>
      <c r="AA189" s="272"/>
      <c r="AB189" s="272"/>
      <c r="AC189" s="272"/>
      <c r="AD189" s="272"/>
      <c r="AE189" s="272"/>
      <c r="AF189" s="272"/>
      <c r="AG189" s="272"/>
      <c r="AH189" s="272"/>
      <c r="AI189" s="272"/>
      <c r="AJ189" s="272"/>
      <c r="AK189" s="272"/>
      <c r="AL189" s="272"/>
      <c r="AM189" s="272"/>
      <c r="AN189" s="272"/>
      <c r="AO189" s="272"/>
      <c r="AP189" s="272"/>
      <c r="AQ189" s="272"/>
      <c r="AR189" s="272"/>
      <c r="AS189" s="272"/>
      <c r="AT189" s="272"/>
      <c r="AU189" s="286"/>
    </row>
    <row r="190" spans="1:47" ht="60" customHeight="1" x14ac:dyDescent="0.35">
      <c r="A190" s="282" t="s">
        <v>5601</v>
      </c>
      <c r="B190" s="260" t="s">
        <v>5729</v>
      </c>
      <c r="C190" s="261" t="s">
        <v>5747</v>
      </c>
      <c r="D190" s="264" t="s">
        <v>5748</v>
      </c>
      <c r="E190" s="265" t="s">
        <v>5398</v>
      </c>
      <c r="F190" s="268" t="s">
        <v>5732</v>
      </c>
      <c r="G190" s="271" t="str">
        <f>IF(COUNTIF(H190:AU190,"&lt;&gt;")=0,"",SUMPRODUCT(((Recommendations[ImplStatus]="Implemented")+(Recommendations[ImplStatus]="Compensated"))*ISNUMBER(MATCH(Recommendations[Id],H190:AU190,0)))/COUNTIF(H190:AU190,"&lt;&gt;"))</f>
        <v/>
      </c>
      <c r="H190" s="272"/>
      <c r="I190" s="272"/>
      <c r="J190" s="272"/>
      <c r="K190" s="272"/>
      <c r="L190" s="272"/>
      <c r="M190" s="272"/>
      <c r="N190" s="272"/>
      <c r="O190" s="272"/>
      <c r="P190" s="272"/>
      <c r="Q190" s="272"/>
      <c r="R190" s="272"/>
      <c r="S190" s="272"/>
      <c r="T190" s="272"/>
      <c r="U190" s="272"/>
      <c r="V190" s="272"/>
      <c r="W190" s="272"/>
      <c r="X190" s="272"/>
      <c r="Y190" s="272"/>
      <c r="Z190" s="272"/>
      <c r="AA190" s="272"/>
      <c r="AB190" s="272"/>
      <c r="AC190" s="272"/>
      <c r="AD190" s="272"/>
      <c r="AE190" s="272"/>
      <c r="AF190" s="272"/>
      <c r="AG190" s="272"/>
      <c r="AH190" s="272"/>
      <c r="AI190" s="272"/>
      <c r="AJ190" s="272"/>
      <c r="AK190" s="272"/>
      <c r="AL190" s="272"/>
      <c r="AM190" s="272"/>
      <c r="AN190" s="272"/>
      <c r="AO190" s="272"/>
      <c r="AP190" s="272"/>
      <c r="AQ190" s="272"/>
      <c r="AR190" s="272"/>
      <c r="AS190" s="272"/>
      <c r="AT190" s="272"/>
      <c r="AU190" s="286"/>
    </row>
    <row r="191" spans="1:47" ht="60" customHeight="1" x14ac:dyDescent="0.35">
      <c r="A191" s="282" t="s">
        <v>5601</v>
      </c>
      <c r="B191" s="260" t="s">
        <v>5729</v>
      </c>
      <c r="C191" s="261" t="s">
        <v>5749</v>
      </c>
      <c r="D191" s="264" t="s">
        <v>5750</v>
      </c>
      <c r="E191" s="265" t="s">
        <v>5369</v>
      </c>
      <c r="F191" s="268" t="s">
        <v>5732</v>
      </c>
      <c r="G191" s="271" t="str">
        <f>IF(COUNTIF(H191:AU191,"&lt;&gt;")=0,"",SUMPRODUCT(((Recommendations[ImplStatus]="Implemented")+(Recommendations[ImplStatus]="Compensated"))*ISNUMBER(MATCH(Recommendations[Id],H191:AU191,0)))/COUNTIF(H191:AU191,"&lt;&gt;"))</f>
        <v/>
      </c>
      <c r="H191" s="272"/>
      <c r="I191" s="272"/>
      <c r="J191" s="272"/>
      <c r="K191" s="272"/>
      <c r="L191" s="272"/>
      <c r="M191" s="272"/>
      <c r="N191" s="272"/>
      <c r="O191" s="272"/>
      <c r="P191" s="272"/>
      <c r="Q191" s="272"/>
      <c r="R191" s="272"/>
      <c r="S191" s="272"/>
      <c r="T191" s="272"/>
      <c r="U191" s="272"/>
      <c r="V191" s="272"/>
      <c r="W191" s="272"/>
      <c r="X191" s="272"/>
      <c r="Y191" s="272"/>
      <c r="Z191" s="272"/>
      <c r="AA191" s="272"/>
      <c r="AB191" s="272"/>
      <c r="AC191" s="272"/>
      <c r="AD191" s="272"/>
      <c r="AE191" s="272"/>
      <c r="AF191" s="272"/>
      <c r="AG191" s="272"/>
      <c r="AH191" s="272"/>
      <c r="AI191" s="272"/>
      <c r="AJ191" s="272"/>
      <c r="AK191" s="272"/>
      <c r="AL191" s="272"/>
      <c r="AM191" s="272"/>
      <c r="AN191" s="272"/>
      <c r="AO191" s="272"/>
      <c r="AP191" s="272"/>
      <c r="AQ191" s="272"/>
      <c r="AR191" s="272"/>
      <c r="AS191" s="272"/>
      <c r="AT191" s="272"/>
      <c r="AU191" s="286"/>
    </row>
    <row r="192" spans="1:47" ht="60" customHeight="1" x14ac:dyDescent="0.35">
      <c r="A192" s="282" t="s">
        <v>5601</v>
      </c>
      <c r="B192" s="260" t="s">
        <v>5729</v>
      </c>
      <c r="C192" s="261" t="s">
        <v>5751</v>
      </c>
      <c r="D192" s="264" t="s">
        <v>5752</v>
      </c>
      <c r="E192" s="265" t="s">
        <v>5369</v>
      </c>
      <c r="F192" s="268" t="s">
        <v>5732</v>
      </c>
      <c r="G192" s="271" t="str">
        <f>IF(COUNTIF(H192:AU192,"&lt;&gt;")=0,"",SUMPRODUCT(((Recommendations[ImplStatus]="Implemented")+(Recommendations[ImplStatus]="Compensated"))*ISNUMBER(MATCH(Recommendations[Id],H192:AU192,0)))/COUNTIF(H192:AU192,"&lt;&gt;"))</f>
        <v/>
      </c>
      <c r="H192" s="272"/>
      <c r="I192" s="272"/>
      <c r="J192" s="272"/>
      <c r="K192" s="272"/>
      <c r="L192" s="272"/>
      <c r="M192" s="272"/>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86"/>
    </row>
    <row r="193" spans="1:47" ht="60" customHeight="1" x14ac:dyDescent="0.35">
      <c r="A193" s="282" t="s">
        <v>5601</v>
      </c>
      <c r="B193" s="260" t="s">
        <v>5729</v>
      </c>
      <c r="C193" s="261" t="s">
        <v>5753</v>
      </c>
      <c r="D193" s="264" t="s">
        <v>5754</v>
      </c>
      <c r="E193" s="265" t="s">
        <v>5369</v>
      </c>
      <c r="F193" s="268" t="s">
        <v>5732</v>
      </c>
      <c r="G193" s="271" t="str">
        <f>IF(COUNTIF(H193:AU193,"&lt;&gt;")=0,"",SUMPRODUCT(((Recommendations[ImplStatus]="Implemented")+(Recommendations[ImplStatus]="Compensated"))*ISNUMBER(MATCH(Recommendations[Id],H193:AU193,0)))/COUNTIF(H193:AU193,"&lt;&gt;"))</f>
        <v/>
      </c>
      <c r="H193" s="272"/>
      <c r="I193" s="272"/>
      <c r="J193" s="272"/>
      <c r="K193" s="272"/>
      <c r="L193" s="272"/>
      <c r="M193" s="272"/>
      <c r="N193" s="272"/>
      <c r="O193" s="272"/>
      <c r="P193" s="272"/>
      <c r="Q193" s="272"/>
      <c r="R193" s="272"/>
      <c r="S193" s="272"/>
      <c r="T193" s="272"/>
      <c r="U193" s="272"/>
      <c r="V193" s="272"/>
      <c r="W193" s="272"/>
      <c r="X193" s="272"/>
      <c r="Y193" s="272"/>
      <c r="Z193" s="272"/>
      <c r="AA193" s="272"/>
      <c r="AB193" s="272"/>
      <c r="AC193" s="272"/>
      <c r="AD193" s="272"/>
      <c r="AE193" s="272"/>
      <c r="AF193" s="272"/>
      <c r="AG193" s="272"/>
      <c r="AH193" s="272"/>
      <c r="AI193" s="272"/>
      <c r="AJ193" s="272"/>
      <c r="AK193" s="272"/>
      <c r="AL193" s="272"/>
      <c r="AM193" s="272"/>
      <c r="AN193" s="272"/>
      <c r="AO193" s="272"/>
      <c r="AP193" s="272"/>
      <c r="AQ193" s="272"/>
      <c r="AR193" s="272"/>
      <c r="AS193" s="272"/>
      <c r="AT193" s="272"/>
      <c r="AU193" s="286"/>
    </row>
    <row r="194" spans="1:47" ht="60" customHeight="1" x14ac:dyDescent="0.35">
      <c r="A194" s="282" t="s">
        <v>5601</v>
      </c>
      <c r="B194" s="260" t="s">
        <v>5729</v>
      </c>
      <c r="C194" s="261" t="s">
        <v>5755</v>
      </c>
      <c r="D194" s="264" t="s">
        <v>5756</v>
      </c>
      <c r="E194" s="265" t="s">
        <v>5369</v>
      </c>
      <c r="F194" s="268" t="s">
        <v>5732</v>
      </c>
      <c r="G194" s="271" t="str">
        <f>IF(COUNTIF(H194:AU194,"&lt;&gt;")=0,"",SUMPRODUCT(((Recommendations[ImplStatus]="Implemented")+(Recommendations[ImplStatus]="Compensated"))*ISNUMBER(MATCH(Recommendations[Id],H194:AU194,0)))/COUNTIF(H194:AU194,"&lt;&gt;"))</f>
        <v/>
      </c>
      <c r="H194" s="272"/>
      <c r="I194" s="272"/>
      <c r="J194" s="272"/>
      <c r="K194" s="272"/>
      <c r="L194" s="272"/>
      <c r="M194" s="272"/>
      <c r="N194" s="272"/>
      <c r="O194" s="272"/>
      <c r="P194" s="272"/>
      <c r="Q194" s="272"/>
      <c r="R194" s="272"/>
      <c r="S194" s="272"/>
      <c r="T194" s="272"/>
      <c r="U194" s="272"/>
      <c r="V194" s="272"/>
      <c r="W194" s="272"/>
      <c r="X194" s="272"/>
      <c r="Y194" s="272"/>
      <c r="Z194" s="272"/>
      <c r="AA194" s="272"/>
      <c r="AB194" s="272"/>
      <c r="AC194" s="272"/>
      <c r="AD194" s="272"/>
      <c r="AE194" s="272"/>
      <c r="AF194" s="272"/>
      <c r="AG194" s="272"/>
      <c r="AH194" s="272"/>
      <c r="AI194" s="272"/>
      <c r="AJ194" s="272"/>
      <c r="AK194" s="272"/>
      <c r="AL194" s="272"/>
      <c r="AM194" s="272"/>
      <c r="AN194" s="272"/>
      <c r="AO194" s="272"/>
      <c r="AP194" s="272"/>
      <c r="AQ194" s="272"/>
      <c r="AR194" s="272"/>
      <c r="AS194" s="272"/>
      <c r="AT194" s="272"/>
      <c r="AU194" s="286"/>
    </row>
    <row r="195" spans="1:47" ht="60" customHeight="1" x14ac:dyDescent="0.35">
      <c r="A195" s="282" t="s">
        <v>5601</v>
      </c>
      <c r="B195" s="260" t="s">
        <v>5729</v>
      </c>
      <c r="C195" s="261" t="s">
        <v>5757</v>
      </c>
      <c r="D195" s="264" t="s">
        <v>5758</v>
      </c>
      <c r="E195" s="265" t="s">
        <v>5369</v>
      </c>
      <c r="F195" s="268" t="s">
        <v>5732</v>
      </c>
      <c r="G195" s="271" t="str">
        <f>IF(COUNTIF(H195:AU195,"&lt;&gt;")=0,"",SUMPRODUCT(((Recommendations[ImplStatus]="Implemented")+(Recommendations[ImplStatus]="Compensated"))*ISNUMBER(MATCH(Recommendations[Id],H195:AU195,0)))/COUNTIF(H195:AU195,"&lt;&gt;"))</f>
        <v/>
      </c>
      <c r="H195" s="272"/>
      <c r="I195" s="272"/>
      <c r="J195" s="272"/>
      <c r="K195" s="272"/>
      <c r="L195" s="272"/>
      <c r="M195" s="272"/>
      <c r="N195" s="272"/>
      <c r="O195" s="272"/>
      <c r="P195" s="272"/>
      <c r="Q195" s="272"/>
      <c r="R195" s="272"/>
      <c r="S195" s="272"/>
      <c r="T195" s="272"/>
      <c r="U195" s="272"/>
      <c r="V195" s="272"/>
      <c r="W195" s="272"/>
      <c r="X195" s="272"/>
      <c r="Y195" s="272"/>
      <c r="Z195" s="272"/>
      <c r="AA195" s="272"/>
      <c r="AB195" s="272"/>
      <c r="AC195" s="272"/>
      <c r="AD195" s="272"/>
      <c r="AE195" s="272"/>
      <c r="AF195" s="272"/>
      <c r="AG195" s="272"/>
      <c r="AH195" s="272"/>
      <c r="AI195" s="272"/>
      <c r="AJ195" s="272"/>
      <c r="AK195" s="272"/>
      <c r="AL195" s="272"/>
      <c r="AM195" s="272"/>
      <c r="AN195" s="272"/>
      <c r="AO195" s="272"/>
      <c r="AP195" s="272"/>
      <c r="AQ195" s="272"/>
      <c r="AR195" s="272"/>
      <c r="AS195" s="272"/>
      <c r="AT195" s="272"/>
      <c r="AU195" s="286"/>
    </row>
    <row r="196" spans="1:47" ht="60" customHeight="1" x14ac:dyDescent="0.35">
      <c r="A196" s="282" t="s">
        <v>5601</v>
      </c>
      <c r="B196" s="260" t="s">
        <v>5729</v>
      </c>
      <c r="C196" s="261" t="s">
        <v>5759</v>
      </c>
      <c r="D196" s="264" t="s">
        <v>5760</v>
      </c>
      <c r="E196" s="265" t="s">
        <v>5369</v>
      </c>
      <c r="F196" s="268" t="s">
        <v>5761</v>
      </c>
      <c r="G196" s="271" t="str">
        <f>IF(COUNTIF(H196:AU196,"&lt;&gt;")=0,"",SUMPRODUCT(((Recommendations[ImplStatus]="Implemented")+(Recommendations[ImplStatus]="Compensated"))*ISNUMBER(MATCH(Recommendations[Id],H196:AU196,0)))/COUNTIF(H196:AU196,"&lt;&gt;"))</f>
        <v/>
      </c>
      <c r="H196" s="272"/>
      <c r="I196" s="272"/>
      <c r="J196" s="272"/>
      <c r="K196" s="272"/>
      <c r="L196" s="272"/>
      <c r="M196" s="272"/>
      <c r="N196" s="272"/>
      <c r="O196" s="272"/>
      <c r="P196" s="272"/>
      <c r="Q196" s="272"/>
      <c r="R196" s="272"/>
      <c r="S196" s="272"/>
      <c r="T196" s="272"/>
      <c r="U196" s="272"/>
      <c r="V196" s="272"/>
      <c r="W196" s="272"/>
      <c r="X196" s="272"/>
      <c r="Y196" s="272"/>
      <c r="Z196" s="272"/>
      <c r="AA196" s="272"/>
      <c r="AB196" s="272"/>
      <c r="AC196" s="272"/>
      <c r="AD196" s="272"/>
      <c r="AE196" s="272"/>
      <c r="AF196" s="272"/>
      <c r="AG196" s="272"/>
      <c r="AH196" s="272"/>
      <c r="AI196" s="272"/>
      <c r="AJ196" s="272"/>
      <c r="AK196" s="272"/>
      <c r="AL196" s="272"/>
      <c r="AM196" s="272"/>
      <c r="AN196" s="272"/>
      <c r="AO196" s="272"/>
      <c r="AP196" s="272"/>
      <c r="AQ196" s="272"/>
      <c r="AR196" s="272"/>
      <c r="AS196" s="272"/>
      <c r="AT196" s="272"/>
      <c r="AU196" s="286"/>
    </row>
    <row r="197" spans="1:47" ht="60" customHeight="1" x14ac:dyDescent="0.35">
      <c r="A197" s="282" t="s">
        <v>5601</v>
      </c>
      <c r="B197" s="260" t="s">
        <v>5729</v>
      </c>
      <c r="C197" s="261" t="s">
        <v>5762</v>
      </c>
      <c r="D197" s="264" t="s">
        <v>5763</v>
      </c>
      <c r="E197" s="265" t="s">
        <v>5369</v>
      </c>
      <c r="F197" s="268" t="s">
        <v>5761</v>
      </c>
      <c r="G197" s="271" t="str">
        <f>IF(COUNTIF(H197:AU197,"&lt;&gt;")=0,"",SUMPRODUCT(((Recommendations[ImplStatus]="Implemented")+(Recommendations[ImplStatus]="Compensated"))*ISNUMBER(MATCH(Recommendations[Id],H197:AU197,0)))/COUNTIF(H197:AU197,"&lt;&gt;"))</f>
        <v/>
      </c>
      <c r="H197" s="272"/>
      <c r="I197" s="272"/>
      <c r="J197" s="272"/>
      <c r="K197" s="272"/>
      <c r="L197" s="272"/>
      <c r="M197" s="272"/>
      <c r="N197" s="272"/>
      <c r="O197" s="272"/>
      <c r="P197" s="272"/>
      <c r="Q197" s="272"/>
      <c r="R197" s="272"/>
      <c r="S197" s="272"/>
      <c r="T197" s="272"/>
      <c r="U197" s="272"/>
      <c r="V197" s="272"/>
      <c r="W197" s="272"/>
      <c r="X197" s="272"/>
      <c r="Y197" s="272"/>
      <c r="Z197" s="272"/>
      <c r="AA197" s="272"/>
      <c r="AB197" s="272"/>
      <c r="AC197" s="272"/>
      <c r="AD197" s="272"/>
      <c r="AE197" s="272"/>
      <c r="AF197" s="272"/>
      <c r="AG197" s="272"/>
      <c r="AH197" s="272"/>
      <c r="AI197" s="272"/>
      <c r="AJ197" s="272"/>
      <c r="AK197" s="272"/>
      <c r="AL197" s="272"/>
      <c r="AM197" s="272"/>
      <c r="AN197" s="272"/>
      <c r="AO197" s="272"/>
      <c r="AP197" s="272"/>
      <c r="AQ197" s="272"/>
      <c r="AR197" s="272"/>
      <c r="AS197" s="272"/>
      <c r="AT197" s="272"/>
      <c r="AU197" s="286"/>
    </row>
    <row r="198" spans="1:47" ht="60" customHeight="1" x14ac:dyDescent="0.35">
      <c r="A198" s="282" t="s">
        <v>5601</v>
      </c>
      <c r="B198" s="260" t="s">
        <v>5729</v>
      </c>
      <c r="C198" s="261" t="s">
        <v>5764</v>
      </c>
      <c r="D198" s="264" t="s">
        <v>5765</v>
      </c>
      <c r="E198" s="265" t="s">
        <v>5369</v>
      </c>
      <c r="F198" s="268" t="s">
        <v>5761</v>
      </c>
      <c r="G198" s="271" t="str">
        <f>IF(COUNTIF(H198:AU198,"&lt;&gt;")=0,"",SUMPRODUCT(((Recommendations[ImplStatus]="Implemented")+(Recommendations[ImplStatus]="Compensated"))*ISNUMBER(MATCH(Recommendations[Id],H198:AU198,0)))/COUNTIF(H198:AU198,"&lt;&gt;"))</f>
        <v/>
      </c>
      <c r="H198" s="272"/>
      <c r="I198" s="272"/>
      <c r="J198" s="272"/>
      <c r="K198" s="272"/>
      <c r="L198" s="272"/>
      <c r="M198" s="272"/>
      <c r="N198" s="272"/>
      <c r="O198" s="272"/>
      <c r="P198" s="272"/>
      <c r="Q198" s="272"/>
      <c r="R198" s="272"/>
      <c r="S198" s="272"/>
      <c r="T198" s="272"/>
      <c r="U198" s="272"/>
      <c r="V198" s="272"/>
      <c r="W198" s="272"/>
      <c r="X198" s="272"/>
      <c r="Y198" s="272"/>
      <c r="Z198" s="272"/>
      <c r="AA198" s="272"/>
      <c r="AB198" s="272"/>
      <c r="AC198" s="272"/>
      <c r="AD198" s="272"/>
      <c r="AE198" s="272"/>
      <c r="AF198" s="272"/>
      <c r="AG198" s="272"/>
      <c r="AH198" s="272"/>
      <c r="AI198" s="272"/>
      <c r="AJ198" s="272"/>
      <c r="AK198" s="272"/>
      <c r="AL198" s="272"/>
      <c r="AM198" s="272"/>
      <c r="AN198" s="272"/>
      <c r="AO198" s="272"/>
      <c r="AP198" s="272"/>
      <c r="AQ198" s="272"/>
      <c r="AR198" s="272"/>
      <c r="AS198" s="272"/>
      <c r="AT198" s="272"/>
      <c r="AU198" s="286"/>
    </row>
    <row r="199" spans="1:47" ht="60" customHeight="1" x14ac:dyDescent="0.35">
      <c r="A199" s="282" t="s">
        <v>5601</v>
      </c>
      <c r="B199" s="260" t="s">
        <v>5729</v>
      </c>
      <c r="C199" s="261" t="s">
        <v>5766</v>
      </c>
      <c r="D199" s="264" t="s">
        <v>5767</v>
      </c>
      <c r="E199" s="265" t="s">
        <v>5369</v>
      </c>
      <c r="F199" s="268" t="s">
        <v>5761</v>
      </c>
      <c r="G199" s="271" t="str">
        <f>IF(COUNTIF(H199:AU199,"&lt;&gt;")=0,"",SUMPRODUCT(((Recommendations[ImplStatus]="Implemented")+(Recommendations[ImplStatus]="Compensated"))*ISNUMBER(MATCH(Recommendations[Id],H199:AU199,0)))/COUNTIF(H199:AU199,"&lt;&gt;"))</f>
        <v/>
      </c>
      <c r="H199" s="272"/>
      <c r="I199" s="272"/>
      <c r="J199" s="272"/>
      <c r="K199" s="272"/>
      <c r="L199" s="272"/>
      <c r="M199" s="272"/>
      <c r="N199" s="272"/>
      <c r="O199" s="272"/>
      <c r="P199" s="272"/>
      <c r="Q199" s="272"/>
      <c r="R199" s="272"/>
      <c r="S199" s="272"/>
      <c r="T199" s="272"/>
      <c r="U199" s="272"/>
      <c r="V199" s="272"/>
      <c r="W199" s="272"/>
      <c r="X199" s="272"/>
      <c r="Y199" s="272"/>
      <c r="Z199" s="272"/>
      <c r="AA199" s="272"/>
      <c r="AB199" s="272"/>
      <c r="AC199" s="272"/>
      <c r="AD199" s="272"/>
      <c r="AE199" s="272"/>
      <c r="AF199" s="272"/>
      <c r="AG199" s="272"/>
      <c r="AH199" s="272"/>
      <c r="AI199" s="272"/>
      <c r="AJ199" s="272"/>
      <c r="AK199" s="272"/>
      <c r="AL199" s="272"/>
      <c r="AM199" s="272"/>
      <c r="AN199" s="272"/>
      <c r="AO199" s="272"/>
      <c r="AP199" s="272"/>
      <c r="AQ199" s="272"/>
      <c r="AR199" s="272"/>
      <c r="AS199" s="272"/>
      <c r="AT199" s="272"/>
      <c r="AU199" s="286"/>
    </row>
    <row r="200" spans="1:47" ht="60" customHeight="1" outlineLevel="1" x14ac:dyDescent="0.35">
      <c r="A200" s="280" t="s">
        <v>5768</v>
      </c>
      <c r="B200" s="258"/>
      <c r="C200" s="258"/>
      <c r="D200" s="262"/>
      <c r="E200" s="258"/>
      <c r="F200" s="266"/>
      <c r="G200" s="269" t="str">
        <f>IF(COUNTIF(H200:AU200,"&lt;&gt;")=0,"",SUMPRODUCT(((Recommendations[ImplStatus]="Implemented")+(Recommendations[ImplStatus]="Compensated"))*ISNUMBER(MATCH(Recommendations[Id],H200:AU200,0)))/COUNTIF(H200:AU200,"&lt;&gt;"))</f>
        <v/>
      </c>
      <c r="H200" s="266"/>
      <c r="I200" s="266"/>
      <c r="J200" s="266"/>
      <c r="K200" s="266"/>
      <c r="L200" s="266"/>
      <c r="M200" s="266"/>
      <c r="N200" s="266"/>
      <c r="O200" s="266"/>
      <c r="P200" s="266"/>
      <c r="Q200" s="266"/>
      <c r="R200" s="266"/>
      <c r="S200" s="266"/>
      <c r="T200" s="266"/>
      <c r="U200" s="266"/>
      <c r="V200" s="266"/>
      <c r="W200" s="266"/>
      <c r="X200" s="266"/>
      <c r="Y200" s="266"/>
      <c r="Z200" s="266"/>
      <c r="AA200" s="266"/>
      <c r="AB200" s="266"/>
      <c r="AC200" s="266"/>
      <c r="AD200" s="266"/>
      <c r="AE200" s="266"/>
      <c r="AF200" s="266"/>
      <c r="AG200" s="266"/>
      <c r="AH200" s="266"/>
      <c r="AI200" s="266"/>
      <c r="AJ200" s="266"/>
      <c r="AK200" s="266"/>
      <c r="AL200" s="266"/>
      <c r="AM200" s="266"/>
      <c r="AN200" s="266"/>
      <c r="AO200" s="266"/>
      <c r="AP200" s="266"/>
      <c r="AQ200" s="266"/>
      <c r="AR200" s="266"/>
      <c r="AS200" s="266"/>
      <c r="AT200" s="266"/>
      <c r="AU200" s="284"/>
    </row>
    <row r="201" spans="1:47" ht="60" customHeight="1" outlineLevel="2" x14ac:dyDescent="0.35">
      <c r="A201" s="281" t="s">
        <v>5768</v>
      </c>
      <c r="B201" s="259" t="s">
        <v>5769</v>
      </c>
      <c r="C201" s="259"/>
      <c r="D201" s="263"/>
      <c r="E201" s="259"/>
      <c r="F201" s="267"/>
      <c r="G201" s="270" t="str">
        <f>IF(COUNTIF(H201:AU201,"&lt;&gt;")=0,"",SUMPRODUCT(((Recommendations[ImplStatus]="Implemented")+(Recommendations[ImplStatus]="Compensated"))*ISNUMBER(MATCH(Recommendations[Id],H201:AU201,0)))/COUNTIF(H201:AU201,"&lt;&gt;"))</f>
        <v/>
      </c>
      <c r="H201" s="267"/>
      <c r="I201" s="267"/>
      <c r="J201" s="267"/>
      <c r="K201" s="267"/>
      <c r="L201" s="267"/>
      <c r="M201" s="267"/>
      <c r="N201" s="267"/>
      <c r="O201" s="267"/>
      <c r="P201" s="267"/>
      <c r="Q201" s="267"/>
      <c r="R201" s="267"/>
      <c r="S201" s="267"/>
      <c r="T201" s="267"/>
      <c r="U201" s="267"/>
      <c r="V201" s="267"/>
      <c r="W201" s="267"/>
      <c r="X201" s="267"/>
      <c r="Y201" s="267"/>
      <c r="Z201" s="267"/>
      <c r="AA201" s="267"/>
      <c r="AB201" s="267"/>
      <c r="AC201" s="267"/>
      <c r="AD201" s="267"/>
      <c r="AE201" s="267"/>
      <c r="AF201" s="267"/>
      <c r="AG201" s="267"/>
      <c r="AH201" s="267"/>
      <c r="AI201" s="267"/>
      <c r="AJ201" s="267"/>
      <c r="AK201" s="267"/>
      <c r="AL201" s="267"/>
      <c r="AM201" s="267"/>
      <c r="AN201" s="267"/>
      <c r="AO201" s="267"/>
      <c r="AP201" s="267"/>
      <c r="AQ201" s="267"/>
      <c r="AR201" s="267"/>
      <c r="AS201" s="267"/>
      <c r="AT201" s="267"/>
      <c r="AU201" s="285"/>
    </row>
    <row r="202" spans="1:47" ht="60" customHeight="1" x14ac:dyDescent="0.35">
      <c r="A202" s="282" t="s">
        <v>5768</v>
      </c>
      <c r="B202" s="260" t="s">
        <v>5769</v>
      </c>
      <c r="C202" s="261" t="s">
        <v>5770</v>
      </c>
      <c r="D202" s="264" t="s">
        <v>5771</v>
      </c>
      <c r="E202" s="265" t="s">
        <v>5648</v>
      </c>
      <c r="F202" s="268" t="s">
        <v>5772</v>
      </c>
      <c r="G202" s="271" t="str">
        <f>IF(COUNTIF(H202:AU202,"&lt;&gt;")=0,"",SUMPRODUCT(((Recommendations[ImplStatus]="Implemented")+(Recommendations[ImplStatus]="Compensated"))*ISNUMBER(MATCH(Recommendations[Id],H202:AU202,0)))/COUNTIF(H202:AU202,"&lt;&gt;"))</f>
        <v/>
      </c>
      <c r="H202" s="272"/>
      <c r="I202" s="272"/>
      <c r="J202" s="272"/>
      <c r="K202" s="272"/>
      <c r="L202" s="272"/>
      <c r="M202" s="272"/>
      <c r="N202" s="272"/>
      <c r="O202" s="272"/>
      <c r="P202" s="272"/>
      <c r="Q202" s="272"/>
      <c r="R202" s="272"/>
      <c r="S202" s="272"/>
      <c r="T202" s="272"/>
      <c r="U202" s="272"/>
      <c r="V202" s="272"/>
      <c r="W202" s="272"/>
      <c r="X202" s="272"/>
      <c r="Y202" s="272"/>
      <c r="Z202" s="272"/>
      <c r="AA202" s="272"/>
      <c r="AB202" s="272"/>
      <c r="AC202" s="272"/>
      <c r="AD202" s="272"/>
      <c r="AE202" s="272"/>
      <c r="AF202" s="272"/>
      <c r="AG202" s="272"/>
      <c r="AH202" s="272"/>
      <c r="AI202" s="272"/>
      <c r="AJ202" s="272"/>
      <c r="AK202" s="272"/>
      <c r="AL202" s="272"/>
      <c r="AM202" s="272"/>
      <c r="AN202" s="272"/>
      <c r="AO202" s="272"/>
      <c r="AP202" s="272"/>
      <c r="AQ202" s="272"/>
      <c r="AR202" s="272"/>
      <c r="AS202" s="272"/>
      <c r="AT202" s="272"/>
      <c r="AU202" s="286"/>
    </row>
    <row r="203" spans="1:47" ht="60" customHeight="1" x14ac:dyDescent="0.35">
      <c r="A203" s="282" t="s">
        <v>5768</v>
      </c>
      <c r="B203" s="260" t="s">
        <v>5769</v>
      </c>
      <c r="C203" s="261" t="s">
        <v>5773</v>
      </c>
      <c r="D203" s="264" t="s">
        <v>5774</v>
      </c>
      <c r="E203" s="265" t="s">
        <v>5648</v>
      </c>
      <c r="F203" s="268" t="s">
        <v>5772</v>
      </c>
      <c r="G203" s="271" t="str">
        <f>IF(COUNTIF(H203:AU203,"&lt;&gt;")=0,"",SUMPRODUCT(((Recommendations[ImplStatus]="Implemented")+(Recommendations[ImplStatus]="Compensated"))*ISNUMBER(MATCH(Recommendations[Id],H203:AU203,0)))/COUNTIF(H203:AU203,"&lt;&gt;"))</f>
        <v/>
      </c>
      <c r="H203" s="272"/>
      <c r="I203" s="272"/>
      <c r="J203" s="272"/>
      <c r="K203" s="272"/>
      <c r="L203" s="272"/>
      <c r="M203" s="272"/>
      <c r="N203" s="272"/>
      <c r="O203" s="272"/>
      <c r="P203" s="272"/>
      <c r="Q203" s="272"/>
      <c r="R203" s="272"/>
      <c r="S203" s="272"/>
      <c r="T203" s="272"/>
      <c r="U203" s="272"/>
      <c r="V203" s="272"/>
      <c r="W203" s="272"/>
      <c r="X203" s="272"/>
      <c r="Y203" s="272"/>
      <c r="Z203" s="272"/>
      <c r="AA203" s="272"/>
      <c r="AB203" s="272"/>
      <c r="AC203" s="272"/>
      <c r="AD203" s="272"/>
      <c r="AE203" s="272"/>
      <c r="AF203" s="272"/>
      <c r="AG203" s="272"/>
      <c r="AH203" s="272"/>
      <c r="AI203" s="272"/>
      <c r="AJ203" s="272"/>
      <c r="AK203" s="272"/>
      <c r="AL203" s="272"/>
      <c r="AM203" s="272"/>
      <c r="AN203" s="272"/>
      <c r="AO203" s="272"/>
      <c r="AP203" s="272"/>
      <c r="AQ203" s="272"/>
      <c r="AR203" s="272"/>
      <c r="AS203" s="272"/>
      <c r="AT203" s="272"/>
      <c r="AU203" s="286"/>
    </row>
    <row r="204" spans="1:47" ht="60" customHeight="1" x14ac:dyDescent="0.35">
      <c r="A204" s="282" t="s">
        <v>5768</v>
      </c>
      <c r="B204" s="260" t="s">
        <v>5769</v>
      </c>
      <c r="C204" s="261" t="s">
        <v>5775</v>
      </c>
      <c r="D204" s="264" t="s">
        <v>5776</v>
      </c>
      <c r="E204" s="265" t="s">
        <v>5648</v>
      </c>
      <c r="F204" s="268" t="s">
        <v>5772</v>
      </c>
      <c r="G204" s="271" t="str">
        <f>IF(COUNTIF(H204:AU204,"&lt;&gt;")=0,"",SUMPRODUCT(((Recommendations[ImplStatus]="Implemented")+(Recommendations[ImplStatus]="Compensated"))*ISNUMBER(MATCH(Recommendations[Id],H204:AU204,0)))/COUNTIF(H204:AU204,"&lt;&gt;"))</f>
        <v/>
      </c>
      <c r="H204" s="272"/>
      <c r="I204" s="272"/>
      <c r="J204" s="272"/>
      <c r="K204" s="272"/>
      <c r="L204" s="272"/>
      <c r="M204" s="272"/>
      <c r="N204" s="272"/>
      <c r="O204" s="272"/>
      <c r="P204" s="272"/>
      <c r="Q204" s="272"/>
      <c r="R204" s="272"/>
      <c r="S204" s="272"/>
      <c r="T204" s="272"/>
      <c r="U204" s="272"/>
      <c r="V204" s="272"/>
      <c r="W204" s="272"/>
      <c r="X204" s="272"/>
      <c r="Y204" s="272"/>
      <c r="Z204" s="272"/>
      <c r="AA204" s="272"/>
      <c r="AB204" s="272"/>
      <c r="AC204" s="272"/>
      <c r="AD204" s="272"/>
      <c r="AE204" s="272"/>
      <c r="AF204" s="272"/>
      <c r="AG204" s="272"/>
      <c r="AH204" s="272"/>
      <c r="AI204" s="272"/>
      <c r="AJ204" s="272"/>
      <c r="AK204" s="272"/>
      <c r="AL204" s="272"/>
      <c r="AM204" s="272"/>
      <c r="AN204" s="272"/>
      <c r="AO204" s="272"/>
      <c r="AP204" s="272"/>
      <c r="AQ204" s="272"/>
      <c r="AR204" s="272"/>
      <c r="AS204" s="272"/>
      <c r="AT204" s="272"/>
      <c r="AU204" s="286"/>
    </row>
    <row r="205" spans="1:47" ht="60" customHeight="1" x14ac:dyDescent="0.35">
      <c r="A205" s="282" t="s">
        <v>5768</v>
      </c>
      <c r="B205" s="260" t="s">
        <v>5769</v>
      </c>
      <c r="C205" s="261" t="s">
        <v>5777</v>
      </c>
      <c r="D205" s="264" t="s">
        <v>5778</v>
      </c>
      <c r="E205" s="265" t="s">
        <v>5648</v>
      </c>
      <c r="F205" s="268" t="s">
        <v>5772</v>
      </c>
      <c r="G205" s="271" t="str">
        <f>IF(COUNTIF(H205:AU205,"&lt;&gt;")=0,"",SUMPRODUCT(((Recommendations[ImplStatus]="Implemented")+(Recommendations[ImplStatus]="Compensated"))*ISNUMBER(MATCH(Recommendations[Id],H205:AU205,0)))/COUNTIF(H205:AU205,"&lt;&gt;"))</f>
        <v/>
      </c>
      <c r="H205" s="272"/>
      <c r="I205" s="272"/>
      <c r="J205" s="272"/>
      <c r="K205" s="272"/>
      <c r="L205" s="272"/>
      <c r="M205" s="272"/>
      <c r="N205" s="272"/>
      <c r="O205" s="272"/>
      <c r="P205" s="272"/>
      <c r="Q205" s="272"/>
      <c r="R205" s="272"/>
      <c r="S205" s="272"/>
      <c r="T205" s="272"/>
      <c r="U205" s="272"/>
      <c r="V205" s="272"/>
      <c r="W205" s="272"/>
      <c r="X205" s="272"/>
      <c r="Y205" s="272"/>
      <c r="Z205" s="272"/>
      <c r="AA205" s="272"/>
      <c r="AB205" s="272"/>
      <c r="AC205" s="272"/>
      <c r="AD205" s="272"/>
      <c r="AE205" s="272"/>
      <c r="AF205" s="272"/>
      <c r="AG205" s="272"/>
      <c r="AH205" s="272"/>
      <c r="AI205" s="272"/>
      <c r="AJ205" s="272"/>
      <c r="AK205" s="272"/>
      <c r="AL205" s="272"/>
      <c r="AM205" s="272"/>
      <c r="AN205" s="272"/>
      <c r="AO205" s="272"/>
      <c r="AP205" s="272"/>
      <c r="AQ205" s="272"/>
      <c r="AR205" s="272"/>
      <c r="AS205" s="272"/>
      <c r="AT205" s="272"/>
      <c r="AU205" s="286"/>
    </row>
    <row r="206" spans="1:47" ht="60" customHeight="1" x14ac:dyDescent="0.35">
      <c r="A206" s="282" t="s">
        <v>5768</v>
      </c>
      <c r="B206" s="260" t="s">
        <v>5769</v>
      </c>
      <c r="C206" s="261" t="s">
        <v>5779</v>
      </c>
      <c r="D206" s="264" t="s">
        <v>5780</v>
      </c>
      <c r="E206" s="265" t="s">
        <v>5648</v>
      </c>
      <c r="F206" s="268" t="s">
        <v>5772</v>
      </c>
      <c r="G206" s="271" t="str">
        <f>IF(COUNTIF(H206:AU206,"&lt;&gt;")=0,"",SUMPRODUCT(((Recommendations[ImplStatus]="Implemented")+(Recommendations[ImplStatus]="Compensated"))*ISNUMBER(MATCH(Recommendations[Id],H206:AU206,0)))/COUNTIF(H206:AU206,"&lt;&gt;"))</f>
        <v/>
      </c>
      <c r="H206" s="272"/>
      <c r="I206" s="272"/>
      <c r="J206" s="272"/>
      <c r="K206" s="272"/>
      <c r="L206" s="272"/>
      <c r="M206" s="272"/>
      <c r="N206" s="272"/>
      <c r="O206" s="272"/>
      <c r="P206" s="272"/>
      <c r="Q206" s="272"/>
      <c r="R206" s="272"/>
      <c r="S206" s="272"/>
      <c r="T206" s="272"/>
      <c r="U206" s="272"/>
      <c r="V206" s="272"/>
      <c r="W206" s="272"/>
      <c r="X206" s="272"/>
      <c r="Y206" s="272"/>
      <c r="Z206" s="272"/>
      <c r="AA206" s="272"/>
      <c r="AB206" s="272"/>
      <c r="AC206" s="272"/>
      <c r="AD206" s="272"/>
      <c r="AE206" s="272"/>
      <c r="AF206" s="272"/>
      <c r="AG206" s="272"/>
      <c r="AH206" s="272"/>
      <c r="AI206" s="272"/>
      <c r="AJ206" s="272"/>
      <c r="AK206" s="272"/>
      <c r="AL206" s="272"/>
      <c r="AM206" s="272"/>
      <c r="AN206" s="272"/>
      <c r="AO206" s="272"/>
      <c r="AP206" s="272"/>
      <c r="AQ206" s="272"/>
      <c r="AR206" s="272"/>
      <c r="AS206" s="272"/>
      <c r="AT206" s="272"/>
      <c r="AU206" s="286"/>
    </row>
    <row r="207" spans="1:47" ht="60" customHeight="1" x14ac:dyDescent="0.35">
      <c r="A207" s="282" t="s">
        <v>5768</v>
      </c>
      <c r="B207" s="260" t="s">
        <v>5769</v>
      </c>
      <c r="C207" s="261" t="s">
        <v>5781</v>
      </c>
      <c r="D207" s="264" t="s">
        <v>5782</v>
      </c>
      <c r="E207" s="265" t="s">
        <v>5513</v>
      </c>
      <c r="F207" s="268" t="s">
        <v>5772</v>
      </c>
      <c r="G207" s="271" t="str">
        <f>IF(COUNTIF(H207:AU207,"&lt;&gt;")=0,"",SUMPRODUCT(((Recommendations[ImplStatus]="Implemented")+(Recommendations[ImplStatus]="Compensated"))*ISNUMBER(MATCH(Recommendations[Id],H207:AU207,0)))/COUNTIF(H207:AU207,"&lt;&gt;"))</f>
        <v/>
      </c>
      <c r="H207" s="272"/>
      <c r="I207" s="272"/>
      <c r="J207" s="272"/>
      <c r="K207" s="272"/>
      <c r="L207" s="272"/>
      <c r="M207" s="272"/>
      <c r="N207" s="272"/>
      <c r="O207" s="272"/>
      <c r="P207" s="272"/>
      <c r="Q207" s="272"/>
      <c r="R207" s="272"/>
      <c r="S207" s="272"/>
      <c r="T207" s="272"/>
      <c r="U207" s="272"/>
      <c r="V207" s="272"/>
      <c r="W207" s="272"/>
      <c r="X207" s="272"/>
      <c r="Y207" s="272"/>
      <c r="Z207" s="272"/>
      <c r="AA207" s="272"/>
      <c r="AB207" s="272"/>
      <c r="AC207" s="272"/>
      <c r="AD207" s="272"/>
      <c r="AE207" s="272"/>
      <c r="AF207" s="272"/>
      <c r="AG207" s="272"/>
      <c r="AH207" s="272"/>
      <c r="AI207" s="272"/>
      <c r="AJ207" s="272"/>
      <c r="AK207" s="272"/>
      <c r="AL207" s="272"/>
      <c r="AM207" s="272"/>
      <c r="AN207" s="272"/>
      <c r="AO207" s="272"/>
      <c r="AP207" s="272"/>
      <c r="AQ207" s="272"/>
      <c r="AR207" s="272"/>
      <c r="AS207" s="272"/>
      <c r="AT207" s="272"/>
      <c r="AU207" s="286"/>
    </row>
    <row r="208" spans="1:47" ht="60" customHeight="1" x14ac:dyDescent="0.35">
      <c r="A208" s="282" t="s">
        <v>5768</v>
      </c>
      <c r="B208" s="260" t="s">
        <v>5769</v>
      </c>
      <c r="C208" s="261" t="s">
        <v>5783</v>
      </c>
      <c r="D208" s="264" t="s">
        <v>5784</v>
      </c>
      <c r="E208" s="265" t="s">
        <v>5513</v>
      </c>
      <c r="F208" s="268" t="s">
        <v>5772</v>
      </c>
      <c r="G208" s="271" t="str">
        <f>IF(COUNTIF(H208:AU208,"&lt;&gt;")=0,"",SUMPRODUCT(((Recommendations[ImplStatus]="Implemented")+(Recommendations[ImplStatus]="Compensated"))*ISNUMBER(MATCH(Recommendations[Id],H208:AU208,0)))/COUNTIF(H208:AU208,"&lt;&gt;"))</f>
        <v/>
      </c>
      <c r="H208" s="272"/>
      <c r="I208" s="272"/>
      <c r="J208" s="272"/>
      <c r="K208" s="272"/>
      <c r="L208" s="272"/>
      <c r="M208" s="272"/>
      <c r="N208" s="272"/>
      <c r="O208" s="272"/>
      <c r="P208" s="272"/>
      <c r="Q208" s="272"/>
      <c r="R208" s="272"/>
      <c r="S208" s="272"/>
      <c r="T208" s="272"/>
      <c r="U208" s="272"/>
      <c r="V208" s="272"/>
      <c r="W208" s="272"/>
      <c r="X208" s="272"/>
      <c r="Y208" s="272"/>
      <c r="Z208" s="272"/>
      <c r="AA208" s="272"/>
      <c r="AB208" s="272"/>
      <c r="AC208" s="272"/>
      <c r="AD208" s="272"/>
      <c r="AE208" s="272"/>
      <c r="AF208" s="272"/>
      <c r="AG208" s="272"/>
      <c r="AH208" s="272"/>
      <c r="AI208" s="272"/>
      <c r="AJ208" s="272"/>
      <c r="AK208" s="272"/>
      <c r="AL208" s="272"/>
      <c r="AM208" s="272"/>
      <c r="AN208" s="272"/>
      <c r="AO208" s="272"/>
      <c r="AP208" s="272"/>
      <c r="AQ208" s="272"/>
      <c r="AR208" s="272"/>
      <c r="AS208" s="272"/>
      <c r="AT208" s="272"/>
      <c r="AU208" s="286"/>
    </row>
    <row r="209" spans="1:47" ht="60" customHeight="1" x14ac:dyDescent="0.35">
      <c r="A209" s="282" t="s">
        <v>5768</v>
      </c>
      <c r="B209" s="260" t="s">
        <v>5769</v>
      </c>
      <c r="C209" s="261" t="s">
        <v>5785</v>
      </c>
      <c r="D209" s="264" t="s">
        <v>5786</v>
      </c>
      <c r="E209" s="265" t="s">
        <v>5648</v>
      </c>
      <c r="F209" s="268" t="s">
        <v>5772</v>
      </c>
      <c r="G209" s="271" t="str">
        <f>IF(COUNTIF(H209:AU209,"&lt;&gt;")=0,"",SUMPRODUCT(((Recommendations[ImplStatus]="Implemented")+(Recommendations[ImplStatus]="Compensated"))*ISNUMBER(MATCH(Recommendations[Id],H209:AU209,0)))/COUNTIF(H209:AU209,"&lt;&gt;"))</f>
        <v/>
      </c>
      <c r="H209" s="272"/>
      <c r="I209" s="272"/>
      <c r="J209" s="272"/>
      <c r="K209" s="272"/>
      <c r="L209" s="272"/>
      <c r="M209" s="272"/>
      <c r="N209" s="272"/>
      <c r="O209" s="272"/>
      <c r="P209" s="272"/>
      <c r="Q209" s="272"/>
      <c r="R209" s="272"/>
      <c r="S209" s="272"/>
      <c r="T209" s="272"/>
      <c r="U209" s="272"/>
      <c r="V209" s="272"/>
      <c r="W209" s="272"/>
      <c r="X209" s="272"/>
      <c r="Y209" s="272"/>
      <c r="Z209" s="272"/>
      <c r="AA209" s="272"/>
      <c r="AB209" s="272"/>
      <c r="AC209" s="272"/>
      <c r="AD209" s="272"/>
      <c r="AE209" s="272"/>
      <c r="AF209" s="272"/>
      <c r="AG209" s="272"/>
      <c r="AH209" s="272"/>
      <c r="AI209" s="272"/>
      <c r="AJ209" s="272"/>
      <c r="AK209" s="272"/>
      <c r="AL209" s="272"/>
      <c r="AM209" s="272"/>
      <c r="AN209" s="272"/>
      <c r="AO209" s="272"/>
      <c r="AP209" s="272"/>
      <c r="AQ209" s="272"/>
      <c r="AR209" s="272"/>
      <c r="AS209" s="272"/>
      <c r="AT209" s="272"/>
      <c r="AU209" s="286"/>
    </row>
    <row r="210" spans="1:47" ht="60" customHeight="1" x14ac:dyDescent="0.35">
      <c r="A210" s="282" t="s">
        <v>5768</v>
      </c>
      <c r="B210" s="260" t="s">
        <v>5769</v>
      </c>
      <c r="C210" s="261" t="s">
        <v>5787</v>
      </c>
      <c r="D210" s="264" t="s">
        <v>5788</v>
      </c>
      <c r="E210" s="265" t="s">
        <v>5398</v>
      </c>
      <c r="F210" s="268" t="s">
        <v>5789</v>
      </c>
      <c r="G210" s="271" t="str">
        <f>IF(COUNTIF(H210:AU210,"&lt;&gt;")=0,"",SUMPRODUCT(((Recommendations[ImplStatus]="Implemented")+(Recommendations[ImplStatus]="Compensated"))*ISNUMBER(MATCH(Recommendations[Id],H210:AU210,0)))/COUNTIF(H210:AU210,"&lt;&gt;"))</f>
        <v/>
      </c>
      <c r="H210" s="272"/>
      <c r="I210" s="272"/>
      <c r="J210" s="272"/>
      <c r="K210" s="272"/>
      <c r="L210" s="272"/>
      <c r="M210" s="272"/>
      <c r="N210" s="272"/>
      <c r="O210" s="272"/>
      <c r="P210" s="272"/>
      <c r="Q210" s="272"/>
      <c r="R210" s="272"/>
      <c r="S210" s="272"/>
      <c r="T210" s="272"/>
      <c r="U210" s="272"/>
      <c r="V210" s="272"/>
      <c r="W210" s="272"/>
      <c r="X210" s="272"/>
      <c r="Y210" s="272"/>
      <c r="Z210" s="272"/>
      <c r="AA210" s="272"/>
      <c r="AB210" s="272"/>
      <c r="AC210" s="272"/>
      <c r="AD210" s="272"/>
      <c r="AE210" s="272"/>
      <c r="AF210" s="272"/>
      <c r="AG210" s="272"/>
      <c r="AH210" s="272"/>
      <c r="AI210" s="272"/>
      <c r="AJ210" s="272"/>
      <c r="AK210" s="272"/>
      <c r="AL210" s="272"/>
      <c r="AM210" s="272"/>
      <c r="AN210" s="272"/>
      <c r="AO210" s="272"/>
      <c r="AP210" s="272"/>
      <c r="AQ210" s="272"/>
      <c r="AR210" s="272"/>
      <c r="AS210" s="272"/>
      <c r="AT210" s="272"/>
      <c r="AU210" s="286"/>
    </row>
    <row r="211" spans="1:47" ht="60" customHeight="1" x14ac:dyDescent="0.35">
      <c r="A211" s="282" t="s">
        <v>5768</v>
      </c>
      <c r="B211" s="260" t="s">
        <v>5769</v>
      </c>
      <c r="C211" s="261" t="s">
        <v>5790</v>
      </c>
      <c r="D211" s="264" t="s">
        <v>5791</v>
      </c>
      <c r="E211" s="265" t="s">
        <v>5398</v>
      </c>
      <c r="F211" s="268" t="s">
        <v>5789</v>
      </c>
      <c r="G211" s="271" t="str">
        <f>IF(COUNTIF(H211:AU211,"&lt;&gt;")=0,"",SUMPRODUCT(((Recommendations[ImplStatus]="Implemented")+(Recommendations[ImplStatus]="Compensated"))*ISNUMBER(MATCH(Recommendations[Id],H211:AU211,0)))/COUNTIF(H211:AU211,"&lt;&gt;"))</f>
        <v/>
      </c>
      <c r="H211" s="272"/>
      <c r="I211" s="272"/>
      <c r="J211" s="272"/>
      <c r="K211" s="272"/>
      <c r="L211" s="272"/>
      <c r="M211" s="272"/>
      <c r="N211" s="272"/>
      <c r="O211" s="272"/>
      <c r="P211" s="272"/>
      <c r="Q211" s="272"/>
      <c r="R211" s="272"/>
      <c r="S211" s="272"/>
      <c r="T211" s="272"/>
      <c r="U211" s="272"/>
      <c r="V211" s="272"/>
      <c r="W211" s="272"/>
      <c r="X211" s="272"/>
      <c r="Y211" s="272"/>
      <c r="Z211" s="272"/>
      <c r="AA211" s="272"/>
      <c r="AB211" s="272"/>
      <c r="AC211" s="272"/>
      <c r="AD211" s="272"/>
      <c r="AE211" s="272"/>
      <c r="AF211" s="272"/>
      <c r="AG211" s="272"/>
      <c r="AH211" s="272"/>
      <c r="AI211" s="272"/>
      <c r="AJ211" s="272"/>
      <c r="AK211" s="272"/>
      <c r="AL211" s="272"/>
      <c r="AM211" s="272"/>
      <c r="AN211" s="272"/>
      <c r="AO211" s="272"/>
      <c r="AP211" s="272"/>
      <c r="AQ211" s="272"/>
      <c r="AR211" s="272"/>
      <c r="AS211" s="272"/>
      <c r="AT211" s="272"/>
      <c r="AU211" s="286"/>
    </row>
    <row r="212" spans="1:47" ht="60" customHeight="1" x14ac:dyDescent="0.35">
      <c r="A212" s="282" t="s">
        <v>5768</v>
      </c>
      <c r="B212" s="260" t="s">
        <v>5769</v>
      </c>
      <c r="C212" s="261" t="s">
        <v>5792</v>
      </c>
      <c r="D212" s="264" t="s">
        <v>5793</v>
      </c>
      <c r="E212" s="265" t="s">
        <v>5465</v>
      </c>
      <c r="F212" s="268" t="s">
        <v>5794</v>
      </c>
      <c r="G212" s="271" t="str">
        <f>IF(COUNTIF(H212:AU212,"&lt;&gt;")=0,"",SUMPRODUCT(((Recommendations[ImplStatus]="Implemented")+(Recommendations[ImplStatus]="Compensated"))*ISNUMBER(MATCH(Recommendations[Id],H212:AU212,0)))/COUNTIF(H212:AU212,"&lt;&gt;"))</f>
        <v/>
      </c>
      <c r="H212" s="272"/>
      <c r="I212" s="272"/>
      <c r="J212" s="272"/>
      <c r="K212" s="272"/>
      <c r="L212" s="272"/>
      <c r="M212" s="272"/>
      <c r="N212" s="272"/>
      <c r="O212" s="272"/>
      <c r="P212" s="272"/>
      <c r="Q212" s="272"/>
      <c r="R212" s="272"/>
      <c r="S212" s="272"/>
      <c r="T212" s="272"/>
      <c r="U212" s="272"/>
      <c r="V212" s="272"/>
      <c r="W212" s="272"/>
      <c r="X212" s="272"/>
      <c r="Y212" s="272"/>
      <c r="Z212" s="272"/>
      <c r="AA212" s="272"/>
      <c r="AB212" s="272"/>
      <c r="AC212" s="272"/>
      <c r="AD212" s="272"/>
      <c r="AE212" s="272"/>
      <c r="AF212" s="272"/>
      <c r="AG212" s="272"/>
      <c r="AH212" s="272"/>
      <c r="AI212" s="272"/>
      <c r="AJ212" s="272"/>
      <c r="AK212" s="272"/>
      <c r="AL212" s="272"/>
      <c r="AM212" s="272"/>
      <c r="AN212" s="272"/>
      <c r="AO212" s="272"/>
      <c r="AP212" s="272"/>
      <c r="AQ212" s="272"/>
      <c r="AR212" s="272"/>
      <c r="AS212" s="272"/>
      <c r="AT212" s="272"/>
      <c r="AU212" s="286"/>
    </row>
    <row r="213" spans="1:47" ht="60" customHeight="1" x14ac:dyDescent="0.35">
      <c r="A213" s="282" t="s">
        <v>5768</v>
      </c>
      <c r="B213" s="260" t="s">
        <v>5769</v>
      </c>
      <c r="C213" s="261" t="s">
        <v>5795</v>
      </c>
      <c r="D213" s="264" t="s">
        <v>5796</v>
      </c>
      <c r="E213" s="265" t="s">
        <v>5398</v>
      </c>
      <c r="F213" s="268" t="s">
        <v>5797</v>
      </c>
      <c r="G213" s="271" t="str">
        <f>IF(COUNTIF(H213:AU213,"&lt;&gt;")=0,"",SUMPRODUCT(((Recommendations[ImplStatus]="Implemented")+(Recommendations[ImplStatus]="Compensated"))*ISNUMBER(MATCH(Recommendations[Id],H213:AU213,0)))/COUNTIF(H213:AU213,"&lt;&gt;"))</f>
        <v/>
      </c>
      <c r="H213" s="272"/>
      <c r="I213" s="272"/>
      <c r="J213" s="272"/>
      <c r="K213" s="272"/>
      <c r="L213" s="272"/>
      <c r="M213" s="272"/>
      <c r="N213" s="272"/>
      <c r="O213" s="272"/>
      <c r="P213" s="272"/>
      <c r="Q213" s="272"/>
      <c r="R213" s="272"/>
      <c r="S213" s="272"/>
      <c r="T213" s="272"/>
      <c r="U213" s="272"/>
      <c r="V213" s="272"/>
      <c r="W213" s="272"/>
      <c r="X213" s="272"/>
      <c r="Y213" s="272"/>
      <c r="Z213" s="272"/>
      <c r="AA213" s="272"/>
      <c r="AB213" s="272"/>
      <c r="AC213" s="272"/>
      <c r="AD213" s="272"/>
      <c r="AE213" s="272"/>
      <c r="AF213" s="272"/>
      <c r="AG213" s="272"/>
      <c r="AH213" s="272"/>
      <c r="AI213" s="272"/>
      <c r="AJ213" s="272"/>
      <c r="AK213" s="272"/>
      <c r="AL213" s="272"/>
      <c r="AM213" s="272"/>
      <c r="AN213" s="272"/>
      <c r="AO213" s="272"/>
      <c r="AP213" s="272"/>
      <c r="AQ213" s="272"/>
      <c r="AR213" s="272"/>
      <c r="AS213" s="272"/>
      <c r="AT213" s="272"/>
      <c r="AU213" s="286"/>
    </row>
    <row r="214" spans="1:47" ht="60" customHeight="1" x14ac:dyDescent="0.35">
      <c r="A214" s="282" t="s">
        <v>5768</v>
      </c>
      <c r="B214" s="260" t="s">
        <v>5769</v>
      </c>
      <c r="C214" s="261" t="s">
        <v>5798</v>
      </c>
      <c r="D214" s="264" t="s">
        <v>5799</v>
      </c>
      <c r="E214" s="265" t="s">
        <v>5465</v>
      </c>
      <c r="F214" s="268" t="s">
        <v>5800</v>
      </c>
      <c r="G214" s="271" t="str">
        <f>IF(COUNTIF(H214:AU214,"&lt;&gt;")=0,"",SUMPRODUCT(((Recommendations[ImplStatus]="Implemented")+(Recommendations[ImplStatus]="Compensated"))*ISNUMBER(MATCH(Recommendations[Id],H214:AU214,0)))/COUNTIF(H214:AU214,"&lt;&gt;"))</f>
        <v/>
      </c>
      <c r="H214" s="272"/>
      <c r="I214" s="272"/>
      <c r="J214" s="272"/>
      <c r="K214" s="272"/>
      <c r="L214" s="272"/>
      <c r="M214" s="272"/>
      <c r="N214" s="272"/>
      <c r="O214" s="272"/>
      <c r="P214" s="272"/>
      <c r="Q214" s="272"/>
      <c r="R214" s="272"/>
      <c r="S214" s="272"/>
      <c r="T214" s="272"/>
      <c r="U214" s="272"/>
      <c r="V214" s="272"/>
      <c r="W214" s="272"/>
      <c r="X214" s="272"/>
      <c r="Y214" s="272"/>
      <c r="Z214" s="272"/>
      <c r="AA214" s="272"/>
      <c r="AB214" s="272"/>
      <c r="AC214" s="272"/>
      <c r="AD214" s="272"/>
      <c r="AE214" s="272"/>
      <c r="AF214" s="272"/>
      <c r="AG214" s="272"/>
      <c r="AH214" s="272"/>
      <c r="AI214" s="272"/>
      <c r="AJ214" s="272"/>
      <c r="AK214" s="272"/>
      <c r="AL214" s="272"/>
      <c r="AM214" s="272"/>
      <c r="AN214" s="272"/>
      <c r="AO214" s="272"/>
      <c r="AP214" s="272"/>
      <c r="AQ214" s="272"/>
      <c r="AR214" s="272"/>
      <c r="AS214" s="272"/>
      <c r="AT214" s="272"/>
      <c r="AU214" s="286"/>
    </row>
    <row r="215" spans="1:47" ht="60" customHeight="1" x14ac:dyDescent="0.35">
      <c r="A215" s="282" t="s">
        <v>5768</v>
      </c>
      <c r="B215" s="260" t="s">
        <v>5769</v>
      </c>
      <c r="C215" s="261" t="s">
        <v>5801</v>
      </c>
      <c r="D215" s="264" t="s">
        <v>5802</v>
      </c>
      <c r="E215" s="265" t="s">
        <v>5369</v>
      </c>
      <c r="F215" s="268" t="s">
        <v>5800</v>
      </c>
      <c r="G215" s="271" t="str">
        <f>IF(COUNTIF(H215:AU215,"&lt;&gt;")=0,"",SUMPRODUCT(((Recommendations[ImplStatus]="Implemented")+(Recommendations[ImplStatus]="Compensated"))*ISNUMBER(MATCH(Recommendations[Id],H215:AU215,0)))/COUNTIF(H215:AU215,"&lt;&gt;"))</f>
        <v/>
      </c>
      <c r="H215" s="272"/>
      <c r="I215" s="272"/>
      <c r="J215" s="272"/>
      <c r="K215" s="272"/>
      <c r="L215" s="272"/>
      <c r="M215" s="272"/>
      <c r="N215" s="272"/>
      <c r="O215" s="272"/>
      <c r="P215" s="272"/>
      <c r="Q215" s="272"/>
      <c r="R215" s="272"/>
      <c r="S215" s="272"/>
      <c r="T215" s="272"/>
      <c r="U215" s="272"/>
      <c r="V215" s="272"/>
      <c r="W215" s="272"/>
      <c r="X215" s="272"/>
      <c r="Y215" s="272"/>
      <c r="Z215" s="272"/>
      <c r="AA215" s="272"/>
      <c r="AB215" s="272"/>
      <c r="AC215" s="272"/>
      <c r="AD215" s="272"/>
      <c r="AE215" s="272"/>
      <c r="AF215" s="272"/>
      <c r="AG215" s="272"/>
      <c r="AH215" s="272"/>
      <c r="AI215" s="272"/>
      <c r="AJ215" s="272"/>
      <c r="AK215" s="272"/>
      <c r="AL215" s="272"/>
      <c r="AM215" s="272"/>
      <c r="AN215" s="272"/>
      <c r="AO215" s="272"/>
      <c r="AP215" s="272"/>
      <c r="AQ215" s="272"/>
      <c r="AR215" s="272"/>
      <c r="AS215" s="272"/>
      <c r="AT215" s="272"/>
      <c r="AU215" s="286"/>
    </row>
    <row r="216" spans="1:47" ht="60" customHeight="1" x14ac:dyDescent="0.35">
      <c r="A216" s="282" t="s">
        <v>5768</v>
      </c>
      <c r="B216" s="260" t="s">
        <v>5769</v>
      </c>
      <c r="C216" s="261" t="s">
        <v>5803</v>
      </c>
      <c r="D216" s="264" t="s">
        <v>5804</v>
      </c>
      <c r="E216" s="265" t="s">
        <v>5369</v>
      </c>
      <c r="F216" s="268" t="s">
        <v>5800</v>
      </c>
      <c r="G216" s="271" t="str">
        <f>IF(COUNTIF(H216:AU216,"&lt;&gt;")=0,"",SUMPRODUCT(((Recommendations[ImplStatus]="Implemented")+(Recommendations[ImplStatus]="Compensated"))*ISNUMBER(MATCH(Recommendations[Id],H216:AU216,0)))/COUNTIF(H216:AU216,"&lt;&gt;"))</f>
        <v/>
      </c>
      <c r="H216" s="272"/>
      <c r="I216" s="272"/>
      <c r="J216" s="272"/>
      <c r="K216" s="272"/>
      <c r="L216" s="272"/>
      <c r="M216" s="272"/>
      <c r="N216" s="272"/>
      <c r="O216" s="272"/>
      <c r="P216" s="272"/>
      <c r="Q216" s="272"/>
      <c r="R216" s="272"/>
      <c r="S216" s="272"/>
      <c r="T216" s="272"/>
      <c r="U216" s="272"/>
      <c r="V216" s="272"/>
      <c r="W216" s="272"/>
      <c r="X216" s="272"/>
      <c r="Y216" s="272"/>
      <c r="Z216" s="272"/>
      <c r="AA216" s="272"/>
      <c r="AB216" s="272"/>
      <c r="AC216" s="272"/>
      <c r="AD216" s="272"/>
      <c r="AE216" s="272"/>
      <c r="AF216" s="272"/>
      <c r="AG216" s="272"/>
      <c r="AH216" s="272"/>
      <c r="AI216" s="272"/>
      <c r="AJ216" s="272"/>
      <c r="AK216" s="272"/>
      <c r="AL216" s="272"/>
      <c r="AM216" s="272"/>
      <c r="AN216" s="272"/>
      <c r="AO216" s="272"/>
      <c r="AP216" s="272"/>
      <c r="AQ216" s="272"/>
      <c r="AR216" s="272"/>
      <c r="AS216" s="272"/>
      <c r="AT216" s="272"/>
      <c r="AU216" s="286"/>
    </row>
    <row r="217" spans="1:47" ht="60" customHeight="1" x14ac:dyDescent="0.35">
      <c r="A217" s="282" t="s">
        <v>5768</v>
      </c>
      <c r="B217" s="260" t="s">
        <v>5769</v>
      </c>
      <c r="C217" s="261" t="s">
        <v>5805</v>
      </c>
      <c r="D217" s="264" t="s">
        <v>5806</v>
      </c>
      <c r="E217" s="265" t="s">
        <v>5398</v>
      </c>
      <c r="F217" s="268" t="s">
        <v>5800</v>
      </c>
      <c r="G217" s="271" t="str">
        <f>IF(COUNTIF(H217:AU217,"&lt;&gt;")=0,"",SUMPRODUCT(((Recommendations[ImplStatus]="Implemented")+(Recommendations[ImplStatus]="Compensated"))*ISNUMBER(MATCH(Recommendations[Id],H217:AU217,0)))/COUNTIF(H217:AU217,"&lt;&gt;"))</f>
        <v/>
      </c>
      <c r="H217" s="272"/>
      <c r="I217" s="272"/>
      <c r="J217" s="272"/>
      <c r="K217" s="272"/>
      <c r="L217" s="272"/>
      <c r="M217" s="272"/>
      <c r="N217" s="272"/>
      <c r="O217" s="272"/>
      <c r="P217" s="272"/>
      <c r="Q217" s="272"/>
      <c r="R217" s="272"/>
      <c r="S217" s="272"/>
      <c r="T217" s="272"/>
      <c r="U217" s="272"/>
      <c r="V217" s="272"/>
      <c r="W217" s="272"/>
      <c r="X217" s="272"/>
      <c r="Y217" s="272"/>
      <c r="Z217" s="272"/>
      <c r="AA217" s="272"/>
      <c r="AB217" s="272"/>
      <c r="AC217" s="272"/>
      <c r="AD217" s="272"/>
      <c r="AE217" s="272"/>
      <c r="AF217" s="272"/>
      <c r="AG217" s="272"/>
      <c r="AH217" s="272"/>
      <c r="AI217" s="272"/>
      <c r="AJ217" s="272"/>
      <c r="AK217" s="272"/>
      <c r="AL217" s="272"/>
      <c r="AM217" s="272"/>
      <c r="AN217" s="272"/>
      <c r="AO217" s="272"/>
      <c r="AP217" s="272"/>
      <c r="AQ217" s="272"/>
      <c r="AR217" s="272"/>
      <c r="AS217" s="272"/>
      <c r="AT217" s="272"/>
      <c r="AU217" s="286"/>
    </row>
    <row r="218" spans="1:47" ht="60" customHeight="1" x14ac:dyDescent="0.35">
      <c r="A218" s="282" t="s">
        <v>5768</v>
      </c>
      <c r="B218" s="260" t="s">
        <v>5769</v>
      </c>
      <c r="C218" s="261" t="s">
        <v>5807</v>
      </c>
      <c r="D218" s="264" t="s">
        <v>5808</v>
      </c>
      <c r="E218" s="265" t="s">
        <v>5398</v>
      </c>
      <c r="F218" s="268" t="s">
        <v>5800</v>
      </c>
      <c r="G218" s="271" t="str">
        <f>IF(COUNTIF(H218:AU218,"&lt;&gt;")=0,"",SUMPRODUCT(((Recommendations[ImplStatus]="Implemented")+(Recommendations[ImplStatus]="Compensated"))*ISNUMBER(MATCH(Recommendations[Id],H218:AU218,0)))/COUNTIF(H218:AU218,"&lt;&gt;"))</f>
        <v/>
      </c>
      <c r="H218" s="272"/>
      <c r="I218" s="272"/>
      <c r="J218" s="272"/>
      <c r="K218" s="272"/>
      <c r="L218" s="272"/>
      <c r="M218" s="272"/>
      <c r="N218" s="272"/>
      <c r="O218" s="272"/>
      <c r="P218" s="272"/>
      <c r="Q218" s="272"/>
      <c r="R218" s="272"/>
      <c r="S218" s="272"/>
      <c r="T218" s="272"/>
      <c r="U218" s="272"/>
      <c r="V218" s="272"/>
      <c r="W218" s="272"/>
      <c r="X218" s="272"/>
      <c r="Y218" s="272"/>
      <c r="Z218" s="272"/>
      <c r="AA218" s="272"/>
      <c r="AB218" s="272"/>
      <c r="AC218" s="272"/>
      <c r="AD218" s="272"/>
      <c r="AE218" s="272"/>
      <c r="AF218" s="272"/>
      <c r="AG218" s="272"/>
      <c r="AH218" s="272"/>
      <c r="AI218" s="272"/>
      <c r="AJ218" s="272"/>
      <c r="AK218" s="272"/>
      <c r="AL218" s="272"/>
      <c r="AM218" s="272"/>
      <c r="AN218" s="272"/>
      <c r="AO218" s="272"/>
      <c r="AP218" s="272"/>
      <c r="AQ218" s="272"/>
      <c r="AR218" s="272"/>
      <c r="AS218" s="272"/>
      <c r="AT218" s="272"/>
      <c r="AU218" s="286"/>
    </row>
    <row r="219" spans="1:47" ht="60" customHeight="1" x14ac:dyDescent="0.35">
      <c r="A219" s="282" t="s">
        <v>5768</v>
      </c>
      <c r="B219" s="260" t="s">
        <v>5769</v>
      </c>
      <c r="C219" s="261" t="s">
        <v>5809</v>
      </c>
      <c r="D219" s="264" t="s">
        <v>5810</v>
      </c>
      <c r="E219" s="265" t="s">
        <v>5398</v>
      </c>
      <c r="F219" s="268" t="s">
        <v>5800</v>
      </c>
      <c r="G219" s="271" t="str">
        <f>IF(COUNTIF(H219:AU219,"&lt;&gt;")=0,"",SUMPRODUCT(((Recommendations[ImplStatus]="Implemented")+(Recommendations[ImplStatus]="Compensated"))*ISNUMBER(MATCH(Recommendations[Id],H219:AU219,0)))/COUNTIF(H219:AU219,"&lt;&gt;"))</f>
        <v/>
      </c>
      <c r="H219" s="272"/>
      <c r="I219" s="272"/>
      <c r="J219" s="272"/>
      <c r="K219" s="272"/>
      <c r="L219" s="272"/>
      <c r="M219" s="272"/>
      <c r="N219" s="272"/>
      <c r="O219" s="272"/>
      <c r="P219" s="272"/>
      <c r="Q219" s="272"/>
      <c r="R219" s="272"/>
      <c r="S219" s="272"/>
      <c r="T219" s="272"/>
      <c r="U219" s="272"/>
      <c r="V219" s="272"/>
      <c r="W219" s="272"/>
      <c r="X219" s="272"/>
      <c r="Y219" s="272"/>
      <c r="Z219" s="272"/>
      <c r="AA219" s="272"/>
      <c r="AB219" s="272"/>
      <c r="AC219" s="272"/>
      <c r="AD219" s="272"/>
      <c r="AE219" s="272"/>
      <c r="AF219" s="272"/>
      <c r="AG219" s="272"/>
      <c r="AH219" s="272"/>
      <c r="AI219" s="272"/>
      <c r="AJ219" s="272"/>
      <c r="AK219" s="272"/>
      <c r="AL219" s="272"/>
      <c r="AM219" s="272"/>
      <c r="AN219" s="272"/>
      <c r="AO219" s="272"/>
      <c r="AP219" s="272"/>
      <c r="AQ219" s="272"/>
      <c r="AR219" s="272"/>
      <c r="AS219" s="272"/>
      <c r="AT219" s="272"/>
      <c r="AU219" s="286"/>
    </row>
    <row r="220" spans="1:47" ht="60" customHeight="1" x14ac:dyDescent="0.35">
      <c r="A220" s="282" t="s">
        <v>5768</v>
      </c>
      <c r="B220" s="260" t="s">
        <v>5769</v>
      </c>
      <c r="C220" s="261" t="s">
        <v>5811</v>
      </c>
      <c r="D220" s="264" t="s">
        <v>5812</v>
      </c>
      <c r="E220" s="265" t="s">
        <v>5398</v>
      </c>
      <c r="F220" s="268" t="s">
        <v>5800</v>
      </c>
      <c r="G220" s="271" t="str">
        <f>IF(COUNTIF(H220:AU220,"&lt;&gt;")=0,"",SUMPRODUCT(((Recommendations[ImplStatus]="Implemented")+(Recommendations[ImplStatus]="Compensated"))*ISNUMBER(MATCH(Recommendations[Id],H220:AU220,0)))/COUNTIF(H220:AU220,"&lt;&gt;"))</f>
        <v/>
      </c>
      <c r="H220" s="272"/>
      <c r="I220" s="272"/>
      <c r="J220" s="272"/>
      <c r="K220" s="272"/>
      <c r="L220" s="272"/>
      <c r="M220" s="272"/>
      <c r="N220" s="272"/>
      <c r="O220" s="272"/>
      <c r="P220" s="272"/>
      <c r="Q220" s="272"/>
      <c r="R220" s="272"/>
      <c r="S220" s="272"/>
      <c r="T220" s="272"/>
      <c r="U220" s="272"/>
      <c r="V220" s="272"/>
      <c r="W220" s="272"/>
      <c r="X220" s="272"/>
      <c r="Y220" s="272"/>
      <c r="Z220" s="272"/>
      <c r="AA220" s="272"/>
      <c r="AB220" s="272"/>
      <c r="AC220" s="272"/>
      <c r="AD220" s="272"/>
      <c r="AE220" s="272"/>
      <c r="AF220" s="272"/>
      <c r="AG220" s="272"/>
      <c r="AH220" s="272"/>
      <c r="AI220" s="272"/>
      <c r="AJ220" s="272"/>
      <c r="AK220" s="272"/>
      <c r="AL220" s="272"/>
      <c r="AM220" s="272"/>
      <c r="AN220" s="272"/>
      <c r="AO220" s="272"/>
      <c r="AP220" s="272"/>
      <c r="AQ220" s="272"/>
      <c r="AR220" s="272"/>
      <c r="AS220" s="272"/>
      <c r="AT220" s="272"/>
      <c r="AU220" s="286"/>
    </row>
    <row r="221" spans="1:47" ht="60" customHeight="1" outlineLevel="2" x14ac:dyDescent="0.35">
      <c r="A221" s="281" t="s">
        <v>5768</v>
      </c>
      <c r="B221" s="259" t="s">
        <v>5813</v>
      </c>
      <c r="C221" s="259"/>
      <c r="D221" s="263"/>
      <c r="E221" s="259"/>
      <c r="F221" s="267"/>
      <c r="G221" s="270" t="str">
        <f>IF(COUNTIF(H221:AU221,"&lt;&gt;")=0,"",SUMPRODUCT(((Recommendations[ImplStatus]="Implemented")+(Recommendations[ImplStatus]="Compensated"))*ISNUMBER(MATCH(Recommendations[Id],H221:AU221,0)))/COUNTIF(H221:AU221,"&lt;&gt;"))</f>
        <v/>
      </c>
      <c r="H221" s="267"/>
      <c r="I221" s="267"/>
      <c r="J221" s="267"/>
      <c r="K221" s="267"/>
      <c r="L221" s="267"/>
      <c r="M221" s="267"/>
      <c r="N221" s="267"/>
      <c r="O221" s="267"/>
      <c r="P221" s="267"/>
      <c r="Q221" s="267"/>
      <c r="R221" s="267"/>
      <c r="S221" s="267"/>
      <c r="T221" s="267"/>
      <c r="U221" s="267"/>
      <c r="V221" s="267"/>
      <c r="W221" s="267"/>
      <c r="X221" s="267"/>
      <c r="Y221" s="267"/>
      <c r="Z221" s="267"/>
      <c r="AA221" s="267"/>
      <c r="AB221" s="267"/>
      <c r="AC221" s="267"/>
      <c r="AD221" s="267"/>
      <c r="AE221" s="267"/>
      <c r="AF221" s="267"/>
      <c r="AG221" s="267"/>
      <c r="AH221" s="267"/>
      <c r="AI221" s="267"/>
      <c r="AJ221" s="267"/>
      <c r="AK221" s="267"/>
      <c r="AL221" s="267"/>
      <c r="AM221" s="267"/>
      <c r="AN221" s="267"/>
      <c r="AO221" s="267"/>
      <c r="AP221" s="267"/>
      <c r="AQ221" s="267"/>
      <c r="AR221" s="267"/>
      <c r="AS221" s="267"/>
      <c r="AT221" s="267"/>
      <c r="AU221" s="285"/>
    </row>
    <row r="222" spans="1:47" ht="60" customHeight="1" x14ac:dyDescent="0.35">
      <c r="A222" s="282" t="s">
        <v>5768</v>
      </c>
      <c r="B222" s="260" t="s">
        <v>5813</v>
      </c>
      <c r="C222" s="261" t="s">
        <v>5814</v>
      </c>
      <c r="D222" s="264" t="s">
        <v>5815</v>
      </c>
      <c r="E222" s="265" t="s">
        <v>5465</v>
      </c>
      <c r="F222" s="268" t="s">
        <v>5816</v>
      </c>
      <c r="G222" s="271" t="str">
        <f>IF(COUNTIF(H222:AU222,"&lt;&gt;")=0,"",SUMPRODUCT(((Recommendations[ImplStatus]="Implemented")+(Recommendations[ImplStatus]="Compensated"))*ISNUMBER(MATCH(Recommendations[Id],H222:AU222,0)))/COUNTIF(H222:AU222,"&lt;&gt;"))</f>
        <v/>
      </c>
      <c r="H222" s="272"/>
      <c r="I222" s="272"/>
      <c r="J222" s="272"/>
      <c r="K222" s="272"/>
      <c r="L222" s="272"/>
      <c r="M222" s="272"/>
      <c r="N222" s="272"/>
      <c r="O222" s="272"/>
      <c r="P222" s="272"/>
      <c r="Q222" s="272"/>
      <c r="R222" s="272"/>
      <c r="S222" s="272"/>
      <c r="T222" s="272"/>
      <c r="U222" s="272"/>
      <c r="V222" s="272"/>
      <c r="W222" s="272"/>
      <c r="X222" s="272"/>
      <c r="Y222" s="272"/>
      <c r="Z222" s="272"/>
      <c r="AA222" s="272"/>
      <c r="AB222" s="272"/>
      <c r="AC222" s="272"/>
      <c r="AD222" s="272"/>
      <c r="AE222" s="272"/>
      <c r="AF222" s="272"/>
      <c r="AG222" s="272"/>
      <c r="AH222" s="272"/>
      <c r="AI222" s="272"/>
      <c r="AJ222" s="272"/>
      <c r="AK222" s="272"/>
      <c r="AL222" s="272"/>
      <c r="AM222" s="272"/>
      <c r="AN222" s="272"/>
      <c r="AO222" s="272"/>
      <c r="AP222" s="272"/>
      <c r="AQ222" s="272"/>
      <c r="AR222" s="272"/>
      <c r="AS222" s="272"/>
      <c r="AT222" s="272"/>
      <c r="AU222" s="286"/>
    </row>
    <row r="223" spans="1:47" ht="60" customHeight="1" x14ac:dyDescent="0.35">
      <c r="A223" s="282" t="s">
        <v>5768</v>
      </c>
      <c r="B223" s="260" t="s">
        <v>5813</v>
      </c>
      <c r="C223" s="261" t="s">
        <v>5817</v>
      </c>
      <c r="D223" s="264" t="s">
        <v>5818</v>
      </c>
      <c r="E223" s="265" t="s">
        <v>5465</v>
      </c>
      <c r="F223" s="268" t="s">
        <v>5816</v>
      </c>
      <c r="G223" s="271" t="str">
        <f>IF(COUNTIF(H223:AU223,"&lt;&gt;")=0,"",SUMPRODUCT(((Recommendations[ImplStatus]="Implemented")+(Recommendations[ImplStatus]="Compensated"))*ISNUMBER(MATCH(Recommendations[Id],H223:AU223,0)))/COUNTIF(H223:AU223,"&lt;&gt;"))</f>
        <v/>
      </c>
      <c r="H223" s="272"/>
      <c r="I223" s="272"/>
      <c r="J223" s="272"/>
      <c r="K223" s="272"/>
      <c r="L223" s="272"/>
      <c r="M223" s="272"/>
      <c r="N223" s="272"/>
      <c r="O223" s="272"/>
      <c r="P223" s="272"/>
      <c r="Q223" s="272"/>
      <c r="R223" s="272"/>
      <c r="S223" s="272"/>
      <c r="T223" s="272"/>
      <c r="U223" s="272"/>
      <c r="V223" s="272"/>
      <c r="W223" s="272"/>
      <c r="X223" s="272"/>
      <c r="Y223" s="272"/>
      <c r="Z223" s="272"/>
      <c r="AA223" s="272"/>
      <c r="AB223" s="272"/>
      <c r="AC223" s="272"/>
      <c r="AD223" s="272"/>
      <c r="AE223" s="272"/>
      <c r="AF223" s="272"/>
      <c r="AG223" s="272"/>
      <c r="AH223" s="272"/>
      <c r="AI223" s="272"/>
      <c r="AJ223" s="272"/>
      <c r="AK223" s="272"/>
      <c r="AL223" s="272"/>
      <c r="AM223" s="272"/>
      <c r="AN223" s="272"/>
      <c r="AO223" s="272"/>
      <c r="AP223" s="272"/>
      <c r="AQ223" s="272"/>
      <c r="AR223" s="272"/>
      <c r="AS223" s="272"/>
      <c r="AT223" s="272"/>
      <c r="AU223" s="286"/>
    </row>
    <row r="224" spans="1:47" ht="60" customHeight="1" x14ac:dyDescent="0.35">
      <c r="A224" s="282" t="s">
        <v>5768</v>
      </c>
      <c r="B224" s="260" t="s">
        <v>5813</v>
      </c>
      <c r="C224" s="261" t="s">
        <v>5819</v>
      </c>
      <c r="D224" s="264" t="s">
        <v>5820</v>
      </c>
      <c r="E224" s="265" t="s">
        <v>5465</v>
      </c>
      <c r="F224" s="268" t="s">
        <v>5816</v>
      </c>
      <c r="G224" s="271" t="str">
        <f>IF(COUNTIF(H224:AU224,"&lt;&gt;")=0,"",SUMPRODUCT(((Recommendations[ImplStatus]="Implemented")+(Recommendations[ImplStatus]="Compensated"))*ISNUMBER(MATCH(Recommendations[Id],H224:AU224,0)))/COUNTIF(H224:AU224,"&lt;&gt;"))</f>
        <v/>
      </c>
      <c r="H224" s="272"/>
      <c r="I224" s="272"/>
      <c r="J224" s="272"/>
      <c r="K224" s="272"/>
      <c r="L224" s="272"/>
      <c r="M224" s="272"/>
      <c r="N224" s="272"/>
      <c r="O224" s="272"/>
      <c r="P224" s="272"/>
      <c r="Q224" s="272"/>
      <c r="R224" s="272"/>
      <c r="S224" s="272"/>
      <c r="T224" s="272"/>
      <c r="U224" s="272"/>
      <c r="V224" s="272"/>
      <c r="W224" s="272"/>
      <c r="X224" s="272"/>
      <c r="Y224" s="272"/>
      <c r="Z224" s="272"/>
      <c r="AA224" s="272"/>
      <c r="AB224" s="272"/>
      <c r="AC224" s="272"/>
      <c r="AD224" s="272"/>
      <c r="AE224" s="272"/>
      <c r="AF224" s="272"/>
      <c r="AG224" s="272"/>
      <c r="AH224" s="272"/>
      <c r="AI224" s="272"/>
      <c r="AJ224" s="272"/>
      <c r="AK224" s="272"/>
      <c r="AL224" s="272"/>
      <c r="AM224" s="272"/>
      <c r="AN224" s="272"/>
      <c r="AO224" s="272"/>
      <c r="AP224" s="272"/>
      <c r="AQ224" s="272"/>
      <c r="AR224" s="272"/>
      <c r="AS224" s="272"/>
      <c r="AT224" s="272"/>
      <c r="AU224" s="286"/>
    </row>
    <row r="225" spans="1:47" ht="60" customHeight="1" x14ac:dyDescent="0.35">
      <c r="A225" s="282" t="s">
        <v>5768</v>
      </c>
      <c r="B225" s="260" t="s">
        <v>5813</v>
      </c>
      <c r="C225" s="261" t="s">
        <v>5821</v>
      </c>
      <c r="D225" s="264" t="s">
        <v>5822</v>
      </c>
      <c r="E225" s="265" t="s">
        <v>5465</v>
      </c>
      <c r="F225" s="268" t="s">
        <v>5816</v>
      </c>
      <c r="G225" s="271" t="str">
        <f>IF(COUNTIF(H225:AU225,"&lt;&gt;")=0,"",SUMPRODUCT(((Recommendations[ImplStatus]="Implemented")+(Recommendations[ImplStatus]="Compensated"))*ISNUMBER(MATCH(Recommendations[Id],H225:AU225,0)))/COUNTIF(H225:AU225,"&lt;&gt;"))</f>
        <v/>
      </c>
      <c r="H225" s="272"/>
      <c r="I225" s="272"/>
      <c r="J225" s="272"/>
      <c r="K225" s="272"/>
      <c r="L225" s="272"/>
      <c r="M225" s="272"/>
      <c r="N225" s="272"/>
      <c r="O225" s="272"/>
      <c r="P225" s="272"/>
      <c r="Q225" s="272"/>
      <c r="R225" s="272"/>
      <c r="S225" s="272"/>
      <c r="T225" s="272"/>
      <c r="U225" s="272"/>
      <c r="V225" s="272"/>
      <c r="W225" s="272"/>
      <c r="X225" s="272"/>
      <c r="Y225" s="272"/>
      <c r="Z225" s="272"/>
      <c r="AA225" s="272"/>
      <c r="AB225" s="272"/>
      <c r="AC225" s="272"/>
      <c r="AD225" s="272"/>
      <c r="AE225" s="272"/>
      <c r="AF225" s="272"/>
      <c r="AG225" s="272"/>
      <c r="AH225" s="272"/>
      <c r="AI225" s="272"/>
      <c r="AJ225" s="272"/>
      <c r="AK225" s="272"/>
      <c r="AL225" s="272"/>
      <c r="AM225" s="272"/>
      <c r="AN225" s="272"/>
      <c r="AO225" s="272"/>
      <c r="AP225" s="272"/>
      <c r="AQ225" s="272"/>
      <c r="AR225" s="272"/>
      <c r="AS225" s="272"/>
      <c r="AT225" s="272"/>
      <c r="AU225" s="286"/>
    </row>
    <row r="226" spans="1:47" ht="60" customHeight="1" x14ac:dyDescent="0.35">
      <c r="A226" s="282" t="s">
        <v>5768</v>
      </c>
      <c r="B226" s="260" t="s">
        <v>5813</v>
      </c>
      <c r="C226" s="261" t="s">
        <v>5823</v>
      </c>
      <c r="D226" s="264" t="s">
        <v>5824</v>
      </c>
      <c r="E226" s="265" t="s">
        <v>5465</v>
      </c>
      <c r="F226" s="268" t="s">
        <v>5816</v>
      </c>
      <c r="G226" s="271" t="str">
        <f>IF(COUNTIF(H226:AU226,"&lt;&gt;")=0,"",SUMPRODUCT(((Recommendations[ImplStatus]="Implemented")+(Recommendations[ImplStatus]="Compensated"))*ISNUMBER(MATCH(Recommendations[Id],H226:AU226,0)))/COUNTIF(H226:AU226,"&lt;&gt;"))</f>
        <v/>
      </c>
      <c r="H226" s="272"/>
      <c r="I226" s="272"/>
      <c r="J226" s="272"/>
      <c r="K226" s="272"/>
      <c r="L226" s="272"/>
      <c r="M226" s="272"/>
      <c r="N226" s="272"/>
      <c r="O226" s="272"/>
      <c r="P226" s="272"/>
      <c r="Q226" s="272"/>
      <c r="R226" s="272"/>
      <c r="S226" s="272"/>
      <c r="T226" s="272"/>
      <c r="U226" s="272"/>
      <c r="V226" s="272"/>
      <c r="W226" s="272"/>
      <c r="X226" s="272"/>
      <c r="Y226" s="272"/>
      <c r="Z226" s="272"/>
      <c r="AA226" s="272"/>
      <c r="AB226" s="272"/>
      <c r="AC226" s="272"/>
      <c r="AD226" s="272"/>
      <c r="AE226" s="272"/>
      <c r="AF226" s="272"/>
      <c r="AG226" s="272"/>
      <c r="AH226" s="272"/>
      <c r="AI226" s="272"/>
      <c r="AJ226" s="272"/>
      <c r="AK226" s="272"/>
      <c r="AL226" s="272"/>
      <c r="AM226" s="272"/>
      <c r="AN226" s="272"/>
      <c r="AO226" s="272"/>
      <c r="AP226" s="272"/>
      <c r="AQ226" s="272"/>
      <c r="AR226" s="272"/>
      <c r="AS226" s="272"/>
      <c r="AT226" s="272"/>
      <c r="AU226" s="286"/>
    </row>
    <row r="227" spans="1:47" ht="60" customHeight="1" x14ac:dyDescent="0.35">
      <c r="A227" s="282" t="s">
        <v>5768</v>
      </c>
      <c r="B227" s="260" t="s">
        <v>5813</v>
      </c>
      <c r="C227" s="261" t="s">
        <v>5825</v>
      </c>
      <c r="D227" s="264" t="s">
        <v>5826</v>
      </c>
      <c r="E227" s="265" t="s">
        <v>5465</v>
      </c>
      <c r="F227" s="268" t="s">
        <v>5816</v>
      </c>
      <c r="G227" s="271" t="str">
        <f>IF(COUNTIF(H227:AU227,"&lt;&gt;")=0,"",SUMPRODUCT(((Recommendations[ImplStatus]="Implemented")+(Recommendations[ImplStatus]="Compensated"))*ISNUMBER(MATCH(Recommendations[Id],H227:AU227,0)))/COUNTIF(H227:AU227,"&lt;&gt;"))</f>
        <v/>
      </c>
      <c r="H227" s="272"/>
      <c r="I227" s="272"/>
      <c r="J227" s="272"/>
      <c r="K227" s="272"/>
      <c r="L227" s="272"/>
      <c r="M227" s="272"/>
      <c r="N227" s="272"/>
      <c r="O227" s="272"/>
      <c r="P227" s="272"/>
      <c r="Q227" s="272"/>
      <c r="R227" s="272"/>
      <c r="S227" s="272"/>
      <c r="T227" s="272"/>
      <c r="U227" s="272"/>
      <c r="V227" s="272"/>
      <c r="W227" s="272"/>
      <c r="X227" s="272"/>
      <c r="Y227" s="272"/>
      <c r="Z227" s="272"/>
      <c r="AA227" s="272"/>
      <c r="AB227" s="272"/>
      <c r="AC227" s="272"/>
      <c r="AD227" s="272"/>
      <c r="AE227" s="272"/>
      <c r="AF227" s="272"/>
      <c r="AG227" s="272"/>
      <c r="AH227" s="272"/>
      <c r="AI227" s="272"/>
      <c r="AJ227" s="272"/>
      <c r="AK227" s="272"/>
      <c r="AL227" s="272"/>
      <c r="AM227" s="272"/>
      <c r="AN227" s="272"/>
      <c r="AO227" s="272"/>
      <c r="AP227" s="272"/>
      <c r="AQ227" s="272"/>
      <c r="AR227" s="272"/>
      <c r="AS227" s="272"/>
      <c r="AT227" s="272"/>
      <c r="AU227" s="286"/>
    </row>
    <row r="228" spans="1:47" ht="60" customHeight="1" x14ac:dyDescent="0.35">
      <c r="A228" s="282" t="s">
        <v>5768</v>
      </c>
      <c r="B228" s="260" t="s">
        <v>5813</v>
      </c>
      <c r="C228" s="261" t="s">
        <v>5827</v>
      </c>
      <c r="D228" s="264" t="s">
        <v>5828</v>
      </c>
      <c r="E228" s="265" t="s">
        <v>5465</v>
      </c>
      <c r="F228" s="268" t="s">
        <v>5816</v>
      </c>
      <c r="G228" s="271" t="str">
        <f>IF(COUNTIF(H228:AU228,"&lt;&gt;")=0,"",SUMPRODUCT(((Recommendations[ImplStatus]="Implemented")+(Recommendations[ImplStatus]="Compensated"))*ISNUMBER(MATCH(Recommendations[Id],H228:AU228,0)))/COUNTIF(H228:AU228,"&lt;&gt;"))</f>
        <v/>
      </c>
      <c r="H228" s="272"/>
      <c r="I228" s="272"/>
      <c r="J228" s="272"/>
      <c r="K228" s="272"/>
      <c r="L228" s="272"/>
      <c r="M228" s="272"/>
      <c r="N228" s="272"/>
      <c r="O228" s="272"/>
      <c r="P228" s="272"/>
      <c r="Q228" s="272"/>
      <c r="R228" s="272"/>
      <c r="S228" s="272"/>
      <c r="T228" s="272"/>
      <c r="U228" s="272"/>
      <c r="V228" s="272"/>
      <c r="W228" s="272"/>
      <c r="X228" s="272"/>
      <c r="Y228" s="272"/>
      <c r="Z228" s="272"/>
      <c r="AA228" s="272"/>
      <c r="AB228" s="272"/>
      <c r="AC228" s="272"/>
      <c r="AD228" s="272"/>
      <c r="AE228" s="272"/>
      <c r="AF228" s="272"/>
      <c r="AG228" s="272"/>
      <c r="AH228" s="272"/>
      <c r="AI228" s="272"/>
      <c r="AJ228" s="272"/>
      <c r="AK228" s="272"/>
      <c r="AL228" s="272"/>
      <c r="AM228" s="272"/>
      <c r="AN228" s="272"/>
      <c r="AO228" s="272"/>
      <c r="AP228" s="272"/>
      <c r="AQ228" s="272"/>
      <c r="AR228" s="272"/>
      <c r="AS228" s="272"/>
      <c r="AT228" s="272"/>
      <c r="AU228" s="286"/>
    </row>
    <row r="229" spans="1:47" ht="60" customHeight="1" x14ac:dyDescent="0.35">
      <c r="A229" s="282" t="s">
        <v>5768</v>
      </c>
      <c r="B229" s="260" t="s">
        <v>5813</v>
      </c>
      <c r="C229" s="261" t="s">
        <v>5829</v>
      </c>
      <c r="D229" s="264" t="s">
        <v>5830</v>
      </c>
      <c r="E229" s="265" t="s">
        <v>5369</v>
      </c>
      <c r="F229" s="268" t="s">
        <v>5816</v>
      </c>
      <c r="G229" s="271" t="str">
        <f>IF(COUNTIF(H229:AU229,"&lt;&gt;")=0,"",SUMPRODUCT(((Recommendations[ImplStatus]="Implemented")+(Recommendations[ImplStatus]="Compensated"))*ISNUMBER(MATCH(Recommendations[Id],H229:AU229,0)))/COUNTIF(H229:AU229,"&lt;&gt;"))</f>
        <v/>
      </c>
      <c r="H229" s="272"/>
      <c r="I229" s="272"/>
      <c r="J229" s="272"/>
      <c r="K229" s="272"/>
      <c r="L229" s="272"/>
      <c r="M229" s="272"/>
      <c r="N229" s="272"/>
      <c r="O229" s="272"/>
      <c r="P229" s="272"/>
      <c r="Q229" s="272"/>
      <c r="R229" s="272"/>
      <c r="S229" s="272"/>
      <c r="T229" s="272"/>
      <c r="U229" s="272"/>
      <c r="V229" s="272"/>
      <c r="W229" s="272"/>
      <c r="X229" s="272"/>
      <c r="Y229" s="272"/>
      <c r="Z229" s="272"/>
      <c r="AA229" s="272"/>
      <c r="AB229" s="272"/>
      <c r="AC229" s="272"/>
      <c r="AD229" s="272"/>
      <c r="AE229" s="272"/>
      <c r="AF229" s="272"/>
      <c r="AG229" s="272"/>
      <c r="AH229" s="272"/>
      <c r="AI229" s="272"/>
      <c r="AJ229" s="272"/>
      <c r="AK229" s="272"/>
      <c r="AL229" s="272"/>
      <c r="AM229" s="272"/>
      <c r="AN229" s="272"/>
      <c r="AO229" s="272"/>
      <c r="AP229" s="272"/>
      <c r="AQ229" s="272"/>
      <c r="AR229" s="272"/>
      <c r="AS229" s="272"/>
      <c r="AT229" s="272"/>
      <c r="AU229" s="286"/>
    </row>
    <row r="230" spans="1:47" ht="60" customHeight="1" x14ac:dyDescent="0.35">
      <c r="A230" s="282" t="s">
        <v>5768</v>
      </c>
      <c r="B230" s="260" t="s">
        <v>5813</v>
      </c>
      <c r="C230" s="261" t="s">
        <v>5831</v>
      </c>
      <c r="D230" s="264" t="s">
        <v>5832</v>
      </c>
      <c r="E230" s="265" t="s">
        <v>5369</v>
      </c>
      <c r="F230" s="268" t="s">
        <v>5816</v>
      </c>
      <c r="G230" s="271" t="str">
        <f>IF(COUNTIF(H230:AU230,"&lt;&gt;")=0,"",SUMPRODUCT(((Recommendations[ImplStatus]="Implemented")+(Recommendations[ImplStatus]="Compensated"))*ISNUMBER(MATCH(Recommendations[Id],H230:AU230,0)))/COUNTIF(H230:AU230,"&lt;&gt;"))</f>
        <v/>
      </c>
      <c r="H230" s="272"/>
      <c r="I230" s="272"/>
      <c r="J230" s="272"/>
      <c r="K230" s="272"/>
      <c r="L230" s="272"/>
      <c r="M230" s="272"/>
      <c r="N230" s="272"/>
      <c r="O230" s="272"/>
      <c r="P230" s="272"/>
      <c r="Q230" s="272"/>
      <c r="R230" s="272"/>
      <c r="S230" s="272"/>
      <c r="T230" s="272"/>
      <c r="U230" s="272"/>
      <c r="V230" s="272"/>
      <c r="W230" s="272"/>
      <c r="X230" s="272"/>
      <c r="Y230" s="272"/>
      <c r="Z230" s="272"/>
      <c r="AA230" s="272"/>
      <c r="AB230" s="272"/>
      <c r="AC230" s="272"/>
      <c r="AD230" s="272"/>
      <c r="AE230" s="272"/>
      <c r="AF230" s="272"/>
      <c r="AG230" s="272"/>
      <c r="AH230" s="272"/>
      <c r="AI230" s="272"/>
      <c r="AJ230" s="272"/>
      <c r="AK230" s="272"/>
      <c r="AL230" s="272"/>
      <c r="AM230" s="272"/>
      <c r="AN230" s="272"/>
      <c r="AO230" s="272"/>
      <c r="AP230" s="272"/>
      <c r="AQ230" s="272"/>
      <c r="AR230" s="272"/>
      <c r="AS230" s="272"/>
      <c r="AT230" s="272"/>
      <c r="AU230" s="286"/>
    </row>
    <row r="231" spans="1:47" ht="60" customHeight="1" x14ac:dyDescent="0.35">
      <c r="A231" s="282" t="s">
        <v>5768</v>
      </c>
      <c r="B231" s="260" t="s">
        <v>5813</v>
      </c>
      <c r="C231" s="261" t="s">
        <v>5833</v>
      </c>
      <c r="D231" s="264" t="s">
        <v>5834</v>
      </c>
      <c r="E231" s="265" t="s">
        <v>5465</v>
      </c>
      <c r="F231" s="268" t="s">
        <v>5835</v>
      </c>
      <c r="G231" s="271" t="str">
        <f>IF(COUNTIF(H231:AU231,"&lt;&gt;")=0,"",SUMPRODUCT(((Recommendations[ImplStatus]="Implemented")+(Recommendations[ImplStatus]="Compensated"))*ISNUMBER(MATCH(Recommendations[Id],H231:AU231,0)))/COUNTIF(H231:AU231,"&lt;&gt;"))</f>
        <v/>
      </c>
      <c r="H231" s="272"/>
      <c r="I231" s="272"/>
      <c r="J231" s="272"/>
      <c r="K231" s="272"/>
      <c r="L231" s="272"/>
      <c r="M231" s="272"/>
      <c r="N231" s="272"/>
      <c r="O231" s="272"/>
      <c r="P231" s="272"/>
      <c r="Q231" s="272"/>
      <c r="R231" s="272"/>
      <c r="S231" s="272"/>
      <c r="T231" s="272"/>
      <c r="U231" s="272"/>
      <c r="V231" s="272"/>
      <c r="W231" s="272"/>
      <c r="X231" s="272"/>
      <c r="Y231" s="272"/>
      <c r="Z231" s="272"/>
      <c r="AA231" s="272"/>
      <c r="AB231" s="272"/>
      <c r="AC231" s="272"/>
      <c r="AD231" s="272"/>
      <c r="AE231" s="272"/>
      <c r="AF231" s="272"/>
      <c r="AG231" s="272"/>
      <c r="AH231" s="272"/>
      <c r="AI231" s="272"/>
      <c r="AJ231" s="272"/>
      <c r="AK231" s="272"/>
      <c r="AL231" s="272"/>
      <c r="AM231" s="272"/>
      <c r="AN231" s="272"/>
      <c r="AO231" s="272"/>
      <c r="AP231" s="272"/>
      <c r="AQ231" s="272"/>
      <c r="AR231" s="272"/>
      <c r="AS231" s="272"/>
      <c r="AT231" s="272"/>
      <c r="AU231" s="286"/>
    </row>
    <row r="232" spans="1:47" ht="60" customHeight="1" x14ac:dyDescent="0.35">
      <c r="A232" s="282" t="s">
        <v>5768</v>
      </c>
      <c r="B232" s="260" t="s">
        <v>5813</v>
      </c>
      <c r="C232" s="261" t="s">
        <v>5836</v>
      </c>
      <c r="D232" s="264" t="s">
        <v>5837</v>
      </c>
      <c r="E232" s="265" t="s">
        <v>5465</v>
      </c>
      <c r="F232" s="268" t="s">
        <v>5835</v>
      </c>
      <c r="G232" s="271" t="str">
        <f>IF(COUNTIF(H232:AU232,"&lt;&gt;")=0,"",SUMPRODUCT(((Recommendations[ImplStatus]="Implemented")+(Recommendations[ImplStatus]="Compensated"))*ISNUMBER(MATCH(Recommendations[Id],H232:AU232,0)))/COUNTIF(H232:AU232,"&lt;&gt;"))</f>
        <v/>
      </c>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86"/>
    </row>
    <row r="233" spans="1:47" ht="60" customHeight="1" x14ac:dyDescent="0.35">
      <c r="A233" s="282" t="s">
        <v>5768</v>
      </c>
      <c r="B233" s="260" t="s">
        <v>5813</v>
      </c>
      <c r="C233" s="261" t="s">
        <v>5838</v>
      </c>
      <c r="D233" s="264" t="s">
        <v>5839</v>
      </c>
      <c r="E233" s="265" t="s">
        <v>5398</v>
      </c>
      <c r="F233" s="268" t="s">
        <v>5835</v>
      </c>
      <c r="G233" s="271" t="str">
        <f>IF(COUNTIF(H233:AU233,"&lt;&gt;")=0,"",SUMPRODUCT(((Recommendations[ImplStatus]="Implemented")+(Recommendations[ImplStatus]="Compensated"))*ISNUMBER(MATCH(Recommendations[Id],H233:AU233,0)))/COUNTIF(H233:AU233,"&lt;&gt;"))</f>
        <v/>
      </c>
      <c r="H233" s="272"/>
      <c r="I233" s="272"/>
      <c r="J233" s="272"/>
      <c r="K233" s="272"/>
      <c r="L233" s="272"/>
      <c r="M233" s="272"/>
      <c r="N233" s="272"/>
      <c r="O233" s="272"/>
      <c r="P233" s="272"/>
      <c r="Q233" s="272"/>
      <c r="R233" s="272"/>
      <c r="S233" s="272"/>
      <c r="T233" s="272"/>
      <c r="U233" s="272"/>
      <c r="V233" s="272"/>
      <c r="W233" s="272"/>
      <c r="X233" s="272"/>
      <c r="Y233" s="272"/>
      <c r="Z233" s="272"/>
      <c r="AA233" s="272"/>
      <c r="AB233" s="272"/>
      <c r="AC233" s="272"/>
      <c r="AD233" s="272"/>
      <c r="AE233" s="272"/>
      <c r="AF233" s="272"/>
      <c r="AG233" s="272"/>
      <c r="AH233" s="272"/>
      <c r="AI233" s="272"/>
      <c r="AJ233" s="272"/>
      <c r="AK233" s="272"/>
      <c r="AL233" s="272"/>
      <c r="AM233" s="272"/>
      <c r="AN233" s="272"/>
      <c r="AO233" s="272"/>
      <c r="AP233" s="272"/>
      <c r="AQ233" s="272"/>
      <c r="AR233" s="272"/>
      <c r="AS233" s="272"/>
      <c r="AT233" s="272"/>
      <c r="AU233" s="286"/>
    </row>
    <row r="234" spans="1:47" ht="60" customHeight="1" x14ac:dyDescent="0.35">
      <c r="A234" s="282" t="s">
        <v>5768</v>
      </c>
      <c r="B234" s="260" t="s">
        <v>5813</v>
      </c>
      <c r="C234" s="261" t="s">
        <v>5840</v>
      </c>
      <c r="D234" s="264" t="s">
        <v>5841</v>
      </c>
      <c r="E234" s="265" t="s">
        <v>5398</v>
      </c>
      <c r="F234" s="268" t="s">
        <v>5835</v>
      </c>
      <c r="G234" s="271" t="str">
        <f>IF(COUNTIF(H234:AU234,"&lt;&gt;")=0,"",SUMPRODUCT(((Recommendations[ImplStatus]="Implemented")+(Recommendations[ImplStatus]="Compensated"))*ISNUMBER(MATCH(Recommendations[Id],H234:AU234,0)))/COUNTIF(H234:AU234,"&lt;&gt;"))</f>
        <v/>
      </c>
      <c r="H234" s="272"/>
      <c r="I234" s="272"/>
      <c r="J234" s="272"/>
      <c r="K234" s="272"/>
      <c r="L234" s="272"/>
      <c r="M234" s="272"/>
      <c r="N234" s="272"/>
      <c r="O234" s="272"/>
      <c r="P234" s="272"/>
      <c r="Q234" s="272"/>
      <c r="R234" s="272"/>
      <c r="S234" s="272"/>
      <c r="T234" s="272"/>
      <c r="U234" s="272"/>
      <c r="V234" s="272"/>
      <c r="W234" s="272"/>
      <c r="X234" s="272"/>
      <c r="Y234" s="272"/>
      <c r="Z234" s="272"/>
      <c r="AA234" s="272"/>
      <c r="AB234" s="272"/>
      <c r="AC234" s="272"/>
      <c r="AD234" s="272"/>
      <c r="AE234" s="272"/>
      <c r="AF234" s="272"/>
      <c r="AG234" s="272"/>
      <c r="AH234" s="272"/>
      <c r="AI234" s="272"/>
      <c r="AJ234" s="272"/>
      <c r="AK234" s="272"/>
      <c r="AL234" s="272"/>
      <c r="AM234" s="272"/>
      <c r="AN234" s="272"/>
      <c r="AO234" s="272"/>
      <c r="AP234" s="272"/>
      <c r="AQ234" s="272"/>
      <c r="AR234" s="272"/>
      <c r="AS234" s="272"/>
      <c r="AT234" s="272"/>
      <c r="AU234" s="286"/>
    </row>
    <row r="235" spans="1:47" ht="60" customHeight="1" x14ac:dyDescent="0.35">
      <c r="A235" s="282" t="s">
        <v>5768</v>
      </c>
      <c r="B235" s="260" t="s">
        <v>5813</v>
      </c>
      <c r="C235" s="261" t="s">
        <v>5842</v>
      </c>
      <c r="D235" s="264" t="s">
        <v>5843</v>
      </c>
      <c r="E235" s="265" t="s">
        <v>5465</v>
      </c>
      <c r="F235" s="268" t="s">
        <v>5835</v>
      </c>
      <c r="G235" s="271" t="str">
        <f>IF(COUNTIF(H235:AU235,"&lt;&gt;")=0,"",SUMPRODUCT(((Recommendations[ImplStatus]="Implemented")+(Recommendations[ImplStatus]="Compensated"))*ISNUMBER(MATCH(Recommendations[Id],H235:AU235,0)))/COUNTIF(H235:AU235,"&lt;&gt;"))</f>
        <v/>
      </c>
      <c r="H235" s="272"/>
      <c r="I235" s="272"/>
      <c r="J235" s="272"/>
      <c r="K235" s="272"/>
      <c r="L235" s="272"/>
      <c r="M235" s="272"/>
      <c r="N235" s="272"/>
      <c r="O235" s="272"/>
      <c r="P235" s="272"/>
      <c r="Q235" s="272"/>
      <c r="R235" s="272"/>
      <c r="S235" s="272"/>
      <c r="T235" s="272"/>
      <c r="U235" s="272"/>
      <c r="V235" s="272"/>
      <c r="W235" s="272"/>
      <c r="X235" s="272"/>
      <c r="Y235" s="272"/>
      <c r="Z235" s="272"/>
      <c r="AA235" s="272"/>
      <c r="AB235" s="272"/>
      <c r="AC235" s="272"/>
      <c r="AD235" s="272"/>
      <c r="AE235" s="272"/>
      <c r="AF235" s="272"/>
      <c r="AG235" s="272"/>
      <c r="AH235" s="272"/>
      <c r="AI235" s="272"/>
      <c r="AJ235" s="272"/>
      <c r="AK235" s="272"/>
      <c r="AL235" s="272"/>
      <c r="AM235" s="272"/>
      <c r="AN235" s="272"/>
      <c r="AO235" s="272"/>
      <c r="AP235" s="272"/>
      <c r="AQ235" s="272"/>
      <c r="AR235" s="272"/>
      <c r="AS235" s="272"/>
      <c r="AT235" s="272"/>
      <c r="AU235" s="286"/>
    </row>
    <row r="236" spans="1:47" ht="60" customHeight="1" x14ac:dyDescent="0.35">
      <c r="A236" s="282" t="s">
        <v>5768</v>
      </c>
      <c r="B236" s="260" t="s">
        <v>5813</v>
      </c>
      <c r="C236" s="261" t="s">
        <v>5844</v>
      </c>
      <c r="D236" s="264" t="s">
        <v>5845</v>
      </c>
      <c r="E236" s="265" t="s">
        <v>5398</v>
      </c>
      <c r="F236" s="268" t="s">
        <v>5835</v>
      </c>
      <c r="G236" s="271" t="str">
        <f>IF(COUNTIF(H236:AU236,"&lt;&gt;")=0,"",SUMPRODUCT(((Recommendations[ImplStatus]="Implemented")+(Recommendations[ImplStatus]="Compensated"))*ISNUMBER(MATCH(Recommendations[Id],H236:AU236,0)))/COUNTIF(H236:AU236,"&lt;&gt;"))</f>
        <v/>
      </c>
      <c r="H236" s="272"/>
      <c r="I236" s="272"/>
      <c r="J236" s="272"/>
      <c r="K236" s="272"/>
      <c r="L236" s="272"/>
      <c r="M236" s="272"/>
      <c r="N236" s="272"/>
      <c r="O236" s="272"/>
      <c r="P236" s="272"/>
      <c r="Q236" s="272"/>
      <c r="R236" s="272"/>
      <c r="S236" s="272"/>
      <c r="T236" s="272"/>
      <c r="U236" s="272"/>
      <c r="V236" s="272"/>
      <c r="W236" s="272"/>
      <c r="X236" s="272"/>
      <c r="Y236" s="272"/>
      <c r="Z236" s="272"/>
      <c r="AA236" s="272"/>
      <c r="AB236" s="272"/>
      <c r="AC236" s="272"/>
      <c r="AD236" s="272"/>
      <c r="AE236" s="272"/>
      <c r="AF236" s="272"/>
      <c r="AG236" s="272"/>
      <c r="AH236" s="272"/>
      <c r="AI236" s="272"/>
      <c r="AJ236" s="272"/>
      <c r="AK236" s="272"/>
      <c r="AL236" s="272"/>
      <c r="AM236" s="272"/>
      <c r="AN236" s="272"/>
      <c r="AO236" s="272"/>
      <c r="AP236" s="272"/>
      <c r="AQ236" s="272"/>
      <c r="AR236" s="272"/>
      <c r="AS236" s="272"/>
      <c r="AT236" s="272"/>
      <c r="AU236" s="286"/>
    </row>
    <row r="237" spans="1:47" ht="60" customHeight="1" outlineLevel="2" x14ac:dyDescent="0.35">
      <c r="A237" s="281" t="s">
        <v>5768</v>
      </c>
      <c r="B237" s="259" t="s">
        <v>2002</v>
      </c>
      <c r="C237" s="259"/>
      <c r="D237" s="263"/>
      <c r="E237" s="259"/>
      <c r="F237" s="267"/>
      <c r="G237" s="270" t="str">
        <f>IF(COUNTIF(H237:AU237,"&lt;&gt;")=0,"",SUMPRODUCT(((Recommendations[ImplStatus]="Implemented")+(Recommendations[ImplStatus]="Compensated"))*ISNUMBER(MATCH(Recommendations[Id],H237:AU237,0)))/COUNTIF(H237:AU237,"&lt;&gt;"))</f>
        <v/>
      </c>
      <c r="H237" s="267"/>
      <c r="I237" s="267"/>
      <c r="J237" s="267"/>
      <c r="K237" s="267"/>
      <c r="L237" s="267"/>
      <c r="M237" s="267"/>
      <c r="N237" s="267"/>
      <c r="O237" s="267"/>
      <c r="P237" s="267"/>
      <c r="Q237" s="267"/>
      <c r="R237" s="267"/>
      <c r="S237" s="267"/>
      <c r="T237" s="267"/>
      <c r="U237" s="267"/>
      <c r="V237" s="267"/>
      <c r="W237" s="267"/>
      <c r="X237" s="267"/>
      <c r="Y237" s="267"/>
      <c r="Z237" s="267"/>
      <c r="AA237" s="267"/>
      <c r="AB237" s="267"/>
      <c r="AC237" s="267"/>
      <c r="AD237" s="267"/>
      <c r="AE237" s="267"/>
      <c r="AF237" s="267"/>
      <c r="AG237" s="267"/>
      <c r="AH237" s="267"/>
      <c r="AI237" s="267"/>
      <c r="AJ237" s="267"/>
      <c r="AK237" s="267"/>
      <c r="AL237" s="267"/>
      <c r="AM237" s="267"/>
      <c r="AN237" s="267"/>
      <c r="AO237" s="267"/>
      <c r="AP237" s="267"/>
      <c r="AQ237" s="267"/>
      <c r="AR237" s="267"/>
      <c r="AS237" s="267"/>
      <c r="AT237" s="267"/>
      <c r="AU237" s="285"/>
    </row>
    <row r="238" spans="1:47" ht="60" customHeight="1" x14ac:dyDescent="0.35">
      <c r="A238" s="282" t="s">
        <v>5768</v>
      </c>
      <c r="B238" s="260" t="s">
        <v>2002</v>
      </c>
      <c r="C238" s="261" t="s">
        <v>5846</v>
      </c>
      <c r="D238" s="264" t="s">
        <v>5847</v>
      </c>
      <c r="E238" s="265" t="s">
        <v>5369</v>
      </c>
      <c r="F238" s="268" t="s">
        <v>5848</v>
      </c>
      <c r="G238" s="271">
        <f>IF(COUNTIF(H238:AU238,"&lt;&gt;")=0,"",SUMPRODUCT(((Recommendations[ImplStatus]="Implemented")+(Recommendations[ImplStatus]="Compensated"))*ISNUMBER(MATCH(Recommendations[Id],H238:AU238,0)))/COUNTIF(H238:AU238,"&lt;&gt;"))</f>
        <v>0</v>
      </c>
      <c r="H238" s="272" t="s">
        <v>149</v>
      </c>
      <c r="I238" s="272"/>
      <c r="J238" s="272"/>
      <c r="K238" s="272"/>
      <c r="L238" s="272"/>
      <c r="M238" s="272"/>
      <c r="N238" s="272"/>
      <c r="O238" s="272"/>
      <c r="P238" s="272"/>
      <c r="Q238" s="272"/>
      <c r="R238" s="272"/>
      <c r="S238" s="272"/>
      <c r="T238" s="272"/>
      <c r="U238" s="272"/>
      <c r="V238" s="272"/>
      <c r="W238" s="272"/>
      <c r="X238" s="272"/>
      <c r="Y238" s="272"/>
      <c r="Z238" s="272"/>
      <c r="AA238" s="272"/>
      <c r="AB238" s="272"/>
      <c r="AC238" s="272"/>
      <c r="AD238" s="272"/>
      <c r="AE238" s="272"/>
      <c r="AF238" s="272"/>
      <c r="AG238" s="272"/>
      <c r="AH238" s="272"/>
      <c r="AI238" s="272"/>
      <c r="AJ238" s="272"/>
      <c r="AK238" s="272"/>
      <c r="AL238" s="272"/>
      <c r="AM238" s="272"/>
      <c r="AN238" s="272"/>
      <c r="AO238" s="272"/>
      <c r="AP238" s="272"/>
      <c r="AQ238" s="272"/>
      <c r="AR238" s="272"/>
      <c r="AS238" s="272"/>
      <c r="AT238" s="272"/>
      <c r="AU238" s="286"/>
    </row>
    <row r="239" spans="1:47" ht="60" customHeight="1" x14ac:dyDescent="0.35">
      <c r="A239" s="282" t="s">
        <v>5768</v>
      </c>
      <c r="B239" s="260" t="s">
        <v>2002</v>
      </c>
      <c r="C239" s="261" t="s">
        <v>5849</v>
      </c>
      <c r="D239" s="264" t="s">
        <v>5850</v>
      </c>
      <c r="E239" s="265" t="s">
        <v>5369</v>
      </c>
      <c r="F239" s="268" t="s">
        <v>5848</v>
      </c>
      <c r="G239" s="271" t="str">
        <f>IF(COUNTIF(H239:AU239,"&lt;&gt;")=0,"",SUMPRODUCT(((Recommendations[ImplStatus]="Implemented")+(Recommendations[ImplStatus]="Compensated"))*ISNUMBER(MATCH(Recommendations[Id],H239:AU239,0)))/COUNTIF(H239:AU239,"&lt;&gt;"))</f>
        <v/>
      </c>
      <c r="H239" s="272"/>
      <c r="I239" s="272"/>
      <c r="J239" s="272"/>
      <c r="K239" s="272"/>
      <c r="L239" s="272"/>
      <c r="M239" s="272"/>
      <c r="N239" s="272"/>
      <c r="O239" s="272"/>
      <c r="P239" s="272"/>
      <c r="Q239" s="272"/>
      <c r="R239" s="272"/>
      <c r="S239" s="272"/>
      <c r="T239" s="272"/>
      <c r="U239" s="272"/>
      <c r="V239" s="272"/>
      <c r="W239" s="272"/>
      <c r="X239" s="272"/>
      <c r="Y239" s="272"/>
      <c r="Z239" s="272"/>
      <c r="AA239" s="272"/>
      <c r="AB239" s="272"/>
      <c r="AC239" s="272"/>
      <c r="AD239" s="272"/>
      <c r="AE239" s="272"/>
      <c r="AF239" s="272"/>
      <c r="AG239" s="272"/>
      <c r="AH239" s="272"/>
      <c r="AI239" s="272"/>
      <c r="AJ239" s="272"/>
      <c r="AK239" s="272"/>
      <c r="AL239" s="272"/>
      <c r="AM239" s="272"/>
      <c r="AN239" s="272"/>
      <c r="AO239" s="272"/>
      <c r="AP239" s="272"/>
      <c r="AQ239" s="272"/>
      <c r="AR239" s="272"/>
      <c r="AS239" s="272"/>
      <c r="AT239" s="272"/>
      <c r="AU239" s="286"/>
    </row>
    <row r="240" spans="1:47" ht="60" customHeight="1" x14ac:dyDescent="0.35">
      <c r="A240" s="282" t="s">
        <v>5768</v>
      </c>
      <c r="B240" s="260" t="s">
        <v>2002</v>
      </c>
      <c r="C240" s="261" t="s">
        <v>5851</v>
      </c>
      <c r="D240" s="264" t="s">
        <v>5852</v>
      </c>
      <c r="E240" s="265" t="s">
        <v>5369</v>
      </c>
      <c r="F240" s="268" t="s">
        <v>5848</v>
      </c>
      <c r="G240" s="271">
        <f>IF(COUNTIF(H240:AU240,"&lt;&gt;")=0,"",SUMPRODUCT(((Recommendations[ImplStatus]="Implemented")+(Recommendations[ImplStatus]="Compensated"))*ISNUMBER(MATCH(Recommendations[Id],H240:AU240,0)))/COUNTIF(H240:AU240,"&lt;&gt;"))</f>
        <v>0</v>
      </c>
      <c r="H240" s="272" t="s">
        <v>55</v>
      </c>
      <c r="I240" s="272" t="s">
        <v>171</v>
      </c>
      <c r="J240" s="272"/>
      <c r="K240" s="272"/>
      <c r="L240" s="272"/>
      <c r="M240" s="272"/>
      <c r="N240" s="272"/>
      <c r="O240" s="272"/>
      <c r="P240" s="272"/>
      <c r="Q240" s="272"/>
      <c r="R240" s="272"/>
      <c r="S240" s="272"/>
      <c r="T240" s="272"/>
      <c r="U240" s="272"/>
      <c r="V240" s="272"/>
      <c r="W240" s="272"/>
      <c r="X240" s="272"/>
      <c r="Y240" s="272"/>
      <c r="Z240" s="272"/>
      <c r="AA240" s="272"/>
      <c r="AB240" s="272"/>
      <c r="AC240" s="272"/>
      <c r="AD240" s="272"/>
      <c r="AE240" s="272"/>
      <c r="AF240" s="272"/>
      <c r="AG240" s="272"/>
      <c r="AH240" s="272"/>
      <c r="AI240" s="272"/>
      <c r="AJ240" s="272"/>
      <c r="AK240" s="272"/>
      <c r="AL240" s="272"/>
      <c r="AM240" s="272"/>
      <c r="AN240" s="272"/>
      <c r="AO240" s="272"/>
      <c r="AP240" s="272"/>
      <c r="AQ240" s="272"/>
      <c r="AR240" s="272"/>
      <c r="AS240" s="272"/>
      <c r="AT240" s="272"/>
      <c r="AU240" s="286"/>
    </row>
    <row r="241" spans="1:47" ht="60" customHeight="1" x14ac:dyDescent="0.35">
      <c r="A241" s="282" t="s">
        <v>5768</v>
      </c>
      <c r="B241" s="260" t="s">
        <v>2002</v>
      </c>
      <c r="C241" s="261" t="s">
        <v>5853</v>
      </c>
      <c r="D241" s="264" t="s">
        <v>5854</v>
      </c>
      <c r="E241" s="265" t="s">
        <v>5369</v>
      </c>
      <c r="F241" s="268" t="s">
        <v>5848</v>
      </c>
      <c r="G241" s="271">
        <f>IF(COUNTIF(H241:AU241,"&lt;&gt;")=0,"",SUMPRODUCT(((Recommendations[ImplStatus]="Implemented")+(Recommendations[ImplStatus]="Compensated"))*ISNUMBER(MATCH(Recommendations[Id],H241:AU241,0)))/COUNTIF(H241:AU241,"&lt;&gt;"))</f>
        <v>0</v>
      </c>
      <c r="H241" s="272" t="s">
        <v>55</v>
      </c>
      <c r="I241" s="272" t="s">
        <v>165</v>
      </c>
      <c r="J241" s="272" t="s">
        <v>171</v>
      </c>
      <c r="K241" s="272"/>
      <c r="L241" s="272"/>
      <c r="M241" s="272"/>
      <c r="N241" s="272"/>
      <c r="O241" s="272"/>
      <c r="P241" s="272"/>
      <c r="Q241" s="272"/>
      <c r="R241" s="272"/>
      <c r="S241" s="272"/>
      <c r="T241" s="272"/>
      <c r="U241" s="272"/>
      <c r="V241" s="272"/>
      <c r="W241" s="272"/>
      <c r="X241" s="272"/>
      <c r="Y241" s="272"/>
      <c r="Z241" s="272"/>
      <c r="AA241" s="272"/>
      <c r="AB241" s="272"/>
      <c r="AC241" s="272"/>
      <c r="AD241" s="272"/>
      <c r="AE241" s="272"/>
      <c r="AF241" s="272"/>
      <c r="AG241" s="272"/>
      <c r="AH241" s="272"/>
      <c r="AI241" s="272"/>
      <c r="AJ241" s="272"/>
      <c r="AK241" s="272"/>
      <c r="AL241" s="272"/>
      <c r="AM241" s="272"/>
      <c r="AN241" s="272"/>
      <c r="AO241" s="272"/>
      <c r="AP241" s="272"/>
      <c r="AQ241" s="272"/>
      <c r="AR241" s="272"/>
      <c r="AS241" s="272"/>
      <c r="AT241" s="272"/>
      <c r="AU241" s="286"/>
    </row>
    <row r="242" spans="1:47" ht="60" customHeight="1" x14ac:dyDescent="0.35">
      <c r="A242" s="282" t="s">
        <v>5768</v>
      </c>
      <c r="B242" s="260" t="s">
        <v>2002</v>
      </c>
      <c r="C242" s="261" t="s">
        <v>5855</v>
      </c>
      <c r="D242" s="264" t="s">
        <v>5856</v>
      </c>
      <c r="E242" s="265" t="s">
        <v>5369</v>
      </c>
      <c r="F242" s="268" t="s">
        <v>5848</v>
      </c>
      <c r="G242" s="271">
        <f>IF(COUNTIF(H242:AU242,"&lt;&gt;")=0,"",SUMPRODUCT(((Recommendations[ImplStatus]="Implemented")+(Recommendations[ImplStatus]="Compensated"))*ISNUMBER(MATCH(Recommendations[Id],H242:AU242,0)))/COUNTIF(H242:AU242,"&lt;&gt;"))</f>
        <v>0</v>
      </c>
      <c r="H242" s="272" t="s">
        <v>270</v>
      </c>
      <c r="I242" s="272" t="s">
        <v>275</v>
      </c>
      <c r="J242" s="272"/>
      <c r="K242" s="272"/>
      <c r="L242" s="272"/>
      <c r="M242" s="272"/>
      <c r="N242" s="272"/>
      <c r="O242" s="272"/>
      <c r="P242" s="272"/>
      <c r="Q242" s="272"/>
      <c r="R242" s="272"/>
      <c r="S242" s="272"/>
      <c r="T242" s="272"/>
      <c r="U242" s="272"/>
      <c r="V242" s="272"/>
      <c r="W242" s="272"/>
      <c r="X242" s="272"/>
      <c r="Y242" s="272"/>
      <c r="Z242" s="272"/>
      <c r="AA242" s="272"/>
      <c r="AB242" s="272"/>
      <c r="AC242" s="272"/>
      <c r="AD242" s="272"/>
      <c r="AE242" s="272"/>
      <c r="AF242" s="272"/>
      <c r="AG242" s="272"/>
      <c r="AH242" s="272"/>
      <c r="AI242" s="272"/>
      <c r="AJ242" s="272"/>
      <c r="AK242" s="272"/>
      <c r="AL242" s="272"/>
      <c r="AM242" s="272"/>
      <c r="AN242" s="272"/>
      <c r="AO242" s="272"/>
      <c r="AP242" s="272"/>
      <c r="AQ242" s="272"/>
      <c r="AR242" s="272"/>
      <c r="AS242" s="272"/>
      <c r="AT242" s="272"/>
      <c r="AU242" s="286"/>
    </row>
    <row r="243" spans="1:47" ht="60" customHeight="1" x14ac:dyDescent="0.35">
      <c r="A243" s="282" t="s">
        <v>5768</v>
      </c>
      <c r="B243" s="260" t="s">
        <v>2002</v>
      </c>
      <c r="C243" s="261" t="s">
        <v>5857</v>
      </c>
      <c r="D243" s="264" t="s">
        <v>5858</v>
      </c>
      <c r="E243" s="265" t="s">
        <v>5369</v>
      </c>
      <c r="F243" s="268" t="s">
        <v>5848</v>
      </c>
      <c r="G243" s="271" t="str">
        <f>IF(COUNTIF(H243:AU243,"&lt;&gt;")=0,"",SUMPRODUCT(((Recommendations[ImplStatus]="Implemented")+(Recommendations[ImplStatus]="Compensated"))*ISNUMBER(MATCH(Recommendations[Id],H243:AU243,0)))/COUNTIF(H243:AU243,"&lt;&gt;"))</f>
        <v/>
      </c>
      <c r="H243" s="272"/>
      <c r="I243" s="272"/>
      <c r="J243" s="272"/>
      <c r="K243" s="272"/>
      <c r="L243" s="272"/>
      <c r="M243" s="272"/>
      <c r="N243" s="272"/>
      <c r="O243" s="272"/>
      <c r="P243" s="272"/>
      <c r="Q243" s="272"/>
      <c r="R243" s="272"/>
      <c r="S243" s="272"/>
      <c r="T243" s="272"/>
      <c r="U243" s="272"/>
      <c r="V243" s="272"/>
      <c r="W243" s="272"/>
      <c r="X243" s="272"/>
      <c r="Y243" s="272"/>
      <c r="Z243" s="272"/>
      <c r="AA243" s="272"/>
      <c r="AB243" s="272"/>
      <c r="AC243" s="272"/>
      <c r="AD243" s="272"/>
      <c r="AE243" s="272"/>
      <c r="AF243" s="272"/>
      <c r="AG243" s="272"/>
      <c r="AH243" s="272"/>
      <c r="AI243" s="272"/>
      <c r="AJ243" s="272"/>
      <c r="AK243" s="272"/>
      <c r="AL243" s="272"/>
      <c r="AM243" s="272"/>
      <c r="AN243" s="272"/>
      <c r="AO243" s="272"/>
      <c r="AP243" s="272"/>
      <c r="AQ243" s="272"/>
      <c r="AR243" s="272"/>
      <c r="AS243" s="272"/>
      <c r="AT243" s="272"/>
      <c r="AU243" s="286"/>
    </row>
    <row r="244" spans="1:47" ht="60" customHeight="1" x14ac:dyDescent="0.35">
      <c r="A244" s="282" t="s">
        <v>5768</v>
      </c>
      <c r="B244" s="260" t="s">
        <v>2002</v>
      </c>
      <c r="C244" s="261" t="s">
        <v>5859</v>
      </c>
      <c r="D244" s="264" t="s">
        <v>5860</v>
      </c>
      <c r="E244" s="265" t="s">
        <v>5369</v>
      </c>
      <c r="F244" s="268" t="s">
        <v>5848</v>
      </c>
      <c r="G244" s="271" t="str">
        <f>IF(COUNTIF(H244:AU244,"&lt;&gt;")=0,"",SUMPRODUCT(((Recommendations[ImplStatus]="Implemented")+(Recommendations[ImplStatus]="Compensated"))*ISNUMBER(MATCH(Recommendations[Id],H244:AU244,0)))/COUNTIF(H244:AU244,"&lt;&gt;"))</f>
        <v/>
      </c>
      <c r="H244" s="272"/>
      <c r="I244" s="272"/>
      <c r="J244" s="272"/>
      <c r="K244" s="272"/>
      <c r="L244" s="272"/>
      <c r="M244" s="272"/>
      <c r="N244" s="272"/>
      <c r="O244" s="272"/>
      <c r="P244" s="272"/>
      <c r="Q244" s="272"/>
      <c r="R244" s="272"/>
      <c r="S244" s="272"/>
      <c r="T244" s="272"/>
      <c r="U244" s="272"/>
      <c r="V244" s="272"/>
      <c r="W244" s="272"/>
      <c r="X244" s="272"/>
      <c r="Y244" s="272"/>
      <c r="Z244" s="272"/>
      <c r="AA244" s="272"/>
      <c r="AB244" s="272"/>
      <c r="AC244" s="272"/>
      <c r="AD244" s="272"/>
      <c r="AE244" s="272"/>
      <c r="AF244" s="272"/>
      <c r="AG244" s="272"/>
      <c r="AH244" s="272"/>
      <c r="AI244" s="272"/>
      <c r="AJ244" s="272"/>
      <c r="AK244" s="272"/>
      <c r="AL244" s="272"/>
      <c r="AM244" s="272"/>
      <c r="AN244" s="272"/>
      <c r="AO244" s="272"/>
      <c r="AP244" s="272"/>
      <c r="AQ244" s="272"/>
      <c r="AR244" s="272"/>
      <c r="AS244" s="272"/>
      <c r="AT244" s="272"/>
      <c r="AU244" s="286"/>
    </row>
    <row r="245" spans="1:47" ht="60" customHeight="1" x14ac:dyDescent="0.35">
      <c r="A245" s="282" t="s">
        <v>5768</v>
      </c>
      <c r="B245" s="260" t="s">
        <v>2002</v>
      </c>
      <c r="C245" s="261" t="s">
        <v>5861</v>
      </c>
      <c r="D245" s="264" t="s">
        <v>5862</v>
      </c>
      <c r="E245" s="265" t="s">
        <v>5369</v>
      </c>
      <c r="F245" s="268" t="s">
        <v>5848</v>
      </c>
      <c r="G245" s="271" t="str">
        <f>IF(COUNTIF(H245:AU245,"&lt;&gt;")=0,"",SUMPRODUCT(((Recommendations[ImplStatus]="Implemented")+(Recommendations[ImplStatus]="Compensated"))*ISNUMBER(MATCH(Recommendations[Id],H245:AU245,0)))/COUNTIF(H245:AU245,"&lt;&gt;"))</f>
        <v/>
      </c>
      <c r="H245" s="272"/>
      <c r="I245" s="272"/>
      <c r="J245" s="272"/>
      <c r="K245" s="272"/>
      <c r="L245" s="272"/>
      <c r="M245" s="272"/>
      <c r="N245" s="272"/>
      <c r="O245" s="272"/>
      <c r="P245" s="272"/>
      <c r="Q245" s="272"/>
      <c r="R245" s="272"/>
      <c r="S245" s="272"/>
      <c r="T245" s="272"/>
      <c r="U245" s="272"/>
      <c r="V245" s="272"/>
      <c r="W245" s="272"/>
      <c r="X245" s="272"/>
      <c r="Y245" s="272"/>
      <c r="Z245" s="272"/>
      <c r="AA245" s="272"/>
      <c r="AB245" s="272"/>
      <c r="AC245" s="272"/>
      <c r="AD245" s="272"/>
      <c r="AE245" s="272"/>
      <c r="AF245" s="272"/>
      <c r="AG245" s="272"/>
      <c r="AH245" s="272"/>
      <c r="AI245" s="272"/>
      <c r="AJ245" s="272"/>
      <c r="AK245" s="272"/>
      <c r="AL245" s="272"/>
      <c r="AM245" s="272"/>
      <c r="AN245" s="272"/>
      <c r="AO245" s="272"/>
      <c r="AP245" s="272"/>
      <c r="AQ245" s="272"/>
      <c r="AR245" s="272"/>
      <c r="AS245" s="272"/>
      <c r="AT245" s="272"/>
      <c r="AU245" s="286"/>
    </row>
    <row r="246" spans="1:47" ht="60" customHeight="1" x14ac:dyDescent="0.35">
      <c r="A246" s="282" t="s">
        <v>5768</v>
      </c>
      <c r="B246" s="260" t="s">
        <v>2002</v>
      </c>
      <c r="C246" s="261" t="s">
        <v>5863</v>
      </c>
      <c r="D246" s="264" t="s">
        <v>5864</v>
      </c>
      <c r="E246" s="265" t="s">
        <v>5369</v>
      </c>
      <c r="F246" s="268" t="s">
        <v>5848</v>
      </c>
      <c r="G246" s="271" t="str">
        <f>IF(COUNTIF(H246:AU246,"&lt;&gt;")=0,"",SUMPRODUCT(((Recommendations[ImplStatus]="Implemented")+(Recommendations[ImplStatus]="Compensated"))*ISNUMBER(MATCH(Recommendations[Id],H246:AU246,0)))/COUNTIF(H246:AU246,"&lt;&gt;"))</f>
        <v/>
      </c>
      <c r="H246" s="272"/>
      <c r="I246" s="272"/>
      <c r="J246" s="272"/>
      <c r="K246" s="272"/>
      <c r="L246" s="272"/>
      <c r="M246" s="272"/>
      <c r="N246" s="272"/>
      <c r="O246" s="272"/>
      <c r="P246" s="272"/>
      <c r="Q246" s="272"/>
      <c r="R246" s="272"/>
      <c r="S246" s="272"/>
      <c r="T246" s="272"/>
      <c r="U246" s="272"/>
      <c r="V246" s="272"/>
      <c r="W246" s="272"/>
      <c r="X246" s="272"/>
      <c r="Y246" s="272"/>
      <c r="Z246" s="272"/>
      <c r="AA246" s="272"/>
      <c r="AB246" s="272"/>
      <c r="AC246" s="272"/>
      <c r="AD246" s="272"/>
      <c r="AE246" s="272"/>
      <c r="AF246" s="272"/>
      <c r="AG246" s="272"/>
      <c r="AH246" s="272"/>
      <c r="AI246" s="272"/>
      <c r="AJ246" s="272"/>
      <c r="AK246" s="272"/>
      <c r="AL246" s="272"/>
      <c r="AM246" s="272"/>
      <c r="AN246" s="272"/>
      <c r="AO246" s="272"/>
      <c r="AP246" s="272"/>
      <c r="AQ246" s="272"/>
      <c r="AR246" s="272"/>
      <c r="AS246" s="272"/>
      <c r="AT246" s="272"/>
      <c r="AU246" s="286"/>
    </row>
    <row r="247" spans="1:47" ht="60" customHeight="1" x14ac:dyDescent="0.35">
      <c r="A247" s="282" t="s">
        <v>5768</v>
      </c>
      <c r="B247" s="260" t="s">
        <v>2002</v>
      </c>
      <c r="C247" s="261" t="s">
        <v>5865</v>
      </c>
      <c r="D247" s="264" t="s">
        <v>5866</v>
      </c>
      <c r="E247" s="265" t="s">
        <v>5369</v>
      </c>
      <c r="F247" s="268" t="s">
        <v>5848</v>
      </c>
      <c r="G247" s="271" t="str">
        <f>IF(COUNTIF(H247:AU247,"&lt;&gt;")=0,"",SUMPRODUCT(((Recommendations[ImplStatus]="Implemented")+(Recommendations[ImplStatus]="Compensated"))*ISNUMBER(MATCH(Recommendations[Id],H247:AU247,0)))/COUNTIF(H247:AU247,"&lt;&gt;"))</f>
        <v/>
      </c>
      <c r="H247" s="272"/>
      <c r="I247" s="272"/>
      <c r="J247" s="272"/>
      <c r="K247" s="272"/>
      <c r="L247" s="272"/>
      <c r="M247" s="272"/>
      <c r="N247" s="272"/>
      <c r="O247" s="272"/>
      <c r="P247" s="272"/>
      <c r="Q247" s="272"/>
      <c r="R247" s="272"/>
      <c r="S247" s="272"/>
      <c r="T247" s="272"/>
      <c r="U247" s="272"/>
      <c r="V247" s="272"/>
      <c r="W247" s="272"/>
      <c r="X247" s="272"/>
      <c r="Y247" s="272"/>
      <c r="Z247" s="272"/>
      <c r="AA247" s="272"/>
      <c r="AB247" s="272"/>
      <c r="AC247" s="272"/>
      <c r="AD247" s="272"/>
      <c r="AE247" s="272"/>
      <c r="AF247" s="272"/>
      <c r="AG247" s="272"/>
      <c r="AH247" s="272"/>
      <c r="AI247" s="272"/>
      <c r="AJ247" s="272"/>
      <c r="AK247" s="272"/>
      <c r="AL247" s="272"/>
      <c r="AM247" s="272"/>
      <c r="AN247" s="272"/>
      <c r="AO247" s="272"/>
      <c r="AP247" s="272"/>
      <c r="AQ247" s="272"/>
      <c r="AR247" s="272"/>
      <c r="AS247" s="272"/>
      <c r="AT247" s="272"/>
      <c r="AU247" s="286"/>
    </row>
    <row r="248" spans="1:47" ht="60" customHeight="1" x14ac:dyDescent="0.35">
      <c r="A248" s="282" t="s">
        <v>5768</v>
      </c>
      <c r="B248" s="260" t="s">
        <v>2002</v>
      </c>
      <c r="C248" s="261" t="s">
        <v>5867</v>
      </c>
      <c r="D248" s="264" t="s">
        <v>5868</v>
      </c>
      <c r="E248" s="265" t="s">
        <v>5398</v>
      </c>
      <c r="F248" s="268" t="s">
        <v>5848</v>
      </c>
      <c r="G248" s="271" t="str">
        <f>IF(COUNTIF(H248:AU248,"&lt;&gt;")=0,"",SUMPRODUCT(((Recommendations[ImplStatus]="Implemented")+(Recommendations[ImplStatus]="Compensated"))*ISNUMBER(MATCH(Recommendations[Id],H248:AU248,0)))/COUNTIF(H248:AU248,"&lt;&gt;"))</f>
        <v/>
      </c>
      <c r="H248" s="272"/>
      <c r="I248" s="272"/>
      <c r="J248" s="272"/>
      <c r="K248" s="272"/>
      <c r="L248" s="272"/>
      <c r="M248" s="272"/>
      <c r="N248" s="272"/>
      <c r="O248" s="272"/>
      <c r="P248" s="272"/>
      <c r="Q248" s="272"/>
      <c r="R248" s="272"/>
      <c r="S248" s="272"/>
      <c r="T248" s="272"/>
      <c r="U248" s="272"/>
      <c r="V248" s="272"/>
      <c r="W248" s="272"/>
      <c r="X248" s="272"/>
      <c r="Y248" s="272"/>
      <c r="Z248" s="272"/>
      <c r="AA248" s="272"/>
      <c r="AB248" s="272"/>
      <c r="AC248" s="272"/>
      <c r="AD248" s="272"/>
      <c r="AE248" s="272"/>
      <c r="AF248" s="272"/>
      <c r="AG248" s="272"/>
      <c r="AH248" s="272"/>
      <c r="AI248" s="272"/>
      <c r="AJ248" s="272"/>
      <c r="AK248" s="272"/>
      <c r="AL248" s="272"/>
      <c r="AM248" s="272"/>
      <c r="AN248" s="272"/>
      <c r="AO248" s="272"/>
      <c r="AP248" s="272"/>
      <c r="AQ248" s="272"/>
      <c r="AR248" s="272"/>
      <c r="AS248" s="272"/>
      <c r="AT248" s="272"/>
      <c r="AU248" s="286"/>
    </row>
    <row r="249" spans="1:47" ht="60" customHeight="1" x14ac:dyDescent="0.35">
      <c r="A249" s="282" t="s">
        <v>5768</v>
      </c>
      <c r="B249" s="260" t="s">
        <v>2002</v>
      </c>
      <c r="C249" s="261" t="s">
        <v>5869</v>
      </c>
      <c r="D249" s="264" t="s">
        <v>5870</v>
      </c>
      <c r="E249" s="265" t="s">
        <v>5398</v>
      </c>
      <c r="F249" s="268" t="s">
        <v>5871</v>
      </c>
      <c r="G249" s="271" t="str">
        <f>IF(COUNTIF(H249:AU249,"&lt;&gt;")=0,"",SUMPRODUCT(((Recommendations[ImplStatus]="Implemented")+(Recommendations[ImplStatus]="Compensated"))*ISNUMBER(MATCH(Recommendations[Id],H249:AU249,0)))/COUNTIF(H249:AU249,"&lt;&gt;"))</f>
        <v/>
      </c>
      <c r="H249" s="272"/>
      <c r="I249" s="272"/>
      <c r="J249" s="272"/>
      <c r="K249" s="272"/>
      <c r="L249" s="272"/>
      <c r="M249" s="272"/>
      <c r="N249" s="272"/>
      <c r="O249" s="272"/>
      <c r="P249" s="272"/>
      <c r="Q249" s="272"/>
      <c r="R249" s="272"/>
      <c r="S249" s="272"/>
      <c r="T249" s="272"/>
      <c r="U249" s="272"/>
      <c r="V249" s="272"/>
      <c r="W249" s="272"/>
      <c r="X249" s="272"/>
      <c r="Y249" s="272"/>
      <c r="Z249" s="272"/>
      <c r="AA249" s="272"/>
      <c r="AB249" s="272"/>
      <c r="AC249" s="272"/>
      <c r="AD249" s="272"/>
      <c r="AE249" s="272"/>
      <c r="AF249" s="272"/>
      <c r="AG249" s="272"/>
      <c r="AH249" s="272"/>
      <c r="AI249" s="272"/>
      <c r="AJ249" s="272"/>
      <c r="AK249" s="272"/>
      <c r="AL249" s="272"/>
      <c r="AM249" s="272"/>
      <c r="AN249" s="272"/>
      <c r="AO249" s="272"/>
      <c r="AP249" s="272"/>
      <c r="AQ249" s="272"/>
      <c r="AR249" s="272"/>
      <c r="AS249" s="272"/>
      <c r="AT249" s="272"/>
      <c r="AU249" s="286"/>
    </row>
    <row r="250" spans="1:47" ht="60" customHeight="1" x14ac:dyDescent="0.35">
      <c r="A250" s="282" t="s">
        <v>5768</v>
      </c>
      <c r="B250" s="260" t="s">
        <v>2002</v>
      </c>
      <c r="C250" s="261" t="s">
        <v>5872</v>
      </c>
      <c r="D250" s="264" t="s">
        <v>5873</v>
      </c>
      <c r="E250" s="265" t="s">
        <v>5398</v>
      </c>
      <c r="F250" s="268" t="s">
        <v>5871</v>
      </c>
      <c r="G250" s="271" t="str">
        <f>IF(COUNTIF(H250:AU250,"&lt;&gt;")=0,"",SUMPRODUCT(((Recommendations[ImplStatus]="Implemented")+(Recommendations[ImplStatus]="Compensated"))*ISNUMBER(MATCH(Recommendations[Id],H250:AU250,0)))/COUNTIF(H250:AU250,"&lt;&gt;"))</f>
        <v/>
      </c>
      <c r="H250" s="272"/>
      <c r="I250" s="272"/>
      <c r="J250" s="272"/>
      <c r="K250" s="272"/>
      <c r="L250" s="272"/>
      <c r="M250" s="272"/>
      <c r="N250" s="272"/>
      <c r="O250" s="272"/>
      <c r="P250" s="272"/>
      <c r="Q250" s="272"/>
      <c r="R250" s="272"/>
      <c r="S250" s="272"/>
      <c r="T250" s="272"/>
      <c r="U250" s="272"/>
      <c r="V250" s="272"/>
      <c r="W250" s="272"/>
      <c r="X250" s="272"/>
      <c r="Y250" s="272"/>
      <c r="Z250" s="272"/>
      <c r="AA250" s="272"/>
      <c r="AB250" s="272"/>
      <c r="AC250" s="272"/>
      <c r="AD250" s="272"/>
      <c r="AE250" s="272"/>
      <c r="AF250" s="272"/>
      <c r="AG250" s="272"/>
      <c r="AH250" s="272"/>
      <c r="AI250" s="272"/>
      <c r="AJ250" s="272"/>
      <c r="AK250" s="272"/>
      <c r="AL250" s="272"/>
      <c r="AM250" s="272"/>
      <c r="AN250" s="272"/>
      <c r="AO250" s="272"/>
      <c r="AP250" s="272"/>
      <c r="AQ250" s="272"/>
      <c r="AR250" s="272"/>
      <c r="AS250" s="272"/>
      <c r="AT250" s="272"/>
      <c r="AU250" s="286"/>
    </row>
    <row r="251" spans="1:47" ht="60" customHeight="1" outlineLevel="2" x14ac:dyDescent="0.35">
      <c r="A251" s="281" t="s">
        <v>5768</v>
      </c>
      <c r="B251" s="259" t="s">
        <v>5874</v>
      </c>
      <c r="C251" s="259"/>
      <c r="D251" s="263"/>
      <c r="E251" s="259"/>
      <c r="F251" s="267"/>
      <c r="G251" s="270" t="str">
        <f>IF(COUNTIF(H251:AU251,"&lt;&gt;")=0,"",SUMPRODUCT(((Recommendations[ImplStatus]="Implemented")+(Recommendations[ImplStatus]="Compensated"))*ISNUMBER(MATCH(Recommendations[Id],H251:AU251,0)))/COUNTIF(H251:AU251,"&lt;&gt;"))</f>
        <v/>
      </c>
      <c r="H251" s="267"/>
      <c r="I251" s="267"/>
      <c r="J251" s="267"/>
      <c r="K251" s="267"/>
      <c r="L251" s="267"/>
      <c r="M251" s="267"/>
      <c r="N251" s="267"/>
      <c r="O251" s="267"/>
      <c r="P251" s="267"/>
      <c r="Q251" s="267"/>
      <c r="R251" s="267"/>
      <c r="S251" s="267"/>
      <c r="T251" s="267"/>
      <c r="U251" s="267"/>
      <c r="V251" s="267"/>
      <c r="W251" s="267"/>
      <c r="X251" s="267"/>
      <c r="Y251" s="267"/>
      <c r="Z251" s="267"/>
      <c r="AA251" s="267"/>
      <c r="AB251" s="267"/>
      <c r="AC251" s="267"/>
      <c r="AD251" s="267"/>
      <c r="AE251" s="267"/>
      <c r="AF251" s="267"/>
      <c r="AG251" s="267"/>
      <c r="AH251" s="267"/>
      <c r="AI251" s="267"/>
      <c r="AJ251" s="267"/>
      <c r="AK251" s="267"/>
      <c r="AL251" s="267"/>
      <c r="AM251" s="267"/>
      <c r="AN251" s="267"/>
      <c r="AO251" s="267"/>
      <c r="AP251" s="267"/>
      <c r="AQ251" s="267"/>
      <c r="AR251" s="267"/>
      <c r="AS251" s="267"/>
      <c r="AT251" s="267"/>
      <c r="AU251" s="285"/>
    </row>
    <row r="252" spans="1:47" ht="60" customHeight="1" x14ac:dyDescent="0.35">
      <c r="A252" s="282" t="s">
        <v>5768</v>
      </c>
      <c r="B252" s="260" t="s">
        <v>5874</v>
      </c>
      <c r="C252" s="261" t="s">
        <v>5875</v>
      </c>
      <c r="D252" s="264" t="s">
        <v>5876</v>
      </c>
      <c r="E252" s="265" t="s">
        <v>5465</v>
      </c>
      <c r="F252" s="268" t="s">
        <v>5877</v>
      </c>
      <c r="G252" s="271" t="str">
        <f>IF(COUNTIF(H252:AU252,"&lt;&gt;")=0,"",SUMPRODUCT(((Recommendations[ImplStatus]="Implemented")+(Recommendations[ImplStatus]="Compensated"))*ISNUMBER(MATCH(Recommendations[Id],H252:AU252,0)))/COUNTIF(H252:AU252,"&lt;&gt;"))</f>
        <v/>
      </c>
      <c r="H252" s="272"/>
      <c r="I252" s="272"/>
      <c r="J252" s="272"/>
      <c r="K252" s="272"/>
      <c r="L252" s="272"/>
      <c r="M252" s="272"/>
      <c r="N252" s="272"/>
      <c r="O252" s="272"/>
      <c r="P252" s="272"/>
      <c r="Q252" s="272"/>
      <c r="R252" s="272"/>
      <c r="S252" s="272"/>
      <c r="T252" s="272"/>
      <c r="U252" s="272"/>
      <c r="V252" s="272"/>
      <c r="W252" s="272"/>
      <c r="X252" s="272"/>
      <c r="Y252" s="272"/>
      <c r="Z252" s="272"/>
      <c r="AA252" s="272"/>
      <c r="AB252" s="272"/>
      <c r="AC252" s="272"/>
      <c r="AD252" s="272"/>
      <c r="AE252" s="272"/>
      <c r="AF252" s="272"/>
      <c r="AG252" s="272"/>
      <c r="AH252" s="272"/>
      <c r="AI252" s="272"/>
      <c r="AJ252" s="272"/>
      <c r="AK252" s="272"/>
      <c r="AL252" s="272"/>
      <c r="AM252" s="272"/>
      <c r="AN252" s="272"/>
      <c r="AO252" s="272"/>
      <c r="AP252" s="272"/>
      <c r="AQ252" s="272"/>
      <c r="AR252" s="272"/>
      <c r="AS252" s="272"/>
      <c r="AT252" s="272"/>
      <c r="AU252" s="286"/>
    </row>
    <row r="253" spans="1:47" ht="60" customHeight="1" x14ac:dyDescent="0.35">
      <c r="A253" s="282" t="s">
        <v>5768</v>
      </c>
      <c r="B253" s="260" t="s">
        <v>5874</v>
      </c>
      <c r="C253" s="261" t="s">
        <v>5878</v>
      </c>
      <c r="D253" s="264" t="s">
        <v>5879</v>
      </c>
      <c r="E253" s="265" t="s">
        <v>5465</v>
      </c>
      <c r="F253" s="268" t="s">
        <v>5877</v>
      </c>
      <c r="G253" s="271" t="str">
        <f>IF(COUNTIF(H253:AU253,"&lt;&gt;")=0,"",SUMPRODUCT(((Recommendations[ImplStatus]="Implemented")+(Recommendations[ImplStatus]="Compensated"))*ISNUMBER(MATCH(Recommendations[Id],H253:AU253,0)))/COUNTIF(H253:AU253,"&lt;&gt;"))</f>
        <v/>
      </c>
      <c r="H253" s="272"/>
      <c r="I253" s="272"/>
      <c r="J253" s="272"/>
      <c r="K253" s="272"/>
      <c r="L253" s="272"/>
      <c r="M253" s="272"/>
      <c r="N253" s="272"/>
      <c r="O253" s="272"/>
      <c r="P253" s="272"/>
      <c r="Q253" s="272"/>
      <c r="R253" s="272"/>
      <c r="S253" s="272"/>
      <c r="T253" s="272"/>
      <c r="U253" s="272"/>
      <c r="V253" s="272"/>
      <c r="W253" s="272"/>
      <c r="X253" s="272"/>
      <c r="Y253" s="272"/>
      <c r="Z253" s="272"/>
      <c r="AA253" s="272"/>
      <c r="AB253" s="272"/>
      <c r="AC253" s="272"/>
      <c r="AD253" s="272"/>
      <c r="AE253" s="272"/>
      <c r="AF253" s="272"/>
      <c r="AG253" s="272"/>
      <c r="AH253" s="272"/>
      <c r="AI253" s="272"/>
      <c r="AJ253" s="272"/>
      <c r="AK253" s="272"/>
      <c r="AL253" s="272"/>
      <c r="AM253" s="272"/>
      <c r="AN253" s="272"/>
      <c r="AO253" s="272"/>
      <c r="AP253" s="272"/>
      <c r="AQ253" s="272"/>
      <c r="AR253" s="272"/>
      <c r="AS253" s="272"/>
      <c r="AT253" s="272"/>
      <c r="AU253" s="286"/>
    </row>
    <row r="254" spans="1:47" ht="60" customHeight="1" x14ac:dyDescent="0.35">
      <c r="A254" s="282" t="s">
        <v>5768</v>
      </c>
      <c r="B254" s="260" t="s">
        <v>5874</v>
      </c>
      <c r="C254" s="261" t="s">
        <v>5880</v>
      </c>
      <c r="D254" s="264" t="s">
        <v>5881</v>
      </c>
      <c r="E254" s="265" t="s">
        <v>5465</v>
      </c>
      <c r="F254" s="268" t="s">
        <v>5877</v>
      </c>
      <c r="G254" s="271" t="str">
        <f>IF(COUNTIF(H254:AU254,"&lt;&gt;")=0,"",SUMPRODUCT(((Recommendations[ImplStatus]="Implemented")+(Recommendations[ImplStatus]="Compensated"))*ISNUMBER(MATCH(Recommendations[Id],H254:AU254,0)))/COUNTIF(H254:AU254,"&lt;&gt;"))</f>
        <v/>
      </c>
      <c r="H254" s="272"/>
      <c r="I254" s="272"/>
      <c r="J254" s="272"/>
      <c r="K254" s="272"/>
      <c r="L254" s="272"/>
      <c r="M254" s="272"/>
      <c r="N254" s="272"/>
      <c r="O254" s="272"/>
      <c r="P254" s="272"/>
      <c r="Q254" s="272"/>
      <c r="R254" s="272"/>
      <c r="S254" s="272"/>
      <c r="T254" s="272"/>
      <c r="U254" s="272"/>
      <c r="V254" s="272"/>
      <c r="W254" s="272"/>
      <c r="X254" s="272"/>
      <c r="Y254" s="272"/>
      <c r="Z254" s="272"/>
      <c r="AA254" s="272"/>
      <c r="AB254" s="272"/>
      <c r="AC254" s="272"/>
      <c r="AD254" s="272"/>
      <c r="AE254" s="272"/>
      <c r="AF254" s="272"/>
      <c r="AG254" s="272"/>
      <c r="AH254" s="272"/>
      <c r="AI254" s="272"/>
      <c r="AJ254" s="272"/>
      <c r="AK254" s="272"/>
      <c r="AL254" s="272"/>
      <c r="AM254" s="272"/>
      <c r="AN254" s="272"/>
      <c r="AO254" s="272"/>
      <c r="AP254" s="272"/>
      <c r="AQ254" s="272"/>
      <c r="AR254" s="272"/>
      <c r="AS254" s="272"/>
      <c r="AT254" s="272"/>
      <c r="AU254" s="286"/>
    </row>
    <row r="255" spans="1:47" ht="60" customHeight="1" x14ac:dyDescent="0.35">
      <c r="A255" s="282" t="s">
        <v>5768</v>
      </c>
      <c r="B255" s="260" t="s">
        <v>5874</v>
      </c>
      <c r="C255" s="261" t="s">
        <v>5882</v>
      </c>
      <c r="D255" s="264" t="s">
        <v>5883</v>
      </c>
      <c r="E255" s="265" t="s">
        <v>5465</v>
      </c>
      <c r="F255" s="268" t="s">
        <v>5877</v>
      </c>
      <c r="G255" s="271" t="str">
        <f>IF(COUNTIF(H255:AU255,"&lt;&gt;")=0,"",SUMPRODUCT(((Recommendations[ImplStatus]="Implemented")+(Recommendations[ImplStatus]="Compensated"))*ISNUMBER(MATCH(Recommendations[Id],H255:AU255,0)))/COUNTIF(H255:AU255,"&lt;&gt;"))</f>
        <v/>
      </c>
      <c r="H255" s="272"/>
      <c r="I255" s="272"/>
      <c r="J255" s="272"/>
      <c r="K255" s="272"/>
      <c r="L255" s="272"/>
      <c r="M255" s="272"/>
      <c r="N255" s="272"/>
      <c r="O255" s="272"/>
      <c r="P255" s="272"/>
      <c r="Q255" s="272"/>
      <c r="R255" s="272"/>
      <c r="S255" s="272"/>
      <c r="T255" s="272"/>
      <c r="U255" s="272"/>
      <c r="V255" s="272"/>
      <c r="W255" s="272"/>
      <c r="X255" s="272"/>
      <c r="Y255" s="272"/>
      <c r="Z255" s="272"/>
      <c r="AA255" s="272"/>
      <c r="AB255" s="272"/>
      <c r="AC255" s="272"/>
      <c r="AD255" s="272"/>
      <c r="AE255" s="272"/>
      <c r="AF255" s="272"/>
      <c r="AG255" s="272"/>
      <c r="AH255" s="272"/>
      <c r="AI255" s="272"/>
      <c r="AJ255" s="272"/>
      <c r="AK255" s="272"/>
      <c r="AL255" s="272"/>
      <c r="AM255" s="272"/>
      <c r="AN255" s="272"/>
      <c r="AO255" s="272"/>
      <c r="AP255" s="272"/>
      <c r="AQ255" s="272"/>
      <c r="AR255" s="272"/>
      <c r="AS255" s="272"/>
      <c r="AT255" s="272"/>
      <c r="AU255" s="286"/>
    </row>
    <row r="256" spans="1:47" ht="60" customHeight="1" x14ac:dyDescent="0.35">
      <c r="A256" s="282" t="s">
        <v>5768</v>
      </c>
      <c r="B256" s="260" t="s">
        <v>5874</v>
      </c>
      <c r="C256" s="261" t="s">
        <v>5884</v>
      </c>
      <c r="D256" s="264" t="s">
        <v>5885</v>
      </c>
      <c r="E256" s="265" t="s">
        <v>5465</v>
      </c>
      <c r="F256" s="268" t="s">
        <v>5877</v>
      </c>
      <c r="G256" s="271" t="str">
        <f>IF(COUNTIF(H256:AU256,"&lt;&gt;")=0,"",SUMPRODUCT(((Recommendations[ImplStatus]="Implemented")+(Recommendations[ImplStatus]="Compensated"))*ISNUMBER(MATCH(Recommendations[Id],H256:AU256,0)))/COUNTIF(H256:AU256,"&lt;&gt;"))</f>
        <v/>
      </c>
      <c r="H256" s="272"/>
      <c r="I256" s="272"/>
      <c r="J256" s="272"/>
      <c r="K256" s="272"/>
      <c r="L256" s="272"/>
      <c r="M256" s="272"/>
      <c r="N256" s="272"/>
      <c r="O256" s="272"/>
      <c r="P256" s="272"/>
      <c r="Q256" s="272"/>
      <c r="R256" s="272"/>
      <c r="S256" s="272"/>
      <c r="T256" s="272"/>
      <c r="U256" s="272"/>
      <c r="V256" s="272"/>
      <c r="W256" s="272"/>
      <c r="X256" s="272"/>
      <c r="Y256" s="272"/>
      <c r="Z256" s="272"/>
      <c r="AA256" s="272"/>
      <c r="AB256" s="272"/>
      <c r="AC256" s="272"/>
      <c r="AD256" s="272"/>
      <c r="AE256" s="272"/>
      <c r="AF256" s="272"/>
      <c r="AG256" s="272"/>
      <c r="AH256" s="272"/>
      <c r="AI256" s="272"/>
      <c r="AJ256" s="272"/>
      <c r="AK256" s="272"/>
      <c r="AL256" s="272"/>
      <c r="AM256" s="272"/>
      <c r="AN256" s="272"/>
      <c r="AO256" s="272"/>
      <c r="AP256" s="272"/>
      <c r="AQ256" s="272"/>
      <c r="AR256" s="272"/>
      <c r="AS256" s="272"/>
      <c r="AT256" s="272"/>
      <c r="AU256" s="286"/>
    </row>
    <row r="257" spans="1:47" ht="60" customHeight="1" x14ac:dyDescent="0.35">
      <c r="A257" s="282" t="s">
        <v>5768</v>
      </c>
      <c r="B257" s="260" t="s">
        <v>5874</v>
      </c>
      <c r="C257" s="261" t="s">
        <v>5886</v>
      </c>
      <c r="D257" s="264" t="s">
        <v>5887</v>
      </c>
      <c r="E257" s="265" t="s">
        <v>5369</v>
      </c>
      <c r="F257" s="268" t="s">
        <v>5877</v>
      </c>
      <c r="G257" s="271" t="str">
        <f>IF(COUNTIF(H257:AU257,"&lt;&gt;")=0,"",SUMPRODUCT(((Recommendations[ImplStatus]="Implemented")+(Recommendations[ImplStatus]="Compensated"))*ISNUMBER(MATCH(Recommendations[Id],H257:AU257,0)))/COUNTIF(H257:AU257,"&lt;&gt;"))</f>
        <v/>
      </c>
      <c r="H257" s="272"/>
      <c r="I257" s="272"/>
      <c r="J257" s="272"/>
      <c r="K257" s="272"/>
      <c r="L257" s="272"/>
      <c r="M257" s="272"/>
      <c r="N257" s="272"/>
      <c r="O257" s="272"/>
      <c r="P257" s="272"/>
      <c r="Q257" s="272"/>
      <c r="R257" s="272"/>
      <c r="S257" s="272"/>
      <c r="T257" s="272"/>
      <c r="U257" s="272"/>
      <c r="V257" s="272"/>
      <c r="W257" s="272"/>
      <c r="X257" s="272"/>
      <c r="Y257" s="272"/>
      <c r="Z257" s="272"/>
      <c r="AA257" s="272"/>
      <c r="AB257" s="272"/>
      <c r="AC257" s="272"/>
      <c r="AD257" s="272"/>
      <c r="AE257" s="272"/>
      <c r="AF257" s="272"/>
      <c r="AG257" s="272"/>
      <c r="AH257" s="272"/>
      <c r="AI257" s="272"/>
      <c r="AJ257" s="272"/>
      <c r="AK257" s="272"/>
      <c r="AL257" s="272"/>
      <c r="AM257" s="272"/>
      <c r="AN257" s="272"/>
      <c r="AO257" s="272"/>
      <c r="AP257" s="272"/>
      <c r="AQ257" s="272"/>
      <c r="AR257" s="272"/>
      <c r="AS257" s="272"/>
      <c r="AT257" s="272"/>
      <c r="AU257" s="286"/>
    </row>
    <row r="258" spans="1:47" ht="60" customHeight="1" x14ac:dyDescent="0.35">
      <c r="A258" s="282" t="s">
        <v>5768</v>
      </c>
      <c r="B258" s="260" t="s">
        <v>5874</v>
      </c>
      <c r="C258" s="261" t="s">
        <v>5888</v>
      </c>
      <c r="D258" s="264" t="s">
        <v>5889</v>
      </c>
      <c r="E258" s="265" t="s">
        <v>5369</v>
      </c>
      <c r="F258" s="268" t="s">
        <v>5877</v>
      </c>
      <c r="G258" s="271" t="str">
        <f>IF(COUNTIF(H258:AU258,"&lt;&gt;")=0,"",SUMPRODUCT(((Recommendations[ImplStatus]="Implemented")+(Recommendations[ImplStatus]="Compensated"))*ISNUMBER(MATCH(Recommendations[Id],H258:AU258,0)))/COUNTIF(H258:AU258,"&lt;&gt;"))</f>
        <v/>
      </c>
      <c r="H258" s="272"/>
      <c r="I258" s="272"/>
      <c r="J258" s="272"/>
      <c r="K258" s="272"/>
      <c r="L258" s="272"/>
      <c r="M258" s="272"/>
      <c r="N258" s="272"/>
      <c r="O258" s="272"/>
      <c r="P258" s="272"/>
      <c r="Q258" s="272"/>
      <c r="R258" s="272"/>
      <c r="S258" s="272"/>
      <c r="T258" s="272"/>
      <c r="U258" s="272"/>
      <c r="V258" s="272"/>
      <c r="W258" s="272"/>
      <c r="X258" s="272"/>
      <c r="Y258" s="272"/>
      <c r="Z258" s="272"/>
      <c r="AA258" s="272"/>
      <c r="AB258" s="272"/>
      <c r="AC258" s="272"/>
      <c r="AD258" s="272"/>
      <c r="AE258" s="272"/>
      <c r="AF258" s="272"/>
      <c r="AG258" s="272"/>
      <c r="AH258" s="272"/>
      <c r="AI258" s="272"/>
      <c r="AJ258" s="272"/>
      <c r="AK258" s="272"/>
      <c r="AL258" s="272"/>
      <c r="AM258" s="272"/>
      <c r="AN258" s="272"/>
      <c r="AO258" s="272"/>
      <c r="AP258" s="272"/>
      <c r="AQ258" s="272"/>
      <c r="AR258" s="272"/>
      <c r="AS258" s="272"/>
      <c r="AT258" s="272"/>
      <c r="AU258" s="286"/>
    </row>
    <row r="259" spans="1:47" ht="60" customHeight="1" x14ac:dyDescent="0.35">
      <c r="A259" s="282" t="s">
        <v>5768</v>
      </c>
      <c r="B259" s="260" t="s">
        <v>5874</v>
      </c>
      <c r="C259" s="261" t="s">
        <v>5890</v>
      </c>
      <c r="D259" s="264" t="s">
        <v>5891</v>
      </c>
      <c r="E259" s="265" t="s">
        <v>5369</v>
      </c>
      <c r="F259" s="268" t="s">
        <v>5877</v>
      </c>
      <c r="G259" s="271" t="str">
        <f>IF(COUNTIF(H259:AU259,"&lt;&gt;")=0,"",SUMPRODUCT(((Recommendations[ImplStatus]="Implemented")+(Recommendations[ImplStatus]="Compensated"))*ISNUMBER(MATCH(Recommendations[Id],H259:AU259,0)))/COUNTIF(H259:AU259,"&lt;&gt;"))</f>
        <v/>
      </c>
      <c r="H259" s="272"/>
      <c r="I259" s="272"/>
      <c r="J259" s="272"/>
      <c r="K259" s="272"/>
      <c r="L259" s="272"/>
      <c r="M259" s="272"/>
      <c r="N259" s="272"/>
      <c r="O259" s="272"/>
      <c r="P259" s="272"/>
      <c r="Q259" s="272"/>
      <c r="R259" s="272"/>
      <c r="S259" s="272"/>
      <c r="T259" s="272"/>
      <c r="U259" s="272"/>
      <c r="V259" s="272"/>
      <c r="W259" s="272"/>
      <c r="X259" s="272"/>
      <c r="Y259" s="272"/>
      <c r="Z259" s="272"/>
      <c r="AA259" s="272"/>
      <c r="AB259" s="272"/>
      <c r="AC259" s="272"/>
      <c r="AD259" s="272"/>
      <c r="AE259" s="272"/>
      <c r="AF259" s="272"/>
      <c r="AG259" s="272"/>
      <c r="AH259" s="272"/>
      <c r="AI259" s="272"/>
      <c r="AJ259" s="272"/>
      <c r="AK259" s="272"/>
      <c r="AL259" s="272"/>
      <c r="AM259" s="272"/>
      <c r="AN259" s="272"/>
      <c r="AO259" s="272"/>
      <c r="AP259" s="272"/>
      <c r="AQ259" s="272"/>
      <c r="AR259" s="272"/>
      <c r="AS259" s="272"/>
      <c r="AT259" s="272"/>
      <c r="AU259" s="286"/>
    </row>
    <row r="260" spans="1:47" ht="60" customHeight="1" x14ac:dyDescent="0.35">
      <c r="A260" s="282" t="s">
        <v>5768</v>
      </c>
      <c r="B260" s="260" t="s">
        <v>5874</v>
      </c>
      <c r="C260" s="261" t="s">
        <v>5892</v>
      </c>
      <c r="D260" s="264" t="s">
        <v>5893</v>
      </c>
      <c r="E260" s="265" t="s">
        <v>5369</v>
      </c>
      <c r="F260" s="268" t="s">
        <v>5877</v>
      </c>
      <c r="G260" s="271" t="str">
        <f>IF(COUNTIF(H260:AU260,"&lt;&gt;")=0,"",SUMPRODUCT(((Recommendations[ImplStatus]="Implemented")+(Recommendations[ImplStatus]="Compensated"))*ISNUMBER(MATCH(Recommendations[Id],H260:AU260,0)))/COUNTIF(H260:AU260,"&lt;&gt;"))</f>
        <v/>
      </c>
      <c r="H260" s="272"/>
      <c r="I260" s="272"/>
      <c r="J260" s="272"/>
      <c r="K260" s="272"/>
      <c r="L260" s="272"/>
      <c r="M260" s="272"/>
      <c r="N260" s="272"/>
      <c r="O260" s="272"/>
      <c r="P260" s="272"/>
      <c r="Q260" s="272"/>
      <c r="R260" s="272"/>
      <c r="S260" s="272"/>
      <c r="T260" s="272"/>
      <c r="U260" s="272"/>
      <c r="V260" s="272"/>
      <c r="W260" s="272"/>
      <c r="X260" s="272"/>
      <c r="Y260" s="272"/>
      <c r="Z260" s="272"/>
      <c r="AA260" s="272"/>
      <c r="AB260" s="272"/>
      <c r="AC260" s="272"/>
      <c r="AD260" s="272"/>
      <c r="AE260" s="272"/>
      <c r="AF260" s="272"/>
      <c r="AG260" s="272"/>
      <c r="AH260" s="272"/>
      <c r="AI260" s="272"/>
      <c r="AJ260" s="272"/>
      <c r="AK260" s="272"/>
      <c r="AL260" s="272"/>
      <c r="AM260" s="272"/>
      <c r="AN260" s="272"/>
      <c r="AO260" s="272"/>
      <c r="AP260" s="272"/>
      <c r="AQ260" s="272"/>
      <c r="AR260" s="272"/>
      <c r="AS260" s="272"/>
      <c r="AT260" s="272"/>
      <c r="AU260" s="286"/>
    </row>
    <row r="261" spans="1:47" ht="60" customHeight="1" x14ac:dyDescent="0.35">
      <c r="A261" s="282" t="s">
        <v>5768</v>
      </c>
      <c r="B261" s="260" t="s">
        <v>5874</v>
      </c>
      <c r="C261" s="261" t="s">
        <v>5894</v>
      </c>
      <c r="D261" s="264" t="s">
        <v>5895</v>
      </c>
      <c r="E261" s="265" t="s">
        <v>5513</v>
      </c>
      <c r="F261" s="268" t="s">
        <v>5877</v>
      </c>
      <c r="G261" s="271" t="str">
        <f>IF(COUNTIF(H261:AU261,"&lt;&gt;")=0,"",SUMPRODUCT(((Recommendations[ImplStatus]="Implemented")+(Recommendations[ImplStatus]="Compensated"))*ISNUMBER(MATCH(Recommendations[Id],H261:AU261,0)))/COUNTIF(H261:AU261,"&lt;&gt;"))</f>
        <v/>
      </c>
      <c r="H261" s="272"/>
      <c r="I261" s="272"/>
      <c r="J261" s="272"/>
      <c r="K261" s="272"/>
      <c r="L261" s="272"/>
      <c r="M261" s="272"/>
      <c r="N261" s="272"/>
      <c r="O261" s="272"/>
      <c r="P261" s="272"/>
      <c r="Q261" s="272"/>
      <c r="R261" s="272"/>
      <c r="S261" s="272"/>
      <c r="T261" s="272"/>
      <c r="U261" s="272"/>
      <c r="V261" s="272"/>
      <c r="W261" s="272"/>
      <c r="X261" s="272"/>
      <c r="Y261" s="272"/>
      <c r="Z261" s="272"/>
      <c r="AA261" s="272"/>
      <c r="AB261" s="272"/>
      <c r="AC261" s="272"/>
      <c r="AD261" s="272"/>
      <c r="AE261" s="272"/>
      <c r="AF261" s="272"/>
      <c r="AG261" s="272"/>
      <c r="AH261" s="272"/>
      <c r="AI261" s="272"/>
      <c r="AJ261" s="272"/>
      <c r="AK261" s="272"/>
      <c r="AL261" s="272"/>
      <c r="AM261" s="272"/>
      <c r="AN261" s="272"/>
      <c r="AO261" s="272"/>
      <c r="AP261" s="272"/>
      <c r="AQ261" s="272"/>
      <c r="AR261" s="272"/>
      <c r="AS261" s="272"/>
      <c r="AT261" s="272"/>
      <c r="AU261" s="286"/>
    </row>
    <row r="262" spans="1:47" ht="60" customHeight="1" x14ac:dyDescent="0.35">
      <c r="A262" s="282" t="s">
        <v>5768</v>
      </c>
      <c r="B262" s="260" t="s">
        <v>5874</v>
      </c>
      <c r="C262" s="261" t="s">
        <v>5896</v>
      </c>
      <c r="D262" s="264" t="s">
        <v>5897</v>
      </c>
      <c r="E262" s="265" t="s">
        <v>5513</v>
      </c>
      <c r="F262" s="268" t="s">
        <v>5877</v>
      </c>
      <c r="G262" s="271" t="str">
        <f>IF(COUNTIF(H262:AU262,"&lt;&gt;")=0,"",SUMPRODUCT(((Recommendations[ImplStatus]="Implemented")+(Recommendations[ImplStatus]="Compensated"))*ISNUMBER(MATCH(Recommendations[Id],H262:AU262,0)))/COUNTIF(H262:AU262,"&lt;&gt;"))</f>
        <v/>
      </c>
      <c r="H262" s="272"/>
      <c r="I262" s="272"/>
      <c r="J262" s="272"/>
      <c r="K262" s="272"/>
      <c r="L262" s="272"/>
      <c r="M262" s="272"/>
      <c r="N262" s="272"/>
      <c r="O262" s="272"/>
      <c r="P262" s="272"/>
      <c r="Q262" s="272"/>
      <c r="R262" s="272"/>
      <c r="S262" s="272"/>
      <c r="T262" s="272"/>
      <c r="U262" s="272"/>
      <c r="V262" s="272"/>
      <c r="W262" s="272"/>
      <c r="X262" s="272"/>
      <c r="Y262" s="272"/>
      <c r="Z262" s="272"/>
      <c r="AA262" s="272"/>
      <c r="AB262" s="272"/>
      <c r="AC262" s="272"/>
      <c r="AD262" s="272"/>
      <c r="AE262" s="272"/>
      <c r="AF262" s="272"/>
      <c r="AG262" s="272"/>
      <c r="AH262" s="272"/>
      <c r="AI262" s="272"/>
      <c r="AJ262" s="272"/>
      <c r="AK262" s="272"/>
      <c r="AL262" s="272"/>
      <c r="AM262" s="272"/>
      <c r="AN262" s="272"/>
      <c r="AO262" s="272"/>
      <c r="AP262" s="272"/>
      <c r="AQ262" s="272"/>
      <c r="AR262" s="272"/>
      <c r="AS262" s="272"/>
      <c r="AT262" s="272"/>
      <c r="AU262" s="286"/>
    </row>
    <row r="263" spans="1:47" ht="60" customHeight="1" x14ac:dyDescent="0.35">
      <c r="A263" s="282" t="s">
        <v>5768</v>
      </c>
      <c r="B263" s="260" t="s">
        <v>5874</v>
      </c>
      <c r="C263" s="261" t="s">
        <v>5898</v>
      </c>
      <c r="D263" s="264" t="s">
        <v>5899</v>
      </c>
      <c r="E263" s="265" t="s">
        <v>5513</v>
      </c>
      <c r="F263" s="268" t="s">
        <v>5877</v>
      </c>
      <c r="G263" s="271" t="str">
        <f>IF(COUNTIF(H263:AU263,"&lt;&gt;")=0,"",SUMPRODUCT(((Recommendations[ImplStatus]="Implemented")+(Recommendations[ImplStatus]="Compensated"))*ISNUMBER(MATCH(Recommendations[Id],H263:AU263,0)))/COUNTIF(H263:AU263,"&lt;&gt;"))</f>
        <v/>
      </c>
      <c r="H263" s="272"/>
      <c r="I263" s="272"/>
      <c r="J263" s="272"/>
      <c r="K263" s="272"/>
      <c r="L263" s="272"/>
      <c r="M263" s="272"/>
      <c r="N263" s="272"/>
      <c r="O263" s="272"/>
      <c r="P263" s="272"/>
      <c r="Q263" s="272"/>
      <c r="R263" s="272"/>
      <c r="S263" s="272"/>
      <c r="T263" s="272"/>
      <c r="U263" s="272"/>
      <c r="V263" s="272"/>
      <c r="W263" s="272"/>
      <c r="X263" s="272"/>
      <c r="Y263" s="272"/>
      <c r="Z263" s="272"/>
      <c r="AA263" s="272"/>
      <c r="AB263" s="272"/>
      <c r="AC263" s="272"/>
      <c r="AD263" s="272"/>
      <c r="AE263" s="272"/>
      <c r="AF263" s="272"/>
      <c r="AG263" s="272"/>
      <c r="AH263" s="272"/>
      <c r="AI263" s="272"/>
      <c r="AJ263" s="272"/>
      <c r="AK263" s="272"/>
      <c r="AL263" s="272"/>
      <c r="AM263" s="272"/>
      <c r="AN263" s="272"/>
      <c r="AO263" s="272"/>
      <c r="AP263" s="272"/>
      <c r="AQ263" s="272"/>
      <c r="AR263" s="272"/>
      <c r="AS263" s="272"/>
      <c r="AT263" s="272"/>
      <c r="AU263" s="286"/>
    </row>
    <row r="264" spans="1:47" ht="60" customHeight="1" outlineLevel="2" x14ac:dyDescent="0.35">
      <c r="A264" s="281" t="s">
        <v>5768</v>
      </c>
      <c r="B264" s="259" t="s">
        <v>5900</v>
      </c>
      <c r="C264" s="259"/>
      <c r="D264" s="263"/>
      <c r="E264" s="259"/>
      <c r="F264" s="267"/>
      <c r="G264" s="270" t="str">
        <f>IF(COUNTIF(H264:AU264,"&lt;&gt;")=0,"",SUMPRODUCT(((Recommendations[ImplStatus]="Implemented")+(Recommendations[ImplStatus]="Compensated"))*ISNUMBER(MATCH(Recommendations[Id],H264:AU264,0)))/COUNTIF(H264:AU264,"&lt;&gt;"))</f>
        <v/>
      </c>
      <c r="H264" s="267"/>
      <c r="I264" s="267"/>
      <c r="J264" s="267"/>
      <c r="K264" s="267"/>
      <c r="L264" s="267"/>
      <c r="M264" s="267"/>
      <c r="N264" s="267"/>
      <c r="O264" s="267"/>
      <c r="P264" s="267"/>
      <c r="Q264" s="267"/>
      <c r="R264" s="267"/>
      <c r="S264" s="267"/>
      <c r="T264" s="267"/>
      <c r="U264" s="267"/>
      <c r="V264" s="267"/>
      <c r="W264" s="267"/>
      <c r="X264" s="267"/>
      <c r="Y264" s="267"/>
      <c r="Z264" s="267"/>
      <c r="AA264" s="267"/>
      <c r="AB264" s="267"/>
      <c r="AC264" s="267"/>
      <c r="AD264" s="267"/>
      <c r="AE264" s="267"/>
      <c r="AF264" s="267"/>
      <c r="AG264" s="267"/>
      <c r="AH264" s="267"/>
      <c r="AI264" s="267"/>
      <c r="AJ264" s="267"/>
      <c r="AK264" s="267"/>
      <c r="AL264" s="267"/>
      <c r="AM264" s="267"/>
      <c r="AN264" s="267"/>
      <c r="AO264" s="267"/>
      <c r="AP264" s="267"/>
      <c r="AQ264" s="267"/>
      <c r="AR264" s="267"/>
      <c r="AS264" s="267"/>
      <c r="AT264" s="267"/>
      <c r="AU264" s="285"/>
    </row>
    <row r="265" spans="1:47" ht="60" customHeight="1" x14ac:dyDescent="0.35">
      <c r="A265" s="282" t="s">
        <v>5768</v>
      </c>
      <c r="B265" s="260" t="s">
        <v>5900</v>
      </c>
      <c r="C265" s="261" t="s">
        <v>5901</v>
      </c>
      <c r="D265" s="264" t="s">
        <v>5902</v>
      </c>
      <c r="E265" s="265" t="s">
        <v>5398</v>
      </c>
      <c r="F265" s="268" t="s">
        <v>5903</v>
      </c>
      <c r="G265" s="271" t="str">
        <f>IF(COUNTIF(H265:AU265,"&lt;&gt;")=0,"",SUMPRODUCT(((Recommendations[ImplStatus]="Implemented")+(Recommendations[ImplStatus]="Compensated"))*ISNUMBER(MATCH(Recommendations[Id],H265:AU265,0)))/COUNTIF(H265:AU265,"&lt;&gt;"))</f>
        <v/>
      </c>
      <c r="H265" s="272"/>
      <c r="I265" s="272"/>
      <c r="J265" s="272"/>
      <c r="K265" s="272"/>
      <c r="L265" s="272"/>
      <c r="M265" s="272"/>
      <c r="N265" s="272"/>
      <c r="O265" s="272"/>
      <c r="P265" s="272"/>
      <c r="Q265" s="272"/>
      <c r="R265" s="272"/>
      <c r="S265" s="272"/>
      <c r="T265" s="272"/>
      <c r="U265" s="272"/>
      <c r="V265" s="272"/>
      <c r="W265" s="272"/>
      <c r="X265" s="272"/>
      <c r="Y265" s="272"/>
      <c r="Z265" s="272"/>
      <c r="AA265" s="272"/>
      <c r="AB265" s="272"/>
      <c r="AC265" s="272"/>
      <c r="AD265" s="272"/>
      <c r="AE265" s="272"/>
      <c r="AF265" s="272"/>
      <c r="AG265" s="272"/>
      <c r="AH265" s="272"/>
      <c r="AI265" s="272"/>
      <c r="AJ265" s="272"/>
      <c r="AK265" s="272"/>
      <c r="AL265" s="272"/>
      <c r="AM265" s="272"/>
      <c r="AN265" s="272"/>
      <c r="AO265" s="272"/>
      <c r="AP265" s="272"/>
      <c r="AQ265" s="272"/>
      <c r="AR265" s="272"/>
      <c r="AS265" s="272"/>
      <c r="AT265" s="272"/>
      <c r="AU265" s="286"/>
    </row>
    <row r="266" spans="1:47" ht="60" customHeight="1" x14ac:dyDescent="0.35">
      <c r="A266" s="282" t="s">
        <v>5768</v>
      </c>
      <c r="B266" s="260" t="s">
        <v>5900</v>
      </c>
      <c r="C266" s="261" t="s">
        <v>5904</v>
      </c>
      <c r="D266" s="264" t="s">
        <v>5905</v>
      </c>
      <c r="E266" s="265" t="s">
        <v>5398</v>
      </c>
      <c r="F266" s="268" t="s">
        <v>5903</v>
      </c>
      <c r="G266" s="271" t="str">
        <f>IF(COUNTIF(H266:AU266,"&lt;&gt;")=0,"",SUMPRODUCT(((Recommendations[ImplStatus]="Implemented")+(Recommendations[ImplStatus]="Compensated"))*ISNUMBER(MATCH(Recommendations[Id],H266:AU266,0)))/COUNTIF(H266:AU266,"&lt;&gt;"))</f>
        <v/>
      </c>
      <c r="H266" s="272"/>
      <c r="I266" s="272"/>
      <c r="J266" s="272"/>
      <c r="K266" s="272"/>
      <c r="L266" s="272"/>
      <c r="M266" s="272"/>
      <c r="N266" s="272"/>
      <c r="O266" s="272"/>
      <c r="P266" s="272"/>
      <c r="Q266" s="272"/>
      <c r="R266" s="272"/>
      <c r="S266" s="272"/>
      <c r="T266" s="272"/>
      <c r="U266" s="272"/>
      <c r="V266" s="272"/>
      <c r="W266" s="272"/>
      <c r="X266" s="272"/>
      <c r="Y266" s="272"/>
      <c r="Z266" s="272"/>
      <c r="AA266" s="272"/>
      <c r="AB266" s="272"/>
      <c r="AC266" s="272"/>
      <c r="AD266" s="272"/>
      <c r="AE266" s="272"/>
      <c r="AF266" s="272"/>
      <c r="AG266" s="272"/>
      <c r="AH266" s="272"/>
      <c r="AI266" s="272"/>
      <c r="AJ266" s="272"/>
      <c r="AK266" s="272"/>
      <c r="AL266" s="272"/>
      <c r="AM266" s="272"/>
      <c r="AN266" s="272"/>
      <c r="AO266" s="272"/>
      <c r="AP266" s="272"/>
      <c r="AQ266" s="272"/>
      <c r="AR266" s="272"/>
      <c r="AS266" s="272"/>
      <c r="AT266" s="272"/>
      <c r="AU266" s="286"/>
    </row>
    <row r="267" spans="1:47" ht="60" customHeight="1" x14ac:dyDescent="0.35">
      <c r="A267" s="282" t="s">
        <v>5768</v>
      </c>
      <c r="B267" s="260" t="s">
        <v>5900</v>
      </c>
      <c r="C267" s="261" t="s">
        <v>5906</v>
      </c>
      <c r="D267" s="264" t="s">
        <v>5907</v>
      </c>
      <c r="E267" s="265" t="s">
        <v>5398</v>
      </c>
      <c r="F267" s="268" t="s">
        <v>5903</v>
      </c>
      <c r="G267" s="271" t="str">
        <f>IF(COUNTIF(H267:AU267,"&lt;&gt;")=0,"",SUMPRODUCT(((Recommendations[ImplStatus]="Implemented")+(Recommendations[ImplStatus]="Compensated"))*ISNUMBER(MATCH(Recommendations[Id],H267:AU267,0)))/COUNTIF(H267:AU267,"&lt;&gt;"))</f>
        <v/>
      </c>
      <c r="H267" s="272"/>
      <c r="I267" s="272"/>
      <c r="J267" s="272"/>
      <c r="K267" s="272"/>
      <c r="L267" s="272"/>
      <c r="M267" s="272"/>
      <c r="N267" s="272"/>
      <c r="O267" s="272"/>
      <c r="P267" s="272"/>
      <c r="Q267" s="272"/>
      <c r="R267" s="272"/>
      <c r="S267" s="272"/>
      <c r="T267" s="272"/>
      <c r="U267" s="272"/>
      <c r="V267" s="272"/>
      <c r="W267" s="272"/>
      <c r="X267" s="272"/>
      <c r="Y267" s="272"/>
      <c r="Z267" s="272"/>
      <c r="AA267" s="272"/>
      <c r="AB267" s="272"/>
      <c r="AC267" s="272"/>
      <c r="AD267" s="272"/>
      <c r="AE267" s="272"/>
      <c r="AF267" s="272"/>
      <c r="AG267" s="272"/>
      <c r="AH267" s="272"/>
      <c r="AI267" s="272"/>
      <c r="AJ267" s="272"/>
      <c r="AK267" s="272"/>
      <c r="AL267" s="272"/>
      <c r="AM267" s="272"/>
      <c r="AN267" s="272"/>
      <c r="AO267" s="272"/>
      <c r="AP267" s="272"/>
      <c r="AQ267" s="272"/>
      <c r="AR267" s="272"/>
      <c r="AS267" s="272"/>
      <c r="AT267" s="272"/>
      <c r="AU267" s="286"/>
    </row>
    <row r="268" spans="1:47" ht="60" customHeight="1" x14ac:dyDescent="0.35">
      <c r="A268" s="282" t="s">
        <v>5768</v>
      </c>
      <c r="B268" s="260" t="s">
        <v>5900</v>
      </c>
      <c r="C268" s="261" t="s">
        <v>5908</v>
      </c>
      <c r="D268" s="264" t="s">
        <v>5909</v>
      </c>
      <c r="E268" s="265" t="s">
        <v>5398</v>
      </c>
      <c r="F268" s="268" t="s">
        <v>5903</v>
      </c>
      <c r="G268" s="271" t="str">
        <f>IF(COUNTIF(H268:AU268,"&lt;&gt;")=0,"",SUMPRODUCT(((Recommendations[ImplStatus]="Implemented")+(Recommendations[ImplStatus]="Compensated"))*ISNUMBER(MATCH(Recommendations[Id],H268:AU268,0)))/COUNTIF(H268:AU268,"&lt;&gt;"))</f>
        <v/>
      </c>
      <c r="H268" s="272"/>
      <c r="I268" s="272"/>
      <c r="J268" s="272"/>
      <c r="K268" s="272"/>
      <c r="L268" s="272"/>
      <c r="M268" s="272"/>
      <c r="N268" s="272"/>
      <c r="O268" s="272"/>
      <c r="P268" s="272"/>
      <c r="Q268" s="272"/>
      <c r="R268" s="272"/>
      <c r="S268" s="272"/>
      <c r="T268" s="272"/>
      <c r="U268" s="272"/>
      <c r="V268" s="272"/>
      <c r="W268" s="272"/>
      <c r="X268" s="272"/>
      <c r="Y268" s="272"/>
      <c r="Z268" s="272"/>
      <c r="AA268" s="272"/>
      <c r="AB268" s="272"/>
      <c r="AC268" s="272"/>
      <c r="AD268" s="272"/>
      <c r="AE268" s="272"/>
      <c r="AF268" s="272"/>
      <c r="AG268" s="272"/>
      <c r="AH268" s="272"/>
      <c r="AI268" s="272"/>
      <c r="AJ268" s="272"/>
      <c r="AK268" s="272"/>
      <c r="AL268" s="272"/>
      <c r="AM268" s="272"/>
      <c r="AN268" s="272"/>
      <c r="AO268" s="272"/>
      <c r="AP268" s="272"/>
      <c r="AQ268" s="272"/>
      <c r="AR268" s="272"/>
      <c r="AS268" s="272"/>
      <c r="AT268" s="272"/>
      <c r="AU268" s="286"/>
    </row>
    <row r="269" spans="1:47" ht="60" customHeight="1" x14ac:dyDescent="0.35">
      <c r="A269" s="282" t="s">
        <v>5768</v>
      </c>
      <c r="B269" s="260" t="s">
        <v>5900</v>
      </c>
      <c r="C269" s="261" t="s">
        <v>5910</v>
      </c>
      <c r="D269" s="264" t="s">
        <v>5911</v>
      </c>
      <c r="E269" s="265" t="s">
        <v>5398</v>
      </c>
      <c r="F269" s="268" t="s">
        <v>5903</v>
      </c>
      <c r="G269" s="271" t="str">
        <f>IF(COUNTIF(H269:AU269,"&lt;&gt;")=0,"",SUMPRODUCT(((Recommendations[ImplStatus]="Implemented")+(Recommendations[ImplStatus]="Compensated"))*ISNUMBER(MATCH(Recommendations[Id],H269:AU269,0)))/COUNTIF(H269:AU269,"&lt;&gt;"))</f>
        <v/>
      </c>
      <c r="H269" s="272"/>
      <c r="I269" s="272"/>
      <c r="J269" s="272"/>
      <c r="K269" s="272"/>
      <c r="L269" s="272"/>
      <c r="M269" s="272"/>
      <c r="N269" s="272"/>
      <c r="O269" s="272"/>
      <c r="P269" s="272"/>
      <c r="Q269" s="272"/>
      <c r="R269" s="272"/>
      <c r="S269" s="272"/>
      <c r="T269" s="272"/>
      <c r="U269" s="272"/>
      <c r="V269" s="272"/>
      <c r="W269" s="272"/>
      <c r="X269" s="272"/>
      <c r="Y269" s="272"/>
      <c r="Z269" s="272"/>
      <c r="AA269" s="272"/>
      <c r="AB269" s="272"/>
      <c r="AC269" s="272"/>
      <c r="AD269" s="272"/>
      <c r="AE269" s="272"/>
      <c r="AF269" s="272"/>
      <c r="AG269" s="272"/>
      <c r="AH269" s="272"/>
      <c r="AI269" s="272"/>
      <c r="AJ269" s="272"/>
      <c r="AK269" s="272"/>
      <c r="AL269" s="272"/>
      <c r="AM269" s="272"/>
      <c r="AN269" s="272"/>
      <c r="AO269" s="272"/>
      <c r="AP269" s="272"/>
      <c r="AQ269" s="272"/>
      <c r="AR269" s="272"/>
      <c r="AS269" s="272"/>
      <c r="AT269" s="272"/>
      <c r="AU269" s="286"/>
    </row>
    <row r="270" spans="1:47" ht="60" customHeight="1" x14ac:dyDescent="0.35">
      <c r="A270" s="282" t="s">
        <v>5768</v>
      </c>
      <c r="B270" s="260" t="s">
        <v>5900</v>
      </c>
      <c r="C270" s="261" t="s">
        <v>5912</v>
      </c>
      <c r="D270" s="264" t="s">
        <v>5913</v>
      </c>
      <c r="E270" s="265" t="s">
        <v>5398</v>
      </c>
      <c r="F270" s="268" t="s">
        <v>5903</v>
      </c>
      <c r="G270" s="271" t="str">
        <f>IF(COUNTIF(H270:AU270,"&lt;&gt;")=0,"",SUMPRODUCT(((Recommendations[ImplStatus]="Implemented")+(Recommendations[ImplStatus]="Compensated"))*ISNUMBER(MATCH(Recommendations[Id],H270:AU270,0)))/COUNTIF(H270:AU270,"&lt;&gt;"))</f>
        <v/>
      </c>
      <c r="H270" s="272"/>
      <c r="I270" s="272"/>
      <c r="J270" s="272"/>
      <c r="K270" s="272"/>
      <c r="L270" s="272"/>
      <c r="M270" s="272"/>
      <c r="N270" s="272"/>
      <c r="O270" s="272"/>
      <c r="P270" s="272"/>
      <c r="Q270" s="272"/>
      <c r="R270" s="272"/>
      <c r="S270" s="272"/>
      <c r="T270" s="272"/>
      <c r="U270" s="272"/>
      <c r="V270" s="272"/>
      <c r="W270" s="272"/>
      <c r="X270" s="272"/>
      <c r="Y270" s="272"/>
      <c r="Z270" s="272"/>
      <c r="AA270" s="272"/>
      <c r="AB270" s="272"/>
      <c r="AC270" s="272"/>
      <c r="AD270" s="272"/>
      <c r="AE270" s="272"/>
      <c r="AF270" s="272"/>
      <c r="AG270" s="272"/>
      <c r="AH270" s="272"/>
      <c r="AI270" s="272"/>
      <c r="AJ270" s="272"/>
      <c r="AK270" s="272"/>
      <c r="AL270" s="272"/>
      <c r="AM270" s="272"/>
      <c r="AN270" s="272"/>
      <c r="AO270" s="272"/>
      <c r="AP270" s="272"/>
      <c r="AQ270" s="272"/>
      <c r="AR270" s="272"/>
      <c r="AS270" s="272"/>
      <c r="AT270" s="272"/>
      <c r="AU270" s="286"/>
    </row>
    <row r="271" spans="1:47" ht="60" customHeight="1" x14ac:dyDescent="0.35">
      <c r="A271" s="282" t="s">
        <v>5768</v>
      </c>
      <c r="B271" s="260" t="s">
        <v>5900</v>
      </c>
      <c r="C271" s="261" t="s">
        <v>5914</v>
      </c>
      <c r="D271" s="264" t="s">
        <v>5915</v>
      </c>
      <c r="E271" s="265" t="s">
        <v>5398</v>
      </c>
      <c r="F271" s="268" t="s">
        <v>5903</v>
      </c>
      <c r="G271" s="271" t="str">
        <f>IF(COUNTIF(H271:AU271,"&lt;&gt;")=0,"",SUMPRODUCT(((Recommendations[ImplStatus]="Implemented")+(Recommendations[ImplStatus]="Compensated"))*ISNUMBER(MATCH(Recommendations[Id],H271:AU271,0)))/COUNTIF(H271:AU271,"&lt;&gt;"))</f>
        <v/>
      </c>
      <c r="H271" s="272"/>
      <c r="I271" s="272"/>
      <c r="J271" s="272"/>
      <c r="K271" s="272"/>
      <c r="L271" s="272"/>
      <c r="M271" s="272"/>
      <c r="N271" s="272"/>
      <c r="O271" s="272"/>
      <c r="P271" s="272"/>
      <c r="Q271" s="272"/>
      <c r="R271" s="272"/>
      <c r="S271" s="272"/>
      <c r="T271" s="272"/>
      <c r="U271" s="272"/>
      <c r="V271" s="272"/>
      <c r="W271" s="272"/>
      <c r="X271" s="272"/>
      <c r="Y271" s="272"/>
      <c r="Z271" s="272"/>
      <c r="AA271" s="272"/>
      <c r="AB271" s="272"/>
      <c r="AC271" s="272"/>
      <c r="AD271" s="272"/>
      <c r="AE271" s="272"/>
      <c r="AF271" s="272"/>
      <c r="AG271" s="272"/>
      <c r="AH271" s="272"/>
      <c r="AI271" s="272"/>
      <c r="AJ271" s="272"/>
      <c r="AK271" s="272"/>
      <c r="AL271" s="272"/>
      <c r="AM271" s="272"/>
      <c r="AN271" s="272"/>
      <c r="AO271" s="272"/>
      <c r="AP271" s="272"/>
      <c r="AQ271" s="272"/>
      <c r="AR271" s="272"/>
      <c r="AS271" s="272"/>
      <c r="AT271" s="272"/>
      <c r="AU271" s="286"/>
    </row>
    <row r="272" spans="1:47" ht="60" customHeight="1" x14ac:dyDescent="0.35">
      <c r="A272" s="282" t="s">
        <v>5768</v>
      </c>
      <c r="B272" s="260" t="s">
        <v>5900</v>
      </c>
      <c r="C272" s="261" t="s">
        <v>5916</v>
      </c>
      <c r="D272" s="264" t="s">
        <v>5917</v>
      </c>
      <c r="E272" s="265" t="s">
        <v>5398</v>
      </c>
      <c r="F272" s="268" t="s">
        <v>5903</v>
      </c>
      <c r="G272" s="271" t="str">
        <f>IF(COUNTIF(H272:AU272,"&lt;&gt;")=0,"",SUMPRODUCT(((Recommendations[ImplStatus]="Implemented")+(Recommendations[ImplStatus]="Compensated"))*ISNUMBER(MATCH(Recommendations[Id],H272:AU272,0)))/COUNTIF(H272:AU272,"&lt;&gt;"))</f>
        <v/>
      </c>
      <c r="H272" s="272"/>
      <c r="I272" s="272"/>
      <c r="J272" s="272"/>
      <c r="K272" s="272"/>
      <c r="L272" s="272"/>
      <c r="M272" s="272"/>
      <c r="N272" s="272"/>
      <c r="O272" s="272"/>
      <c r="P272" s="272"/>
      <c r="Q272" s="272"/>
      <c r="R272" s="272"/>
      <c r="S272" s="272"/>
      <c r="T272" s="272"/>
      <c r="U272" s="272"/>
      <c r="V272" s="272"/>
      <c r="W272" s="272"/>
      <c r="X272" s="272"/>
      <c r="Y272" s="272"/>
      <c r="Z272" s="272"/>
      <c r="AA272" s="272"/>
      <c r="AB272" s="272"/>
      <c r="AC272" s="272"/>
      <c r="AD272" s="272"/>
      <c r="AE272" s="272"/>
      <c r="AF272" s="272"/>
      <c r="AG272" s="272"/>
      <c r="AH272" s="272"/>
      <c r="AI272" s="272"/>
      <c r="AJ272" s="272"/>
      <c r="AK272" s="272"/>
      <c r="AL272" s="272"/>
      <c r="AM272" s="272"/>
      <c r="AN272" s="272"/>
      <c r="AO272" s="272"/>
      <c r="AP272" s="272"/>
      <c r="AQ272" s="272"/>
      <c r="AR272" s="272"/>
      <c r="AS272" s="272"/>
      <c r="AT272" s="272"/>
      <c r="AU272" s="286"/>
    </row>
    <row r="273" spans="1:47" ht="60" customHeight="1" x14ac:dyDescent="0.35">
      <c r="A273" s="282" t="s">
        <v>5768</v>
      </c>
      <c r="B273" s="260" t="s">
        <v>5900</v>
      </c>
      <c r="C273" s="261" t="s">
        <v>5918</v>
      </c>
      <c r="D273" s="264" t="s">
        <v>5919</v>
      </c>
      <c r="E273" s="265" t="s">
        <v>5398</v>
      </c>
      <c r="F273" s="268" t="s">
        <v>5903</v>
      </c>
      <c r="G273" s="271" t="str">
        <f>IF(COUNTIF(H273:AU273,"&lt;&gt;")=0,"",SUMPRODUCT(((Recommendations[ImplStatus]="Implemented")+(Recommendations[ImplStatus]="Compensated"))*ISNUMBER(MATCH(Recommendations[Id],H273:AU273,0)))/COUNTIF(H273:AU273,"&lt;&gt;"))</f>
        <v/>
      </c>
      <c r="H273" s="272"/>
      <c r="I273" s="272"/>
      <c r="J273" s="272"/>
      <c r="K273" s="272"/>
      <c r="L273" s="272"/>
      <c r="M273" s="272"/>
      <c r="N273" s="272"/>
      <c r="O273" s="272"/>
      <c r="P273" s="272"/>
      <c r="Q273" s="272"/>
      <c r="R273" s="272"/>
      <c r="S273" s="272"/>
      <c r="T273" s="272"/>
      <c r="U273" s="272"/>
      <c r="V273" s="272"/>
      <c r="W273" s="272"/>
      <c r="X273" s="272"/>
      <c r="Y273" s="272"/>
      <c r="Z273" s="272"/>
      <c r="AA273" s="272"/>
      <c r="AB273" s="272"/>
      <c r="AC273" s="272"/>
      <c r="AD273" s="272"/>
      <c r="AE273" s="272"/>
      <c r="AF273" s="272"/>
      <c r="AG273" s="272"/>
      <c r="AH273" s="272"/>
      <c r="AI273" s="272"/>
      <c r="AJ273" s="272"/>
      <c r="AK273" s="272"/>
      <c r="AL273" s="272"/>
      <c r="AM273" s="272"/>
      <c r="AN273" s="272"/>
      <c r="AO273" s="272"/>
      <c r="AP273" s="272"/>
      <c r="AQ273" s="272"/>
      <c r="AR273" s="272"/>
      <c r="AS273" s="272"/>
      <c r="AT273" s="272"/>
      <c r="AU273" s="286"/>
    </row>
    <row r="274" spans="1:47" ht="60" customHeight="1" outlineLevel="1" x14ac:dyDescent="0.35">
      <c r="A274" s="280" t="s">
        <v>5920</v>
      </c>
      <c r="B274" s="258"/>
      <c r="C274" s="258"/>
      <c r="D274" s="262"/>
      <c r="E274" s="258"/>
      <c r="F274" s="266"/>
      <c r="G274" s="269" t="str">
        <f>IF(COUNTIF(H274:AU274,"&lt;&gt;")=0,"",SUMPRODUCT(((Recommendations[ImplStatus]="Implemented")+(Recommendations[ImplStatus]="Compensated"))*ISNUMBER(MATCH(Recommendations[Id],H274:AU274,0)))/COUNTIF(H274:AU274,"&lt;&gt;"))</f>
        <v/>
      </c>
      <c r="H274" s="266"/>
      <c r="I274" s="266"/>
      <c r="J274" s="266"/>
      <c r="K274" s="266"/>
      <c r="L274" s="266"/>
      <c r="M274" s="266"/>
      <c r="N274" s="266"/>
      <c r="O274" s="266"/>
      <c r="P274" s="266"/>
      <c r="Q274" s="266"/>
      <c r="R274" s="266"/>
      <c r="S274" s="266"/>
      <c r="T274" s="266"/>
      <c r="U274" s="266"/>
      <c r="V274" s="266"/>
      <c r="W274" s="266"/>
      <c r="X274" s="266"/>
      <c r="Y274" s="266"/>
      <c r="Z274" s="266"/>
      <c r="AA274" s="266"/>
      <c r="AB274" s="266"/>
      <c r="AC274" s="266"/>
      <c r="AD274" s="266"/>
      <c r="AE274" s="266"/>
      <c r="AF274" s="266"/>
      <c r="AG274" s="266"/>
      <c r="AH274" s="266"/>
      <c r="AI274" s="266"/>
      <c r="AJ274" s="266"/>
      <c r="AK274" s="266"/>
      <c r="AL274" s="266"/>
      <c r="AM274" s="266"/>
      <c r="AN274" s="266"/>
      <c r="AO274" s="266"/>
      <c r="AP274" s="266"/>
      <c r="AQ274" s="266"/>
      <c r="AR274" s="266"/>
      <c r="AS274" s="266"/>
      <c r="AT274" s="266"/>
      <c r="AU274" s="284"/>
    </row>
    <row r="275" spans="1:47" ht="60" customHeight="1" outlineLevel="2" x14ac:dyDescent="0.35">
      <c r="A275" s="281" t="s">
        <v>5920</v>
      </c>
      <c r="B275" s="259" t="s">
        <v>5921</v>
      </c>
      <c r="C275" s="259"/>
      <c r="D275" s="263"/>
      <c r="E275" s="259"/>
      <c r="F275" s="267"/>
      <c r="G275" s="270" t="str">
        <f>IF(COUNTIF(H275:AU275,"&lt;&gt;")=0,"",SUMPRODUCT(((Recommendations[ImplStatus]="Implemented")+(Recommendations[ImplStatus]="Compensated"))*ISNUMBER(MATCH(Recommendations[Id],H275:AU275,0)))/COUNTIF(H275:AU275,"&lt;&gt;"))</f>
        <v/>
      </c>
      <c r="H275" s="267"/>
      <c r="I275" s="267"/>
      <c r="J275" s="267"/>
      <c r="K275" s="267"/>
      <c r="L275" s="267"/>
      <c r="M275" s="267"/>
      <c r="N275" s="267"/>
      <c r="O275" s="267"/>
      <c r="P275" s="267"/>
      <c r="Q275" s="267"/>
      <c r="R275" s="267"/>
      <c r="S275" s="267"/>
      <c r="T275" s="267"/>
      <c r="U275" s="267"/>
      <c r="V275" s="267"/>
      <c r="W275" s="267"/>
      <c r="X275" s="267"/>
      <c r="Y275" s="267"/>
      <c r="Z275" s="267"/>
      <c r="AA275" s="267"/>
      <c r="AB275" s="267"/>
      <c r="AC275" s="267"/>
      <c r="AD275" s="267"/>
      <c r="AE275" s="267"/>
      <c r="AF275" s="267"/>
      <c r="AG275" s="267"/>
      <c r="AH275" s="267"/>
      <c r="AI275" s="267"/>
      <c r="AJ275" s="267"/>
      <c r="AK275" s="267"/>
      <c r="AL275" s="267"/>
      <c r="AM275" s="267"/>
      <c r="AN275" s="267"/>
      <c r="AO275" s="267"/>
      <c r="AP275" s="267"/>
      <c r="AQ275" s="267"/>
      <c r="AR275" s="267"/>
      <c r="AS275" s="267"/>
      <c r="AT275" s="267"/>
      <c r="AU275" s="285"/>
    </row>
    <row r="276" spans="1:47" ht="60" customHeight="1" x14ac:dyDescent="0.35">
      <c r="A276" s="282" t="s">
        <v>5920</v>
      </c>
      <c r="B276" s="260" t="s">
        <v>5921</v>
      </c>
      <c r="C276" s="261" t="s">
        <v>5922</v>
      </c>
      <c r="D276" s="264" t="s">
        <v>5923</v>
      </c>
      <c r="E276" s="265" t="s">
        <v>5369</v>
      </c>
      <c r="F276" s="268" t="s">
        <v>5924</v>
      </c>
      <c r="G276" s="271" t="str">
        <f>IF(COUNTIF(H276:AU276,"&lt;&gt;")=0,"",SUMPRODUCT(((Recommendations[ImplStatus]="Implemented")+(Recommendations[ImplStatus]="Compensated"))*ISNUMBER(MATCH(Recommendations[Id],H276:AU276,0)))/COUNTIF(H276:AU276,"&lt;&gt;"))</f>
        <v/>
      </c>
      <c r="H276" s="272"/>
      <c r="I276" s="272"/>
      <c r="J276" s="272"/>
      <c r="K276" s="272"/>
      <c r="L276" s="272"/>
      <c r="M276" s="272"/>
      <c r="N276" s="272"/>
      <c r="O276" s="272"/>
      <c r="P276" s="272"/>
      <c r="Q276" s="272"/>
      <c r="R276" s="272"/>
      <c r="S276" s="272"/>
      <c r="T276" s="272"/>
      <c r="U276" s="272"/>
      <c r="V276" s="272"/>
      <c r="W276" s="272"/>
      <c r="X276" s="272"/>
      <c r="Y276" s="272"/>
      <c r="Z276" s="272"/>
      <c r="AA276" s="272"/>
      <c r="AB276" s="272"/>
      <c r="AC276" s="272"/>
      <c r="AD276" s="272"/>
      <c r="AE276" s="272"/>
      <c r="AF276" s="272"/>
      <c r="AG276" s="272"/>
      <c r="AH276" s="272"/>
      <c r="AI276" s="272"/>
      <c r="AJ276" s="272"/>
      <c r="AK276" s="272"/>
      <c r="AL276" s="272"/>
      <c r="AM276" s="272"/>
      <c r="AN276" s="272"/>
      <c r="AO276" s="272"/>
      <c r="AP276" s="272"/>
      <c r="AQ276" s="272"/>
      <c r="AR276" s="272"/>
      <c r="AS276" s="272"/>
      <c r="AT276" s="272"/>
      <c r="AU276" s="286"/>
    </row>
    <row r="277" spans="1:47" ht="60" customHeight="1" x14ac:dyDescent="0.35">
      <c r="A277" s="282" t="s">
        <v>5920</v>
      </c>
      <c r="B277" s="260" t="s">
        <v>5921</v>
      </c>
      <c r="C277" s="261" t="s">
        <v>5925</v>
      </c>
      <c r="D277" s="264" t="s">
        <v>5926</v>
      </c>
      <c r="E277" s="265" t="s">
        <v>5369</v>
      </c>
      <c r="F277" s="268" t="s">
        <v>5924</v>
      </c>
      <c r="G277" s="271" t="str">
        <f>IF(COUNTIF(H277:AU277,"&lt;&gt;")=0,"",SUMPRODUCT(((Recommendations[ImplStatus]="Implemented")+(Recommendations[ImplStatus]="Compensated"))*ISNUMBER(MATCH(Recommendations[Id],H277:AU277,0)))/COUNTIF(H277:AU277,"&lt;&gt;"))</f>
        <v/>
      </c>
      <c r="H277" s="272"/>
      <c r="I277" s="272"/>
      <c r="J277" s="272"/>
      <c r="K277" s="272"/>
      <c r="L277" s="272"/>
      <c r="M277" s="272"/>
      <c r="N277" s="272"/>
      <c r="O277" s="272"/>
      <c r="P277" s="272"/>
      <c r="Q277" s="272"/>
      <c r="R277" s="272"/>
      <c r="S277" s="272"/>
      <c r="T277" s="272"/>
      <c r="U277" s="272"/>
      <c r="V277" s="272"/>
      <c r="W277" s="272"/>
      <c r="X277" s="272"/>
      <c r="Y277" s="272"/>
      <c r="Z277" s="272"/>
      <c r="AA277" s="272"/>
      <c r="AB277" s="272"/>
      <c r="AC277" s="272"/>
      <c r="AD277" s="272"/>
      <c r="AE277" s="272"/>
      <c r="AF277" s="272"/>
      <c r="AG277" s="272"/>
      <c r="AH277" s="272"/>
      <c r="AI277" s="272"/>
      <c r="AJ277" s="272"/>
      <c r="AK277" s="272"/>
      <c r="AL277" s="272"/>
      <c r="AM277" s="272"/>
      <c r="AN277" s="272"/>
      <c r="AO277" s="272"/>
      <c r="AP277" s="272"/>
      <c r="AQ277" s="272"/>
      <c r="AR277" s="272"/>
      <c r="AS277" s="272"/>
      <c r="AT277" s="272"/>
      <c r="AU277" s="286"/>
    </row>
    <row r="278" spans="1:47" ht="60" customHeight="1" x14ac:dyDescent="0.35">
      <c r="A278" s="282" t="s">
        <v>5920</v>
      </c>
      <c r="B278" s="260" t="s">
        <v>5921</v>
      </c>
      <c r="C278" s="261" t="s">
        <v>5927</v>
      </c>
      <c r="D278" s="264" t="s">
        <v>5928</v>
      </c>
      <c r="E278" s="265" t="s">
        <v>5369</v>
      </c>
      <c r="F278" s="268" t="s">
        <v>5924</v>
      </c>
      <c r="G278" s="271" t="str">
        <f>IF(COUNTIF(H278:AU278,"&lt;&gt;")=0,"",SUMPRODUCT(((Recommendations[ImplStatus]="Implemented")+(Recommendations[ImplStatus]="Compensated"))*ISNUMBER(MATCH(Recommendations[Id],H278:AU278,0)))/COUNTIF(H278:AU278,"&lt;&gt;"))</f>
        <v/>
      </c>
      <c r="H278" s="272"/>
      <c r="I278" s="272"/>
      <c r="J278" s="272"/>
      <c r="K278" s="272"/>
      <c r="L278" s="272"/>
      <c r="M278" s="272"/>
      <c r="N278" s="272"/>
      <c r="O278" s="272"/>
      <c r="P278" s="272"/>
      <c r="Q278" s="272"/>
      <c r="R278" s="272"/>
      <c r="S278" s="272"/>
      <c r="T278" s="272"/>
      <c r="U278" s="272"/>
      <c r="V278" s="272"/>
      <c r="W278" s="272"/>
      <c r="X278" s="272"/>
      <c r="Y278" s="272"/>
      <c r="Z278" s="272"/>
      <c r="AA278" s="272"/>
      <c r="AB278" s="272"/>
      <c r="AC278" s="272"/>
      <c r="AD278" s="272"/>
      <c r="AE278" s="272"/>
      <c r="AF278" s="272"/>
      <c r="AG278" s="272"/>
      <c r="AH278" s="272"/>
      <c r="AI278" s="272"/>
      <c r="AJ278" s="272"/>
      <c r="AK278" s="272"/>
      <c r="AL278" s="272"/>
      <c r="AM278" s="272"/>
      <c r="AN278" s="272"/>
      <c r="AO278" s="272"/>
      <c r="AP278" s="272"/>
      <c r="AQ278" s="272"/>
      <c r="AR278" s="272"/>
      <c r="AS278" s="272"/>
      <c r="AT278" s="272"/>
      <c r="AU278" s="286"/>
    </row>
    <row r="279" spans="1:47" ht="60" customHeight="1" x14ac:dyDescent="0.35">
      <c r="A279" s="282" t="s">
        <v>5920</v>
      </c>
      <c r="B279" s="260" t="s">
        <v>5921</v>
      </c>
      <c r="C279" s="261" t="s">
        <v>5929</v>
      </c>
      <c r="D279" s="264" t="s">
        <v>5930</v>
      </c>
      <c r="E279" s="265" t="s">
        <v>5369</v>
      </c>
      <c r="F279" s="268" t="s">
        <v>5924</v>
      </c>
      <c r="G279" s="271" t="str">
        <f>IF(COUNTIF(H279:AU279,"&lt;&gt;")=0,"",SUMPRODUCT(((Recommendations[ImplStatus]="Implemented")+(Recommendations[ImplStatus]="Compensated"))*ISNUMBER(MATCH(Recommendations[Id],H279:AU279,0)))/COUNTIF(H279:AU279,"&lt;&gt;"))</f>
        <v/>
      </c>
      <c r="H279" s="272"/>
      <c r="I279" s="272"/>
      <c r="J279" s="272"/>
      <c r="K279" s="272"/>
      <c r="L279" s="272"/>
      <c r="M279" s="272"/>
      <c r="N279" s="272"/>
      <c r="O279" s="272"/>
      <c r="P279" s="272"/>
      <c r="Q279" s="272"/>
      <c r="R279" s="272"/>
      <c r="S279" s="272"/>
      <c r="T279" s="272"/>
      <c r="U279" s="272"/>
      <c r="V279" s="272"/>
      <c r="W279" s="272"/>
      <c r="X279" s="272"/>
      <c r="Y279" s="272"/>
      <c r="Z279" s="272"/>
      <c r="AA279" s="272"/>
      <c r="AB279" s="272"/>
      <c r="AC279" s="272"/>
      <c r="AD279" s="272"/>
      <c r="AE279" s="272"/>
      <c r="AF279" s="272"/>
      <c r="AG279" s="272"/>
      <c r="AH279" s="272"/>
      <c r="AI279" s="272"/>
      <c r="AJ279" s="272"/>
      <c r="AK279" s="272"/>
      <c r="AL279" s="272"/>
      <c r="AM279" s="272"/>
      <c r="AN279" s="272"/>
      <c r="AO279" s="272"/>
      <c r="AP279" s="272"/>
      <c r="AQ279" s="272"/>
      <c r="AR279" s="272"/>
      <c r="AS279" s="272"/>
      <c r="AT279" s="272"/>
      <c r="AU279" s="286"/>
    </row>
    <row r="280" spans="1:47" ht="60" customHeight="1" x14ac:dyDescent="0.35">
      <c r="A280" s="282" t="s">
        <v>5920</v>
      </c>
      <c r="B280" s="260" t="s">
        <v>5921</v>
      </c>
      <c r="C280" s="261" t="s">
        <v>5931</v>
      </c>
      <c r="D280" s="264" t="s">
        <v>5932</v>
      </c>
      <c r="E280" s="265" t="s">
        <v>5369</v>
      </c>
      <c r="F280" s="268" t="s">
        <v>5924</v>
      </c>
      <c r="G280" s="271" t="str">
        <f>IF(COUNTIF(H280:AU280,"&lt;&gt;")=0,"",SUMPRODUCT(((Recommendations[ImplStatus]="Implemented")+(Recommendations[ImplStatus]="Compensated"))*ISNUMBER(MATCH(Recommendations[Id],H280:AU280,0)))/COUNTIF(H280:AU280,"&lt;&gt;"))</f>
        <v/>
      </c>
      <c r="H280" s="272"/>
      <c r="I280" s="272"/>
      <c r="J280" s="272"/>
      <c r="K280" s="272"/>
      <c r="L280" s="272"/>
      <c r="M280" s="272"/>
      <c r="N280" s="272"/>
      <c r="O280" s="272"/>
      <c r="P280" s="272"/>
      <c r="Q280" s="272"/>
      <c r="R280" s="272"/>
      <c r="S280" s="272"/>
      <c r="T280" s="272"/>
      <c r="U280" s="272"/>
      <c r="V280" s="272"/>
      <c r="W280" s="272"/>
      <c r="X280" s="272"/>
      <c r="Y280" s="272"/>
      <c r="Z280" s="272"/>
      <c r="AA280" s="272"/>
      <c r="AB280" s="272"/>
      <c r="AC280" s="272"/>
      <c r="AD280" s="272"/>
      <c r="AE280" s="272"/>
      <c r="AF280" s="272"/>
      <c r="AG280" s="272"/>
      <c r="AH280" s="272"/>
      <c r="AI280" s="272"/>
      <c r="AJ280" s="272"/>
      <c r="AK280" s="272"/>
      <c r="AL280" s="272"/>
      <c r="AM280" s="272"/>
      <c r="AN280" s="272"/>
      <c r="AO280" s="272"/>
      <c r="AP280" s="272"/>
      <c r="AQ280" s="272"/>
      <c r="AR280" s="272"/>
      <c r="AS280" s="272"/>
      <c r="AT280" s="272"/>
      <c r="AU280" s="286"/>
    </row>
    <row r="281" spans="1:47" ht="60" customHeight="1" x14ac:dyDescent="0.35">
      <c r="A281" s="282" t="s">
        <v>5920</v>
      </c>
      <c r="B281" s="260" t="s">
        <v>5921</v>
      </c>
      <c r="C281" s="261" t="s">
        <v>5933</v>
      </c>
      <c r="D281" s="264" t="s">
        <v>5934</v>
      </c>
      <c r="E281" s="265" t="s">
        <v>5369</v>
      </c>
      <c r="F281" s="268" t="s">
        <v>5924</v>
      </c>
      <c r="G281" s="271" t="str">
        <f>IF(COUNTIF(H281:AU281,"&lt;&gt;")=0,"",SUMPRODUCT(((Recommendations[ImplStatus]="Implemented")+(Recommendations[ImplStatus]="Compensated"))*ISNUMBER(MATCH(Recommendations[Id],H281:AU281,0)))/COUNTIF(H281:AU281,"&lt;&gt;"))</f>
        <v/>
      </c>
      <c r="H281" s="272"/>
      <c r="I281" s="272"/>
      <c r="J281" s="272"/>
      <c r="K281" s="272"/>
      <c r="L281" s="272"/>
      <c r="M281" s="272"/>
      <c r="N281" s="272"/>
      <c r="O281" s="272"/>
      <c r="P281" s="272"/>
      <c r="Q281" s="272"/>
      <c r="R281" s="272"/>
      <c r="S281" s="272"/>
      <c r="T281" s="272"/>
      <c r="U281" s="272"/>
      <c r="V281" s="272"/>
      <c r="W281" s="272"/>
      <c r="X281" s="272"/>
      <c r="Y281" s="272"/>
      <c r="Z281" s="272"/>
      <c r="AA281" s="272"/>
      <c r="AB281" s="272"/>
      <c r="AC281" s="272"/>
      <c r="AD281" s="272"/>
      <c r="AE281" s="272"/>
      <c r="AF281" s="272"/>
      <c r="AG281" s="272"/>
      <c r="AH281" s="272"/>
      <c r="AI281" s="272"/>
      <c r="AJ281" s="272"/>
      <c r="AK281" s="272"/>
      <c r="AL281" s="272"/>
      <c r="AM281" s="272"/>
      <c r="AN281" s="272"/>
      <c r="AO281" s="272"/>
      <c r="AP281" s="272"/>
      <c r="AQ281" s="272"/>
      <c r="AR281" s="272"/>
      <c r="AS281" s="272"/>
      <c r="AT281" s="272"/>
      <c r="AU281" s="286"/>
    </row>
    <row r="282" spans="1:47" ht="60" customHeight="1" x14ac:dyDescent="0.35">
      <c r="A282" s="282" t="s">
        <v>5920</v>
      </c>
      <c r="B282" s="260" t="s">
        <v>5921</v>
      </c>
      <c r="C282" s="261" t="s">
        <v>5935</v>
      </c>
      <c r="D282" s="264" t="s">
        <v>5936</v>
      </c>
      <c r="E282" s="265" t="s">
        <v>5369</v>
      </c>
      <c r="F282" s="268" t="s">
        <v>5924</v>
      </c>
      <c r="G282" s="271" t="str">
        <f>IF(COUNTIF(H282:AU282,"&lt;&gt;")=0,"",SUMPRODUCT(((Recommendations[ImplStatus]="Implemented")+(Recommendations[ImplStatus]="Compensated"))*ISNUMBER(MATCH(Recommendations[Id],H282:AU282,0)))/COUNTIF(H282:AU282,"&lt;&gt;"))</f>
        <v/>
      </c>
      <c r="H282" s="272"/>
      <c r="I282" s="272"/>
      <c r="J282" s="272"/>
      <c r="K282" s="272"/>
      <c r="L282" s="272"/>
      <c r="M282" s="272"/>
      <c r="N282" s="272"/>
      <c r="O282" s="272"/>
      <c r="P282" s="272"/>
      <c r="Q282" s="272"/>
      <c r="R282" s="272"/>
      <c r="S282" s="272"/>
      <c r="T282" s="272"/>
      <c r="U282" s="272"/>
      <c r="V282" s="272"/>
      <c r="W282" s="272"/>
      <c r="X282" s="272"/>
      <c r="Y282" s="272"/>
      <c r="Z282" s="272"/>
      <c r="AA282" s="272"/>
      <c r="AB282" s="272"/>
      <c r="AC282" s="272"/>
      <c r="AD282" s="272"/>
      <c r="AE282" s="272"/>
      <c r="AF282" s="272"/>
      <c r="AG282" s="272"/>
      <c r="AH282" s="272"/>
      <c r="AI282" s="272"/>
      <c r="AJ282" s="272"/>
      <c r="AK282" s="272"/>
      <c r="AL282" s="272"/>
      <c r="AM282" s="272"/>
      <c r="AN282" s="272"/>
      <c r="AO282" s="272"/>
      <c r="AP282" s="272"/>
      <c r="AQ282" s="272"/>
      <c r="AR282" s="272"/>
      <c r="AS282" s="272"/>
      <c r="AT282" s="272"/>
      <c r="AU282" s="286"/>
    </row>
    <row r="283" spans="1:47" ht="60" customHeight="1" x14ac:dyDescent="0.35">
      <c r="A283" s="282" t="s">
        <v>5920</v>
      </c>
      <c r="B283" s="260" t="s">
        <v>5921</v>
      </c>
      <c r="C283" s="261" t="s">
        <v>5937</v>
      </c>
      <c r="D283" s="264" t="s">
        <v>5938</v>
      </c>
      <c r="E283" s="265" t="s">
        <v>5465</v>
      </c>
      <c r="F283" s="268" t="s">
        <v>5939</v>
      </c>
      <c r="G283" s="271" t="str">
        <f>IF(COUNTIF(H283:AU283,"&lt;&gt;")=0,"",SUMPRODUCT(((Recommendations[ImplStatus]="Implemented")+(Recommendations[ImplStatus]="Compensated"))*ISNUMBER(MATCH(Recommendations[Id],H283:AU283,0)))/COUNTIF(H283:AU283,"&lt;&gt;"))</f>
        <v/>
      </c>
      <c r="H283" s="272"/>
      <c r="I283" s="272"/>
      <c r="J283" s="272"/>
      <c r="K283" s="272"/>
      <c r="L283" s="272"/>
      <c r="M283" s="272"/>
      <c r="N283" s="272"/>
      <c r="O283" s="272"/>
      <c r="P283" s="272"/>
      <c r="Q283" s="272"/>
      <c r="R283" s="272"/>
      <c r="S283" s="272"/>
      <c r="T283" s="272"/>
      <c r="U283" s="272"/>
      <c r="V283" s="272"/>
      <c r="W283" s="272"/>
      <c r="X283" s="272"/>
      <c r="Y283" s="272"/>
      <c r="Z283" s="272"/>
      <c r="AA283" s="272"/>
      <c r="AB283" s="272"/>
      <c r="AC283" s="272"/>
      <c r="AD283" s="272"/>
      <c r="AE283" s="272"/>
      <c r="AF283" s="272"/>
      <c r="AG283" s="272"/>
      <c r="AH283" s="272"/>
      <c r="AI283" s="272"/>
      <c r="AJ283" s="272"/>
      <c r="AK283" s="272"/>
      <c r="AL283" s="272"/>
      <c r="AM283" s="272"/>
      <c r="AN283" s="272"/>
      <c r="AO283" s="272"/>
      <c r="AP283" s="272"/>
      <c r="AQ283" s="272"/>
      <c r="AR283" s="272"/>
      <c r="AS283" s="272"/>
      <c r="AT283" s="272"/>
      <c r="AU283" s="286"/>
    </row>
    <row r="284" spans="1:47" ht="60" customHeight="1" x14ac:dyDescent="0.35">
      <c r="A284" s="282" t="s">
        <v>5920</v>
      </c>
      <c r="B284" s="260" t="s">
        <v>5921</v>
      </c>
      <c r="C284" s="261" t="s">
        <v>5940</v>
      </c>
      <c r="D284" s="264" t="s">
        <v>5941</v>
      </c>
      <c r="E284" s="265" t="s">
        <v>5465</v>
      </c>
      <c r="F284" s="268" t="s">
        <v>5939</v>
      </c>
      <c r="G284" s="271" t="str">
        <f>IF(COUNTIF(H284:AU284,"&lt;&gt;")=0,"",SUMPRODUCT(((Recommendations[ImplStatus]="Implemented")+(Recommendations[ImplStatus]="Compensated"))*ISNUMBER(MATCH(Recommendations[Id],H284:AU284,0)))/COUNTIF(H284:AU284,"&lt;&gt;"))</f>
        <v/>
      </c>
      <c r="H284" s="272"/>
      <c r="I284" s="272"/>
      <c r="J284" s="272"/>
      <c r="K284" s="272"/>
      <c r="L284" s="272"/>
      <c r="M284" s="272"/>
      <c r="N284" s="272"/>
      <c r="O284" s="272"/>
      <c r="P284" s="272"/>
      <c r="Q284" s="272"/>
      <c r="R284" s="272"/>
      <c r="S284" s="272"/>
      <c r="T284" s="272"/>
      <c r="U284" s="272"/>
      <c r="V284" s="272"/>
      <c r="W284" s="272"/>
      <c r="X284" s="272"/>
      <c r="Y284" s="272"/>
      <c r="Z284" s="272"/>
      <c r="AA284" s="272"/>
      <c r="AB284" s="272"/>
      <c r="AC284" s="272"/>
      <c r="AD284" s="272"/>
      <c r="AE284" s="272"/>
      <c r="AF284" s="272"/>
      <c r="AG284" s="272"/>
      <c r="AH284" s="272"/>
      <c r="AI284" s="272"/>
      <c r="AJ284" s="272"/>
      <c r="AK284" s="272"/>
      <c r="AL284" s="272"/>
      <c r="AM284" s="272"/>
      <c r="AN284" s="272"/>
      <c r="AO284" s="272"/>
      <c r="AP284" s="272"/>
      <c r="AQ284" s="272"/>
      <c r="AR284" s="272"/>
      <c r="AS284" s="272"/>
      <c r="AT284" s="272"/>
      <c r="AU284" s="286"/>
    </row>
    <row r="285" spans="1:47" ht="60" customHeight="1" x14ac:dyDescent="0.35">
      <c r="A285" s="282" t="s">
        <v>5920</v>
      </c>
      <c r="B285" s="260" t="s">
        <v>5921</v>
      </c>
      <c r="C285" s="261" t="s">
        <v>5942</v>
      </c>
      <c r="D285" s="264" t="s">
        <v>5943</v>
      </c>
      <c r="E285" s="265" t="s">
        <v>5369</v>
      </c>
      <c r="F285" s="268" t="s">
        <v>5939</v>
      </c>
      <c r="G285" s="271" t="str">
        <f>IF(COUNTIF(H285:AU285,"&lt;&gt;")=0,"",SUMPRODUCT(((Recommendations[ImplStatus]="Implemented")+(Recommendations[ImplStatus]="Compensated"))*ISNUMBER(MATCH(Recommendations[Id],H285:AU285,0)))/COUNTIF(H285:AU285,"&lt;&gt;"))</f>
        <v/>
      </c>
      <c r="H285" s="272"/>
      <c r="I285" s="272"/>
      <c r="J285" s="272"/>
      <c r="K285" s="272"/>
      <c r="L285" s="272"/>
      <c r="M285" s="272"/>
      <c r="N285" s="272"/>
      <c r="O285" s="272"/>
      <c r="P285" s="272"/>
      <c r="Q285" s="272"/>
      <c r="R285" s="272"/>
      <c r="S285" s="272"/>
      <c r="T285" s="272"/>
      <c r="U285" s="272"/>
      <c r="V285" s="272"/>
      <c r="W285" s="272"/>
      <c r="X285" s="272"/>
      <c r="Y285" s="272"/>
      <c r="Z285" s="272"/>
      <c r="AA285" s="272"/>
      <c r="AB285" s="272"/>
      <c r="AC285" s="272"/>
      <c r="AD285" s="272"/>
      <c r="AE285" s="272"/>
      <c r="AF285" s="272"/>
      <c r="AG285" s="272"/>
      <c r="AH285" s="272"/>
      <c r="AI285" s="272"/>
      <c r="AJ285" s="272"/>
      <c r="AK285" s="272"/>
      <c r="AL285" s="272"/>
      <c r="AM285" s="272"/>
      <c r="AN285" s="272"/>
      <c r="AO285" s="272"/>
      <c r="AP285" s="272"/>
      <c r="AQ285" s="272"/>
      <c r="AR285" s="272"/>
      <c r="AS285" s="272"/>
      <c r="AT285" s="272"/>
      <c r="AU285" s="286"/>
    </row>
    <row r="286" spans="1:47" ht="60" customHeight="1" x14ac:dyDescent="0.35">
      <c r="A286" s="282" t="s">
        <v>5920</v>
      </c>
      <c r="B286" s="260" t="s">
        <v>5921</v>
      </c>
      <c r="C286" s="261" t="s">
        <v>5944</v>
      </c>
      <c r="D286" s="264" t="s">
        <v>5945</v>
      </c>
      <c r="E286" s="265" t="s">
        <v>5398</v>
      </c>
      <c r="F286" s="268" t="s">
        <v>5939</v>
      </c>
      <c r="G286" s="271" t="str">
        <f>IF(COUNTIF(H286:AU286,"&lt;&gt;")=0,"",SUMPRODUCT(((Recommendations[ImplStatus]="Implemented")+(Recommendations[ImplStatus]="Compensated"))*ISNUMBER(MATCH(Recommendations[Id],H286:AU286,0)))/COUNTIF(H286:AU286,"&lt;&gt;"))</f>
        <v/>
      </c>
      <c r="H286" s="272"/>
      <c r="I286" s="272"/>
      <c r="J286" s="272"/>
      <c r="K286" s="272"/>
      <c r="L286" s="272"/>
      <c r="M286" s="272"/>
      <c r="N286" s="272"/>
      <c r="O286" s="272"/>
      <c r="P286" s="272"/>
      <c r="Q286" s="272"/>
      <c r="R286" s="272"/>
      <c r="S286" s="272"/>
      <c r="T286" s="272"/>
      <c r="U286" s="272"/>
      <c r="V286" s="272"/>
      <c r="W286" s="272"/>
      <c r="X286" s="272"/>
      <c r="Y286" s="272"/>
      <c r="Z286" s="272"/>
      <c r="AA286" s="272"/>
      <c r="AB286" s="272"/>
      <c r="AC286" s="272"/>
      <c r="AD286" s="272"/>
      <c r="AE286" s="272"/>
      <c r="AF286" s="272"/>
      <c r="AG286" s="272"/>
      <c r="AH286" s="272"/>
      <c r="AI286" s="272"/>
      <c r="AJ286" s="272"/>
      <c r="AK286" s="272"/>
      <c r="AL286" s="272"/>
      <c r="AM286" s="272"/>
      <c r="AN286" s="272"/>
      <c r="AO286" s="272"/>
      <c r="AP286" s="272"/>
      <c r="AQ286" s="272"/>
      <c r="AR286" s="272"/>
      <c r="AS286" s="272"/>
      <c r="AT286" s="272"/>
      <c r="AU286" s="286"/>
    </row>
    <row r="287" spans="1:47" ht="60" customHeight="1" x14ac:dyDescent="0.35">
      <c r="A287" s="282" t="s">
        <v>5920</v>
      </c>
      <c r="B287" s="260" t="s">
        <v>5921</v>
      </c>
      <c r="C287" s="261" t="s">
        <v>5946</v>
      </c>
      <c r="D287" s="264" t="s">
        <v>5947</v>
      </c>
      <c r="E287" s="265" t="s">
        <v>5398</v>
      </c>
      <c r="F287" s="268" t="s">
        <v>5939</v>
      </c>
      <c r="G287" s="271" t="str">
        <f>IF(COUNTIF(H287:AU287,"&lt;&gt;")=0,"",SUMPRODUCT(((Recommendations[ImplStatus]="Implemented")+(Recommendations[ImplStatus]="Compensated"))*ISNUMBER(MATCH(Recommendations[Id],H287:AU287,0)))/COUNTIF(H287:AU287,"&lt;&gt;"))</f>
        <v/>
      </c>
      <c r="H287" s="272"/>
      <c r="I287" s="272"/>
      <c r="J287" s="272"/>
      <c r="K287" s="272"/>
      <c r="L287" s="272"/>
      <c r="M287" s="272"/>
      <c r="N287" s="272"/>
      <c r="O287" s="272"/>
      <c r="P287" s="272"/>
      <c r="Q287" s="272"/>
      <c r="R287" s="272"/>
      <c r="S287" s="272"/>
      <c r="T287" s="272"/>
      <c r="U287" s="272"/>
      <c r="V287" s="272"/>
      <c r="W287" s="272"/>
      <c r="X287" s="272"/>
      <c r="Y287" s="272"/>
      <c r="Z287" s="272"/>
      <c r="AA287" s="272"/>
      <c r="AB287" s="272"/>
      <c r="AC287" s="272"/>
      <c r="AD287" s="272"/>
      <c r="AE287" s="272"/>
      <c r="AF287" s="272"/>
      <c r="AG287" s="272"/>
      <c r="AH287" s="272"/>
      <c r="AI287" s="272"/>
      <c r="AJ287" s="272"/>
      <c r="AK287" s="272"/>
      <c r="AL287" s="272"/>
      <c r="AM287" s="272"/>
      <c r="AN287" s="272"/>
      <c r="AO287" s="272"/>
      <c r="AP287" s="272"/>
      <c r="AQ287" s="272"/>
      <c r="AR287" s="272"/>
      <c r="AS287" s="272"/>
      <c r="AT287" s="272"/>
      <c r="AU287" s="286"/>
    </row>
    <row r="288" spans="1:47" ht="60" customHeight="1" x14ac:dyDescent="0.35">
      <c r="A288" s="282" t="s">
        <v>5920</v>
      </c>
      <c r="B288" s="260" t="s">
        <v>5921</v>
      </c>
      <c r="C288" s="261" t="s">
        <v>5948</v>
      </c>
      <c r="D288" s="264" t="s">
        <v>5949</v>
      </c>
      <c r="E288" s="265" t="s">
        <v>5398</v>
      </c>
      <c r="F288" s="268" t="s">
        <v>5939</v>
      </c>
      <c r="G288" s="271" t="str">
        <f>IF(COUNTIF(H288:AU288,"&lt;&gt;")=0,"",SUMPRODUCT(((Recommendations[ImplStatus]="Implemented")+(Recommendations[ImplStatus]="Compensated"))*ISNUMBER(MATCH(Recommendations[Id],H288:AU288,0)))/COUNTIF(H288:AU288,"&lt;&gt;"))</f>
        <v/>
      </c>
      <c r="H288" s="272"/>
      <c r="I288" s="272"/>
      <c r="J288" s="272"/>
      <c r="K288" s="272"/>
      <c r="L288" s="272"/>
      <c r="M288" s="272"/>
      <c r="N288" s="272"/>
      <c r="O288" s="272"/>
      <c r="P288" s="272"/>
      <c r="Q288" s="272"/>
      <c r="R288" s="272"/>
      <c r="S288" s="272"/>
      <c r="T288" s="272"/>
      <c r="U288" s="272"/>
      <c r="V288" s="272"/>
      <c r="W288" s="272"/>
      <c r="X288" s="272"/>
      <c r="Y288" s="272"/>
      <c r="Z288" s="272"/>
      <c r="AA288" s="272"/>
      <c r="AB288" s="272"/>
      <c r="AC288" s="272"/>
      <c r="AD288" s="272"/>
      <c r="AE288" s="272"/>
      <c r="AF288" s="272"/>
      <c r="AG288" s="272"/>
      <c r="AH288" s="272"/>
      <c r="AI288" s="272"/>
      <c r="AJ288" s="272"/>
      <c r="AK288" s="272"/>
      <c r="AL288" s="272"/>
      <c r="AM288" s="272"/>
      <c r="AN288" s="272"/>
      <c r="AO288" s="272"/>
      <c r="AP288" s="272"/>
      <c r="AQ288" s="272"/>
      <c r="AR288" s="272"/>
      <c r="AS288" s="272"/>
      <c r="AT288" s="272"/>
      <c r="AU288" s="286"/>
    </row>
    <row r="289" spans="1:47" ht="60" customHeight="1" x14ac:dyDescent="0.35">
      <c r="A289" s="282" t="s">
        <v>5920</v>
      </c>
      <c r="B289" s="260" t="s">
        <v>5921</v>
      </c>
      <c r="C289" s="261" t="s">
        <v>5950</v>
      </c>
      <c r="D289" s="264" t="s">
        <v>5951</v>
      </c>
      <c r="E289" s="265" t="s">
        <v>5398</v>
      </c>
      <c r="F289" s="268" t="s">
        <v>5939</v>
      </c>
      <c r="G289" s="271" t="str">
        <f>IF(COUNTIF(H289:AU289,"&lt;&gt;")=0,"",SUMPRODUCT(((Recommendations[ImplStatus]="Implemented")+(Recommendations[ImplStatus]="Compensated"))*ISNUMBER(MATCH(Recommendations[Id],H289:AU289,0)))/COUNTIF(H289:AU289,"&lt;&gt;"))</f>
        <v/>
      </c>
      <c r="H289" s="272"/>
      <c r="I289" s="272"/>
      <c r="J289" s="272"/>
      <c r="K289" s="272"/>
      <c r="L289" s="272"/>
      <c r="M289" s="272"/>
      <c r="N289" s="272"/>
      <c r="O289" s="272"/>
      <c r="P289" s="272"/>
      <c r="Q289" s="272"/>
      <c r="R289" s="272"/>
      <c r="S289" s="272"/>
      <c r="T289" s="272"/>
      <c r="U289" s="272"/>
      <c r="V289" s="272"/>
      <c r="W289" s="272"/>
      <c r="X289" s="272"/>
      <c r="Y289" s="272"/>
      <c r="Z289" s="272"/>
      <c r="AA289" s="272"/>
      <c r="AB289" s="272"/>
      <c r="AC289" s="272"/>
      <c r="AD289" s="272"/>
      <c r="AE289" s="272"/>
      <c r="AF289" s="272"/>
      <c r="AG289" s="272"/>
      <c r="AH289" s="272"/>
      <c r="AI289" s="272"/>
      <c r="AJ289" s="272"/>
      <c r="AK289" s="272"/>
      <c r="AL289" s="272"/>
      <c r="AM289" s="272"/>
      <c r="AN289" s="272"/>
      <c r="AO289" s="272"/>
      <c r="AP289" s="272"/>
      <c r="AQ289" s="272"/>
      <c r="AR289" s="272"/>
      <c r="AS289" s="272"/>
      <c r="AT289" s="272"/>
      <c r="AU289" s="286"/>
    </row>
    <row r="290" spans="1:47" ht="60" customHeight="1" x14ac:dyDescent="0.35">
      <c r="A290" s="282" t="s">
        <v>5920</v>
      </c>
      <c r="B290" s="260" t="s">
        <v>5921</v>
      </c>
      <c r="C290" s="261" t="s">
        <v>5952</v>
      </c>
      <c r="D290" s="264" t="s">
        <v>5953</v>
      </c>
      <c r="E290" s="265" t="s">
        <v>5369</v>
      </c>
      <c r="F290" s="268" t="s">
        <v>5939</v>
      </c>
      <c r="G290" s="271" t="str">
        <f>IF(COUNTIF(H290:AU290,"&lt;&gt;")=0,"",SUMPRODUCT(((Recommendations[ImplStatus]="Implemented")+(Recommendations[ImplStatus]="Compensated"))*ISNUMBER(MATCH(Recommendations[Id],H290:AU290,0)))/COUNTIF(H290:AU290,"&lt;&gt;"))</f>
        <v/>
      </c>
      <c r="H290" s="272"/>
      <c r="I290" s="272"/>
      <c r="J290" s="272"/>
      <c r="K290" s="272"/>
      <c r="L290" s="272"/>
      <c r="M290" s="272"/>
      <c r="N290" s="272"/>
      <c r="O290" s="272"/>
      <c r="P290" s="272"/>
      <c r="Q290" s="272"/>
      <c r="R290" s="272"/>
      <c r="S290" s="272"/>
      <c r="T290" s="272"/>
      <c r="U290" s="272"/>
      <c r="V290" s="272"/>
      <c r="W290" s="272"/>
      <c r="X290" s="272"/>
      <c r="Y290" s="272"/>
      <c r="Z290" s="272"/>
      <c r="AA290" s="272"/>
      <c r="AB290" s="272"/>
      <c r="AC290" s="272"/>
      <c r="AD290" s="272"/>
      <c r="AE290" s="272"/>
      <c r="AF290" s="272"/>
      <c r="AG290" s="272"/>
      <c r="AH290" s="272"/>
      <c r="AI290" s="272"/>
      <c r="AJ290" s="272"/>
      <c r="AK290" s="272"/>
      <c r="AL290" s="272"/>
      <c r="AM290" s="272"/>
      <c r="AN290" s="272"/>
      <c r="AO290" s="272"/>
      <c r="AP290" s="272"/>
      <c r="AQ290" s="272"/>
      <c r="AR290" s="272"/>
      <c r="AS290" s="272"/>
      <c r="AT290" s="272"/>
      <c r="AU290" s="286"/>
    </row>
    <row r="291" spans="1:47" ht="60" customHeight="1" x14ac:dyDescent="0.35">
      <c r="A291" s="282" t="s">
        <v>5920</v>
      </c>
      <c r="B291" s="260" t="s">
        <v>5921</v>
      </c>
      <c r="C291" s="261" t="s">
        <v>5954</v>
      </c>
      <c r="D291" s="264" t="s">
        <v>5955</v>
      </c>
      <c r="E291" s="265" t="s">
        <v>5398</v>
      </c>
      <c r="F291" s="268" t="s">
        <v>5956</v>
      </c>
      <c r="G291" s="271" t="str">
        <f>IF(COUNTIF(H291:AU291,"&lt;&gt;")=0,"",SUMPRODUCT(((Recommendations[ImplStatus]="Implemented")+(Recommendations[ImplStatus]="Compensated"))*ISNUMBER(MATCH(Recommendations[Id],H291:AU291,0)))/COUNTIF(H291:AU291,"&lt;&gt;"))</f>
        <v/>
      </c>
      <c r="H291" s="272"/>
      <c r="I291" s="272"/>
      <c r="J291" s="272"/>
      <c r="K291" s="272"/>
      <c r="L291" s="272"/>
      <c r="M291" s="272"/>
      <c r="N291" s="272"/>
      <c r="O291" s="272"/>
      <c r="P291" s="272"/>
      <c r="Q291" s="272"/>
      <c r="R291" s="272"/>
      <c r="S291" s="272"/>
      <c r="T291" s="272"/>
      <c r="U291" s="272"/>
      <c r="V291" s="272"/>
      <c r="W291" s="272"/>
      <c r="X291" s="272"/>
      <c r="Y291" s="272"/>
      <c r="Z291" s="272"/>
      <c r="AA291" s="272"/>
      <c r="AB291" s="272"/>
      <c r="AC291" s="272"/>
      <c r="AD291" s="272"/>
      <c r="AE291" s="272"/>
      <c r="AF291" s="272"/>
      <c r="AG291" s="272"/>
      <c r="AH291" s="272"/>
      <c r="AI291" s="272"/>
      <c r="AJ291" s="272"/>
      <c r="AK291" s="272"/>
      <c r="AL291" s="272"/>
      <c r="AM291" s="272"/>
      <c r="AN291" s="272"/>
      <c r="AO291" s="272"/>
      <c r="AP291" s="272"/>
      <c r="AQ291" s="272"/>
      <c r="AR291" s="272"/>
      <c r="AS291" s="272"/>
      <c r="AT291" s="272"/>
      <c r="AU291" s="286"/>
    </row>
    <row r="292" spans="1:47" ht="60" customHeight="1" x14ac:dyDescent="0.35">
      <c r="A292" s="282" t="s">
        <v>5920</v>
      </c>
      <c r="B292" s="260" t="s">
        <v>5921</v>
      </c>
      <c r="C292" s="261" t="s">
        <v>5957</v>
      </c>
      <c r="D292" s="264" t="s">
        <v>5958</v>
      </c>
      <c r="E292" s="265" t="s">
        <v>5398</v>
      </c>
      <c r="F292" s="268" t="s">
        <v>5956</v>
      </c>
      <c r="G292" s="271" t="str">
        <f>IF(COUNTIF(H292:AU292,"&lt;&gt;")=0,"",SUMPRODUCT(((Recommendations[ImplStatus]="Implemented")+(Recommendations[ImplStatus]="Compensated"))*ISNUMBER(MATCH(Recommendations[Id],H292:AU292,0)))/COUNTIF(H292:AU292,"&lt;&gt;"))</f>
        <v/>
      </c>
      <c r="H292" s="272"/>
      <c r="I292" s="272"/>
      <c r="J292" s="272"/>
      <c r="K292" s="272"/>
      <c r="L292" s="272"/>
      <c r="M292" s="272"/>
      <c r="N292" s="272"/>
      <c r="O292" s="272"/>
      <c r="P292" s="272"/>
      <c r="Q292" s="272"/>
      <c r="R292" s="272"/>
      <c r="S292" s="272"/>
      <c r="T292" s="272"/>
      <c r="U292" s="272"/>
      <c r="V292" s="272"/>
      <c r="W292" s="272"/>
      <c r="X292" s="272"/>
      <c r="Y292" s="272"/>
      <c r="Z292" s="272"/>
      <c r="AA292" s="272"/>
      <c r="AB292" s="272"/>
      <c r="AC292" s="272"/>
      <c r="AD292" s="272"/>
      <c r="AE292" s="272"/>
      <c r="AF292" s="272"/>
      <c r="AG292" s="272"/>
      <c r="AH292" s="272"/>
      <c r="AI292" s="272"/>
      <c r="AJ292" s="272"/>
      <c r="AK292" s="272"/>
      <c r="AL292" s="272"/>
      <c r="AM292" s="272"/>
      <c r="AN292" s="272"/>
      <c r="AO292" s="272"/>
      <c r="AP292" s="272"/>
      <c r="AQ292" s="272"/>
      <c r="AR292" s="272"/>
      <c r="AS292" s="272"/>
      <c r="AT292" s="272"/>
      <c r="AU292" s="286"/>
    </row>
    <row r="293" spans="1:47" ht="60" customHeight="1" x14ac:dyDescent="0.35">
      <c r="A293" s="282" t="s">
        <v>5920</v>
      </c>
      <c r="B293" s="260" t="s">
        <v>5921</v>
      </c>
      <c r="C293" s="261" t="s">
        <v>5959</v>
      </c>
      <c r="D293" s="264" t="s">
        <v>5960</v>
      </c>
      <c r="E293" s="265" t="s">
        <v>5648</v>
      </c>
      <c r="F293" s="268" t="s">
        <v>5939</v>
      </c>
      <c r="G293" s="271" t="str">
        <f>IF(COUNTIF(H293:AU293,"&lt;&gt;")=0,"",SUMPRODUCT(((Recommendations[ImplStatus]="Implemented")+(Recommendations[ImplStatus]="Compensated"))*ISNUMBER(MATCH(Recommendations[Id],H293:AU293,0)))/COUNTIF(H293:AU293,"&lt;&gt;"))</f>
        <v/>
      </c>
      <c r="H293" s="272"/>
      <c r="I293" s="272"/>
      <c r="J293" s="272"/>
      <c r="K293" s="272"/>
      <c r="L293" s="272"/>
      <c r="M293" s="272"/>
      <c r="N293" s="272"/>
      <c r="O293" s="272"/>
      <c r="P293" s="272"/>
      <c r="Q293" s="272"/>
      <c r="R293" s="272"/>
      <c r="S293" s="272"/>
      <c r="T293" s="272"/>
      <c r="U293" s="272"/>
      <c r="V293" s="272"/>
      <c r="W293" s="272"/>
      <c r="X293" s="272"/>
      <c r="Y293" s="272"/>
      <c r="Z293" s="272"/>
      <c r="AA293" s="272"/>
      <c r="AB293" s="272"/>
      <c r="AC293" s="272"/>
      <c r="AD293" s="272"/>
      <c r="AE293" s="272"/>
      <c r="AF293" s="272"/>
      <c r="AG293" s="272"/>
      <c r="AH293" s="272"/>
      <c r="AI293" s="272"/>
      <c r="AJ293" s="272"/>
      <c r="AK293" s="272"/>
      <c r="AL293" s="272"/>
      <c r="AM293" s="272"/>
      <c r="AN293" s="272"/>
      <c r="AO293" s="272"/>
      <c r="AP293" s="272"/>
      <c r="AQ293" s="272"/>
      <c r="AR293" s="272"/>
      <c r="AS293" s="272"/>
      <c r="AT293" s="272"/>
      <c r="AU293" s="286"/>
    </row>
    <row r="294" spans="1:47" ht="60" customHeight="1" x14ac:dyDescent="0.35">
      <c r="A294" s="282" t="s">
        <v>5920</v>
      </c>
      <c r="B294" s="260" t="s">
        <v>5921</v>
      </c>
      <c r="C294" s="261" t="s">
        <v>5961</v>
      </c>
      <c r="D294" s="264" t="s">
        <v>5962</v>
      </c>
      <c r="E294" s="265" t="s">
        <v>5648</v>
      </c>
      <c r="F294" s="268" t="s">
        <v>5939</v>
      </c>
      <c r="G294" s="271" t="str">
        <f>IF(COUNTIF(H294:AU294,"&lt;&gt;")=0,"",SUMPRODUCT(((Recommendations[ImplStatus]="Implemented")+(Recommendations[ImplStatus]="Compensated"))*ISNUMBER(MATCH(Recommendations[Id],H294:AU294,0)))/COUNTIF(H294:AU294,"&lt;&gt;"))</f>
        <v/>
      </c>
      <c r="H294" s="272"/>
      <c r="I294" s="272"/>
      <c r="J294" s="272"/>
      <c r="K294" s="272"/>
      <c r="L294" s="272"/>
      <c r="M294" s="272"/>
      <c r="N294" s="272"/>
      <c r="O294" s="272"/>
      <c r="P294" s="272"/>
      <c r="Q294" s="272"/>
      <c r="R294" s="272"/>
      <c r="S294" s="272"/>
      <c r="T294" s="272"/>
      <c r="U294" s="272"/>
      <c r="V294" s="272"/>
      <c r="W294" s="272"/>
      <c r="X294" s="272"/>
      <c r="Y294" s="272"/>
      <c r="Z294" s="272"/>
      <c r="AA294" s="272"/>
      <c r="AB294" s="272"/>
      <c r="AC294" s="272"/>
      <c r="AD294" s="272"/>
      <c r="AE294" s="272"/>
      <c r="AF294" s="272"/>
      <c r="AG294" s="272"/>
      <c r="AH294" s="272"/>
      <c r="AI294" s="272"/>
      <c r="AJ294" s="272"/>
      <c r="AK294" s="272"/>
      <c r="AL294" s="272"/>
      <c r="AM294" s="272"/>
      <c r="AN294" s="272"/>
      <c r="AO294" s="272"/>
      <c r="AP294" s="272"/>
      <c r="AQ294" s="272"/>
      <c r="AR294" s="272"/>
      <c r="AS294" s="272"/>
      <c r="AT294" s="272"/>
      <c r="AU294" s="286"/>
    </row>
    <row r="295" spans="1:47" ht="60" customHeight="1" x14ac:dyDescent="0.35">
      <c r="A295" s="282" t="s">
        <v>5920</v>
      </c>
      <c r="B295" s="260" t="s">
        <v>5921</v>
      </c>
      <c r="C295" s="261" t="s">
        <v>5963</v>
      </c>
      <c r="D295" s="264" t="s">
        <v>5964</v>
      </c>
      <c r="E295" s="265" t="s">
        <v>5465</v>
      </c>
      <c r="F295" s="268" t="s">
        <v>5939</v>
      </c>
      <c r="G295" s="271" t="str">
        <f>IF(COUNTIF(H295:AU295,"&lt;&gt;")=0,"",SUMPRODUCT(((Recommendations[ImplStatus]="Implemented")+(Recommendations[ImplStatus]="Compensated"))*ISNUMBER(MATCH(Recommendations[Id],H295:AU295,0)))/COUNTIF(H295:AU295,"&lt;&gt;"))</f>
        <v/>
      </c>
      <c r="H295" s="272"/>
      <c r="I295" s="272"/>
      <c r="J295" s="272"/>
      <c r="K295" s="272"/>
      <c r="L295" s="272"/>
      <c r="M295" s="272"/>
      <c r="N295" s="272"/>
      <c r="O295" s="272"/>
      <c r="P295" s="272"/>
      <c r="Q295" s="272"/>
      <c r="R295" s="272"/>
      <c r="S295" s="272"/>
      <c r="T295" s="272"/>
      <c r="U295" s="272"/>
      <c r="V295" s="272"/>
      <c r="W295" s="272"/>
      <c r="X295" s="272"/>
      <c r="Y295" s="272"/>
      <c r="Z295" s="272"/>
      <c r="AA295" s="272"/>
      <c r="AB295" s="272"/>
      <c r="AC295" s="272"/>
      <c r="AD295" s="272"/>
      <c r="AE295" s="272"/>
      <c r="AF295" s="272"/>
      <c r="AG295" s="272"/>
      <c r="AH295" s="272"/>
      <c r="AI295" s="272"/>
      <c r="AJ295" s="272"/>
      <c r="AK295" s="272"/>
      <c r="AL295" s="272"/>
      <c r="AM295" s="272"/>
      <c r="AN295" s="272"/>
      <c r="AO295" s="272"/>
      <c r="AP295" s="272"/>
      <c r="AQ295" s="272"/>
      <c r="AR295" s="272"/>
      <c r="AS295" s="272"/>
      <c r="AT295" s="272"/>
      <c r="AU295" s="286"/>
    </row>
    <row r="296" spans="1:47" ht="60" customHeight="1" x14ac:dyDescent="0.35">
      <c r="A296" s="282" t="s">
        <v>5920</v>
      </c>
      <c r="B296" s="260" t="s">
        <v>5921</v>
      </c>
      <c r="C296" s="261" t="s">
        <v>5965</v>
      </c>
      <c r="D296" s="264" t="s">
        <v>5966</v>
      </c>
      <c r="E296" s="265" t="s">
        <v>5465</v>
      </c>
      <c r="F296" s="268" t="s">
        <v>5939</v>
      </c>
      <c r="G296" s="271" t="str">
        <f>IF(COUNTIF(H296:AU296,"&lt;&gt;")=0,"",SUMPRODUCT(((Recommendations[ImplStatus]="Implemented")+(Recommendations[ImplStatus]="Compensated"))*ISNUMBER(MATCH(Recommendations[Id],H296:AU296,0)))/COUNTIF(H296:AU296,"&lt;&gt;"))</f>
        <v/>
      </c>
      <c r="H296" s="272"/>
      <c r="I296" s="272"/>
      <c r="J296" s="272"/>
      <c r="K296" s="272"/>
      <c r="L296" s="272"/>
      <c r="M296" s="272"/>
      <c r="N296" s="272"/>
      <c r="O296" s="272"/>
      <c r="P296" s="272"/>
      <c r="Q296" s="272"/>
      <c r="R296" s="272"/>
      <c r="S296" s="272"/>
      <c r="T296" s="272"/>
      <c r="U296" s="272"/>
      <c r="V296" s="272"/>
      <c r="W296" s="272"/>
      <c r="X296" s="272"/>
      <c r="Y296" s="272"/>
      <c r="Z296" s="272"/>
      <c r="AA296" s="272"/>
      <c r="AB296" s="272"/>
      <c r="AC296" s="272"/>
      <c r="AD296" s="272"/>
      <c r="AE296" s="272"/>
      <c r="AF296" s="272"/>
      <c r="AG296" s="272"/>
      <c r="AH296" s="272"/>
      <c r="AI296" s="272"/>
      <c r="AJ296" s="272"/>
      <c r="AK296" s="272"/>
      <c r="AL296" s="272"/>
      <c r="AM296" s="272"/>
      <c r="AN296" s="272"/>
      <c r="AO296" s="272"/>
      <c r="AP296" s="272"/>
      <c r="AQ296" s="272"/>
      <c r="AR296" s="272"/>
      <c r="AS296" s="272"/>
      <c r="AT296" s="272"/>
      <c r="AU296" s="286"/>
    </row>
    <row r="297" spans="1:47" ht="60" customHeight="1" x14ac:dyDescent="0.35">
      <c r="A297" s="282" t="s">
        <v>5920</v>
      </c>
      <c r="B297" s="260" t="s">
        <v>5921</v>
      </c>
      <c r="C297" s="261" t="s">
        <v>5967</v>
      </c>
      <c r="D297" s="264" t="s">
        <v>5968</v>
      </c>
      <c r="E297" s="265" t="s">
        <v>5369</v>
      </c>
      <c r="F297" s="268" t="s">
        <v>5939</v>
      </c>
      <c r="G297" s="271" t="str">
        <f>IF(COUNTIF(H297:AU297,"&lt;&gt;")=0,"",SUMPRODUCT(((Recommendations[ImplStatus]="Implemented")+(Recommendations[ImplStatus]="Compensated"))*ISNUMBER(MATCH(Recommendations[Id],H297:AU297,0)))/COUNTIF(H297:AU297,"&lt;&gt;"))</f>
        <v/>
      </c>
      <c r="H297" s="272"/>
      <c r="I297" s="272"/>
      <c r="J297" s="272"/>
      <c r="K297" s="272"/>
      <c r="L297" s="272"/>
      <c r="M297" s="272"/>
      <c r="N297" s="272"/>
      <c r="O297" s="272"/>
      <c r="P297" s="272"/>
      <c r="Q297" s="272"/>
      <c r="R297" s="272"/>
      <c r="S297" s="272"/>
      <c r="T297" s="272"/>
      <c r="U297" s="272"/>
      <c r="V297" s="272"/>
      <c r="W297" s="272"/>
      <c r="X297" s="272"/>
      <c r="Y297" s="272"/>
      <c r="Z297" s="272"/>
      <c r="AA297" s="272"/>
      <c r="AB297" s="272"/>
      <c r="AC297" s="272"/>
      <c r="AD297" s="272"/>
      <c r="AE297" s="272"/>
      <c r="AF297" s="272"/>
      <c r="AG297" s="272"/>
      <c r="AH297" s="272"/>
      <c r="AI297" s="272"/>
      <c r="AJ297" s="272"/>
      <c r="AK297" s="272"/>
      <c r="AL297" s="272"/>
      <c r="AM297" s="272"/>
      <c r="AN297" s="272"/>
      <c r="AO297" s="272"/>
      <c r="AP297" s="272"/>
      <c r="AQ297" s="272"/>
      <c r="AR297" s="272"/>
      <c r="AS297" s="272"/>
      <c r="AT297" s="272"/>
      <c r="AU297" s="286"/>
    </row>
    <row r="298" spans="1:47" ht="60" customHeight="1" x14ac:dyDescent="0.35">
      <c r="A298" s="282" t="s">
        <v>5920</v>
      </c>
      <c r="B298" s="260" t="s">
        <v>5921</v>
      </c>
      <c r="C298" s="261" t="s">
        <v>5969</v>
      </c>
      <c r="D298" s="264" t="s">
        <v>5970</v>
      </c>
      <c r="E298" s="265" t="s">
        <v>5465</v>
      </c>
      <c r="F298" s="268" t="s">
        <v>5939</v>
      </c>
      <c r="G298" s="271" t="str">
        <f>IF(COUNTIF(H298:AU298,"&lt;&gt;")=0,"",SUMPRODUCT(((Recommendations[ImplStatus]="Implemented")+(Recommendations[ImplStatus]="Compensated"))*ISNUMBER(MATCH(Recommendations[Id],H298:AU298,0)))/COUNTIF(H298:AU298,"&lt;&gt;"))</f>
        <v/>
      </c>
      <c r="H298" s="272"/>
      <c r="I298" s="272"/>
      <c r="J298" s="272"/>
      <c r="K298" s="272"/>
      <c r="L298" s="272"/>
      <c r="M298" s="272"/>
      <c r="N298" s="272"/>
      <c r="O298" s="272"/>
      <c r="P298" s="272"/>
      <c r="Q298" s="272"/>
      <c r="R298" s="272"/>
      <c r="S298" s="272"/>
      <c r="T298" s="272"/>
      <c r="U298" s="272"/>
      <c r="V298" s="272"/>
      <c r="W298" s="272"/>
      <c r="X298" s="272"/>
      <c r="Y298" s="272"/>
      <c r="Z298" s="272"/>
      <c r="AA298" s="272"/>
      <c r="AB298" s="272"/>
      <c r="AC298" s="272"/>
      <c r="AD298" s="272"/>
      <c r="AE298" s="272"/>
      <c r="AF298" s="272"/>
      <c r="AG298" s="272"/>
      <c r="AH298" s="272"/>
      <c r="AI298" s="272"/>
      <c r="AJ298" s="272"/>
      <c r="AK298" s="272"/>
      <c r="AL298" s="272"/>
      <c r="AM298" s="272"/>
      <c r="AN298" s="272"/>
      <c r="AO298" s="272"/>
      <c r="AP298" s="272"/>
      <c r="AQ298" s="272"/>
      <c r="AR298" s="272"/>
      <c r="AS298" s="272"/>
      <c r="AT298" s="272"/>
      <c r="AU298" s="286"/>
    </row>
    <row r="299" spans="1:47" ht="60" customHeight="1" x14ac:dyDescent="0.35">
      <c r="A299" s="282" t="s">
        <v>5920</v>
      </c>
      <c r="B299" s="260" t="s">
        <v>5921</v>
      </c>
      <c r="C299" s="261" t="s">
        <v>5971</v>
      </c>
      <c r="D299" s="264" t="s">
        <v>5972</v>
      </c>
      <c r="E299" s="265" t="s">
        <v>5398</v>
      </c>
      <c r="F299" s="268" t="s">
        <v>5939</v>
      </c>
      <c r="G299" s="271" t="str">
        <f>IF(COUNTIF(H299:AU299,"&lt;&gt;")=0,"",SUMPRODUCT(((Recommendations[ImplStatus]="Implemented")+(Recommendations[ImplStatus]="Compensated"))*ISNUMBER(MATCH(Recommendations[Id],H299:AU299,0)))/COUNTIF(H299:AU299,"&lt;&gt;"))</f>
        <v/>
      </c>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86"/>
    </row>
    <row r="300" spans="1:47" ht="60" customHeight="1" x14ac:dyDescent="0.35">
      <c r="A300" s="282" t="s">
        <v>5920</v>
      </c>
      <c r="B300" s="260" t="s">
        <v>5921</v>
      </c>
      <c r="C300" s="261" t="s">
        <v>5973</v>
      </c>
      <c r="D300" s="264" t="s">
        <v>5974</v>
      </c>
      <c r="E300" s="265" t="s">
        <v>5465</v>
      </c>
      <c r="F300" s="268" t="s">
        <v>5939</v>
      </c>
      <c r="G300" s="271" t="str">
        <f>IF(COUNTIF(H300:AU300,"&lt;&gt;")=0,"",SUMPRODUCT(((Recommendations[ImplStatus]="Implemented")+(Recommendations[ImplStatus]="Compensated"))*ISNUMBER(MATCH(Recommendations[Id],H300:AU300,0)))/COUNTIF(H300:AU300,"&lt;&gt;"))</f>
        <v/>
      </c>
      <c r="H300" s="272"/>
      <c r="I300" s="272"/>
      <c r="J300" s="272"/>
      <c r="K300" s="272"/>
      <c r="L300" s="272"/>
      <c r="M300" s="272"/>
      <c r="N300" s="272"/>
      <c r="O300" s="272"/>
      <c r="P300" s="272"/>
      <c r="Q300" s="272"/>
      <c r="R300" s="272"/>
      <c r="S300" s="272"/>
      <c r="T300" s="272"/>
      <c r="U300" s="272"/>
      <c r="V300" s="272"/>
      <c r="W300" s="272"/>
      <c r="X300" s="272"/>
      <c r="Y300" s="272"/>
      <c r="Z300" s="272"/>
      <c r="AA300" s="272"/>
      <c r="AB300" s="272"/>
      <c r="AC300" s="272"/>
      <c r="AD300" s="272"/>
      <c r="AE300" s="272"/>
      <c r="AF300" s="272"/>
      <c r="AG300" s="272"/>
      <c r="AH300" s="272"/>
      <c r="AI300" s="272"/>
      <c r="AJ300" s="272"/>
      <c r="AK300" s="272"/>
      <c r="AL300" s="272"/>
      <c r="AM300" s="272"/>
      <c r="AN300" s="272"/>
      <c r="AO300" s="272"/>
      <c r="AP300" s="272"/>
      <c r="AQ300" s="272"/>
      <c r="AR300" s="272"/>
      <c r="AS300" s="272"/>
      <c r="AT300" s="272"/>
      <c r="AU300" s="286"/>
    </row>
    <row r="301" spans="1:47" ht="60" customHeight="1" x14ac:dyDescent="0.35">
      <c r="A301" s="282" t="s">
        <v>5920</v>
      </c>
      <c r="B301" s="260" t="s">
        <v>5921</v>
      </c>
      <c r="C301" s="261" t="s">
        <v>5975</v>
      </c>
      <c r="D301" s="264" t="s">
        <v>5976</v>
      </c>
      <c r="E301" s="265" t="s">
        <v>5513</v>
      </c>
      <c r="F301" s="268" t="s">
        <v>5939</v>
      </c>
      <c r="G301" s="271" t="str">
        <f>IF(COUNTIF(H301:AU301,"&lt;&gt;")=0,"",SUMPRODUCT(((Recommendations[ImplStatus]="Implemented")+(Recommendations[ImplStatus]="Compensated"))*ISNUMBER(MATCH(Recommendations[Id],H301:AU301,0)))/COUNTIF(H301:AU301,"&lt;&gt;"))</f>
        <v/>
      </c>
      <c r="H301" s="272"/>
      <c r="I301" s="272"/>
      <c r="J301" s="272"/>
      <c r="K301" s="272"/>
      <c r="L301" s="272"/>
      <c r="M301" s="272"/>
      <c r="N301" s="272"/>
      <c r="O301" s="272"/>
      <c r="P301" s="272"/>
      <c r="Q301" s="272"/>
      <c r="R301" s="272"/>
      <c r="S301" s="272"/>
      <c r="T301" s="272"/>
      <c r="U301" s="272"/>
      <c r="V301" s="272"/>
      <c r="W301" s="272"/>
      <c r="X301" s="272"/>
      <c r="Y301" s="272"/>
      <c r="Z301" s="272"/>
      <c r="AA301" s="272"/>
      <c r="AB301" s="272"/>
      <c r="AC301" s="272"/>
      <c r="AD301" s="272"/>
      <c r="AE301" s="272"/>
      <c r="AF301" s="272"/>
      <c r="AG301" s="272"/>
      <c r="AH301" s="272"/>
      <c r="AI301" s="272"/>
      <c r="AJ301" s="272"/>
      <c r="AK301" s="272"/>
      <c r="AL301" s="272"/>
      <c r="AM301" s="272"/>
      <c r="AN301" s="272"/>
      <c r="AO301" s="272"/>
      <c r="AP301" s="272"/>
      <c r="AQ301" s="272"/>
      <c r="AR301" s="272"/>
      <c r="AS301" s="272"/>
      <c r="AT301" s="272"/>
      <c r="AU301" s="286"/>
    </row>
    <row r="302" spans="1:47" ht="60" customHeight="1" x14ac:dyDescent="0.35">
      <c r="A302" s="282" t="s">
        <v>5920</v>
      </c>
      <c r="B302" s="260" t="s">
        <v>5921</v>
      </c>
      <c r="C302" s="261" t="s">
        <v>5977</v>
      </c>
      <c r="D302" s="264" t="s">
        <v>5978</v>
      </c>
      <c r="E302" s="265" t="s">
        <v>5513</v>
      </c>
      <c r="F302" s="268" t="s">
        <v>5939</v>
      </c>
      <c r="G302" s="271" t="str">
        <f>IF(COUNTIF(H302:AU302,"&lt;&gt;")=0,"",SUMPRODUCT(((Recommendations[ImplStatus]="Implemented")+(Recommendations[ImplStatus]="Compensated"))*ISNUMBER(MATCH(Recommendations[Id],H302:AU302,0)))/COUNTIF(H302:AU302,"&lt;&gt;"))</f>
        <v/>
      </c>
      <c r="H302" s="272"/>
      <c r="I302" s="272"/>
      <c r="J302" s="272"/>
      <c r="K302" s="272"/>
      <c r="L302" s="272"/>
      <c r="M302" s="272"/>
      <c r="N302" s="272"/>
      <c r="O302" s="272"/>
      <c r="P302" s="272"/>
      <c r="Q302" s="272"/>
      <c r="R302" s="272"/>
      <c r="S302" s="272"/>
      <c r="T302" s="272"/>
      <c r="U302" s="272"/>
      <c r="V302" s="272"/>
      <c r="W302" s="272"/>
      <c r="X302" s="272"/>
      <c r="Y302" s="272"/>
      <c r="Z302" s="272"/>
      <c r="AA302" s="272"/>
      <c r="AB302" s="272"/>
      <c r="AC302" s="272"/>
      <c r="AD302" s="272"/>
      <c r="AE302" s="272"/>
      <c r="AF302" s="272"/>
      <c r="AG302" s="272"/>
      <c r="AH302" s="272"/>
      <c r="AI302" s="272"/>
      <c r="AJ302" s="272"/>
      <c r="AK302" s="272"/>
      <c r="AL302" s="272"/>
      <c r="AM302" s="272"/>
      <c r="AN302" s="272"/>
      <c r="AO302" s="272"/>
      <c r="AP302" s="272"/>
      <c r="AQ302" s="272"/>
      <c r="AR302" s="272"/>
      <c r="AS302" s="272"/>
      <c r="AT302" s="272"/>
      <c r="AU302" s="286"/>
    </row>
    <row r="303" spans="1:47" ht="60" customHeight="1" outlineLevel="2" x14ac:dyDescent="0.35">
      <c r="A303" s="281" t="s">
        <v>5920</v>
      </c>
      <c r="B303" s="259" t="s">
        <v>1735</v>
      </c>
      <c r="C303" s="259"/>
      <c r="D303" s="263"/>
      <c r="E303" s="259"/>
      <c r="F303" s="267"/>
      <c r="G303" s="270" t="str">
        <f>IF(COUNTIF(H303:AU303,"&lt;&gt;")=0,"",SUMPRODUCT(((Recommendations[ImplStatus]="Implemented")+(Recommendations[ImplStatus]="Compensated"))*ISNUMBER(MATCH(Recommendations[Id],H303:AU303,0)))/COUNTIF(H303:AU303,"&lt;&gt;"))</f>
        <v/>
      </c>
      <c r="H303" s="267"/>
      <c r="I303" s="267"/>
      <c r="J303" s="267"/>
      <c r="K303" s="267"/>
      <c r="L303" s="267"/>
      <c r="M303" s="267"/>
      <c r="N303" s="267"/>
      <c r="O303" s="267"/>
      <c r="P303" s="267"/>
      <c r="Q303" s="267"/>
      <c r="R303" s="267"/>
      <c r="S303" s="267"/>
      <c r="T303" s="267"/>
      <c r="U303" s="267"/>
      <c r="V303" s="267"/>
      <c r="W303" s="267"/>
      <c r="X303" s="267"/>
      <c r="Y303" s="267"/>
      <c r="Z303" s="267"/>
      <c r="AA303" s="267"/>
      <c r="AB303" s="267"/>
      <c r="AC303" s="267"/>
      <c r="AD303" s="267"/>
      <c r="AE303" s="267"/>
      <c r="AF303" s="267"/>
      <c r="AG303" s="267"/>
      <c r="AH303" s="267"/>
      <c r="AI303" s="267"/>
      <c r="AJ303" s="267"/>
      <c r="AK303" s="267"/>
      <c r="AL303" s="267"/>
      <c r="AM303" s="267"/>
      <c r="AN303" s="267"/>
      <c r="AO303" s="267"/>
      <c r="AP303" s="267"/>
      <c r="AQ303" s="267"/>
      <c r="AR303" s="267"/>
      <c r="AS303" s="267"/>
      <c r="AT303" s="267"/>
      <c r="AU303" s="285"/>
    </row>
    <row r="304" spans="1:47" ht="60" customHeight="1" x14ac:dyDescent="0.35">
      <c r="A304" s="282" t="s">
        <v>5920</v>
      </c>
      <c r="B304" s="260" t="s">
        <v>1735</v>
      </c>
      <c r="C304" s="261" t="s">
        <v>5979</v>
      </c>
      <c r="D304" s="264" t="s">
        <v>5980</v>
      </c>
      <c r="E304" s="265" t="s">
        <v>5369</v>
      </c>
      <c r="F304" s="268" t="s">
        <v>5981</v>
      </c>
      <c r="G304" s="271" t="str">
        <f>IF(COUNTIF(H304:AU304,"&lt;&gt;")=0,"",SUMPRODUCT(((Recommendations[ImplStatus]="Implemented")+(Recommendations[ImplStatus]="Compensated"))*ISNUMBER(MATCH(Recommendations[Id],H304:AU304,0)))/COUNTIF(H304:AU304,"&lt;&gt;"))</f>
        <v/>
      </c>
      <c r="H304" s="272"/>
      <c r="I304" s="272"/>
      <c r="J304" s="272"/>
      <c r="K304" s="272"/>
      <c r="L304" s="272"/>
      <c r="M304" s="272"/>
      <c r="N304" s="272"/>
      <c r="O304" s="272"/>
      <c r="P304" s="272"/>
      <c r="Q304" s="272"/>
      <c r="R304" s="272"/>
      <c r="S304" s="272"/>
      <c r="T304" s="272"/>
      <c r="U304" s="272"/>
      <c r="V304" s="272"/>
      <c r="W304" s="272"/>
      <c r="X304" s="272"/>
      <c r="Y304" s="272"/>
      <c r="Z304" s="272"/>
      <c r="AA304" s="272"/>
      <c r="AB304" s="272"/>
      <c r="AC304" s="272"/>
      <c r="AD304" s="272"/>
      <c r="AE304" s="272"/>
      <c r="AF304" s="272"/>
      <c r="AG304" s="272"/>
      <c r="AH304" s="272"/>
      <c r="AI304" s="272"/>
      <c r="AJ304" s="272"/>
      <c r="AK304" s="272"/>
      <c r="AL304" s="272"/>
      <c r="AM304" s="272"/>
      <c r="AN304" s="272"/>
      <c r="AO304" s="272"/>
      <c r="AP304" s="272"/>
      <c r="AQ304" s="272"/>
      <c r="AR304" s="272"/>
      <c r="AS304" s="272"/>
      <c r="AT304" s="272"/>
      <c r="AU304" s="286"/>
    </row>
    <row r="305" spans="1:47" ht="60" customHeight="1" x14ac:dyDescent="0.35">
      <c r="A305" s="282" t="s">
        <v>5920</v>
      </c>
      <c r="B305" s="260" t="s">
        <v>1735</v>
      </c>
      <c r="C305" s="261" t="s">
        <v>5982</v>
      </c>
      <c r="D305" s="264" t="s">
        <v>5983</v>
      </c>
      <c r="E305" s="265" t="s">
        <v>5369</v>
      </c>
      <c r="F305" s="268" t="s">
        <v>5981</v>
      </c>
      <c r="G305" s="271">
        <f>IF(COUNTIF(H305:AU305,"&lt;&gt;")=0,"",SUMPRODUCT(((Recommendations[ImplStatus]="Implemented")+(Recommendations[ImplStatus]="Compensated"))*ISNUMBER(MATCH(Recommendations[Id],H305:AU305,0)))/COUNTIF(H305:AU305,"&lt;&gt;"))</f>
        <v>0</v>
      </c>
      <c r="H305" s="272" t="s">
        <v>61</v>
      </c>
      <c r="I305" s="272"/>
      <c r="J305" s="272"/>
      <c r="K305" s="272"/>
      <c r="L305" s="272"/>
      <c r="M305" s="272"/>
      <c r="N305" s="272"/>
      <c r="O305" s="272"/>
      <c r="P305" s="272"/>
      <c r="Q305" s="272"/>
      <c r="R305" s="272"/>
      <c r="S305" s="272"/>
      <c r="T305" s="272"/>
      <c r="U305" s="272"/>
      <c r="V305" s="272"/>
      <c r="W305" s="272"/>
      <c r="X305" s="272"/>
      <c r="Y305" s="272"/>
      <c r="Z305" s="272"/>
      <c r="AA305" s="272"/>
      <c r="AB305" s="272"/>
      <c r="AC305" s="272"/>
      <c r="AD305" s="272"/>
      <c r="AE305" s="272"/>
      <c r="AF305" s="272"/>
      <c r="AG305" s="272"/>
      <c r="AH305" s="272"/>
      <c r="AI305" s="272"/>
      <c r="AJ305" s="272"/>
      <c r="AK305" s="272"/>
      <c r="AL305" s="272"/>
      <c r="AM305" s="272"/>
      <c r="AN305" s="272"/>
      <c r="AO305" s="272"/>
      <c r="AP305" s="272"/>
      <c r="AQ305" s="272"/>
      <c r="AR305" s="272"/>
      <c r="AS305" s="272"/>
      <c r="AT305" s="272"/>
      <c r="AU305" s="286"/>
    </row>
    <row r="306" spans="1:47" ht="60" customHeight="1" x14ac:dyDescent="0.35">
      <c r="A306" s="282" t="s">
        <v>5920</v>
      </c>
      <c r="B306" s="260" t="s">
        <v>1735</v>
      </c>
      <c r="C306" s="261" t="s">
        <v>5984</v>
      </c>
      <c r="D306" s="264" t="s">
        <v>5985</v>
      </c>
      <c r="E306" s="265" t="s">
        <v>5369</v>
      </c>
      <c r="F306" s="268" t="s">
        <v>5981</v>
      </c>
      <c r="G306" s="271" t="str">
        <f>IF(COUNTIF(H306:AU306,"&lt;&gt;")=0,"",SUMPRODUCT(((Recommendations[ImplStatus]="Implemented")+(Recommendations[ImplStatus]="Compensated"))*ISNUMBER(MATCH(Recommendations[Id],H306:AU306,0)))/COUNTIF(H306:AU306,"&lt;&gt;"))</f>
        <v/>
      </c>
      <c r="H306" s="272"/>
      <c r="I306" s="272"/>
      <c r="J306" s="272"/>
      <c r="K306" s="272"/>
      <c r="L306" s="272"/>
      <c r="M306" s="272"/>
      <c r="N306" s="272"/>
      <c r="O306" s="272"/>
      <c r="P306" s="272"/>
      <c r="Q306" s="272"/>
      <c r="R306" s="272"/>
      <c r="S306" s="272"/>
      <c r="T306" s="272"/>
      <c r="U306" s="272"/>
      <c r="V306" s="272"/>
      <c r="W306" s="272"/>
      <c r="X306" s="272"/>
      <c r="Y306" s="272"/>
      <c r="Z306" s="272"/>
      <c r="AA306" s="272"/>
      <c r="AB306" s="272"/>
      <c r="AC306" s="272"/>
      <c r="AD306" s="272"/>
      <c r="AE306" s="272"/>
      <c r="AF306" s="272"/>
      <c r="AG306" s="272"/>
      <c r="AH306" s="272"/>
      <c r="AI306" s="272"/>
      <c r="AJ306" s="272"/>
      <c r="AK306" s="272"/>
      <c r="AL306" s="272"/>
      <c r="AM306" s="272"/>
      <c r="AN306" s="272"/>
      <c r="AO306" s="272"/>
      <c r="AP306" s="272"/>
      <c r="AQ306" s="272"/>
      <c r="AR306" s="272"/>
      <c r="AS306" s="272"/>
      <c r="AT306" s="272"/>
      <c r="AU306" s="286"/>
    </row>
    <row r="307" spans="1:47" ht="60" customHeight="1" x14ac:dyDescent="0.35">
      <c r="A307" s="282" t="s">
        <v>5920</v>
      </c>
      <c r="B307" s="260" t="s">
        <v>1735</v>
      </c>
      <c r="C307" s="261" t="s">
        <v>5986</v>
      </c>
      <c r="D307" s="264" t="s">
        <v>5987</v>
      </c>
      <c r="E307" s="265" t="s">
        <v>5369</v>
      </c>
      <c r="F307" s="268" t="s">
        <v>5981</v>
      </c>
      <c r="G307" s="271">
        <f>IF(COUNTIF(H307:AU307,"&lt;&gt;")=0,"",SUMPRODUCT(((Recommendations[ImplStatus]="Implemented")+(Recommendations[ImplStatus]="Compensated"))*ISNUMBER(MATCH(Recommendations[Id],H307:AU307,0)))/COUNTIF(H307:AU307,"&lt;&gt;"))</f>
        <v>0</v>
      </c>
      <c r="H307" s="272" t="s">
        <v>40</v>
      </c>
      <c r="I307" s="272"/>
      <c r="J307" s="272"/>
      <c r="K307" s="272"/>
      <c r="L307" s="272"/>
      <c r="M307" s="272"/>
      <c r="N307" s="272"/>
      <c r="O307" s="272"/>
      <c r="P307" s="272"/>
      <c r="Q307" s="272"/>
      <c r="R307" s="272"/>
      <c r="S307" s="272"/>
      <c r="T307" s="272"/>
      <c r="U307" s="272"/>
      <c r="V307" s="272"/>
      <c r="W307" s="272"/>
      <c r="X307" s="272"/>
      <c r="Y307" s="272"/>
      <c r="Z307" s="272"/>
      <c r="AA307" s="272"/>
      <c r="AB307" s="272"/>
      <c r="AC307" s="272"/>
      <c r="AD307" s="272"/>
      <c r="AE307" s="272"/>
      <c r="AF307" s="272"/>
      <c r="AG307" s="272"/>
      <c r="AH307" s="272"/>
      <c r="AI307" s="272"/>
      <c r="AJ307" s="272"/>
      <c r="AK307" s="272"/>
      <c r="AL307" s="272"/>
      <c r="AM307" s="272"/>
      <c r="AN307" s="272"/>
      <c r="AO307" s="272"/>
      <c r="AP307" s="272"/>
      <c r="AQ307" s="272"/>
      <c r="AR307" s="272"/>
      <c r="AS307" s="272"/>
      <c r="AT307" s="272"/>
      <c r="AU307" s="286"/>
    </row>
    <row r="308" spans="1:47" ht="60" customHeight="1" x14ac:dyDescent="0.35">
      <c r="A308" s="282" t="s">
        <v>5920</v>
      </c>
      <c r="B308" s="260" t="s">
        <v>1735</v>
      </c>
      <c r="C308" s="261" t="s">
        <v>5988</v>
      </c>
      <c r="D308" s="264" t="s">
        <v>5989</v>
      </c>
      <c r="E308" s="265" t="s">
        <v>5465</v>
      </c>
      <c r="F308" s="268" t="s">
        <v>5981</v>
      </c>
      <c r="G308" s="271" t="str">
        <f>IF(COUNTIF(H308:AU308,"&lt;&gt;")=0,"",SUMPRODUCT(((Recommendations[ImplStatus]="Implemented")+(Recommendations[ImplStatus]="Compensated"))*ISNUMBER(MATCH(Recommendations[Id],H308:AU308,0)))/COUNTIF(H308:AU308,"&lt;&gt;"))</f>
        <v/>
      </c>
      <c r="H308" s="272"/>
      <c r="I308" s="272"/>
      <c r="J308" s="272"/>
      <c r="K308" s="272"/>
      <c r="L308" s="272"/>
      <c r="M308" s="272"/>
      <c r="N308" s="272"/>
      <c r="O308" s="272"/>
      <c r="P308" s="272"/>
      <c r="Q308" s="272"/>
      <c r="R308" s="272"/>
      <c r="S308" s="272"/>
      <c r="T308" s="272"/>
      <c r="U308" s="272"/>
      <c r="V308" s="272"/>
      <c r="W308" s="272"/>
      <c r="X308" s="272"/>
      <c r="Y308" s="272"/>
      <c r="Z308" s="272"/>
      <c r="AA308" s="272"/>
      <c r="AB308" s="272"/>
      <c r="AC308" s="272"/>
      <c r="AD308" s="272"/>
      <c r="AE308" s="272"/>
      <c r="AF308" s="272"/>
      <c r="AG308" s="272"/>
      <c r="AH308" s="272"/>
      <c r="AI308" s="272"/>
      <c r="AJ308" s="272"/>
      <c r="AK308" s="272"/>
      <c r="AL308" s="272"/>
      <c r="AM308" s="272"/>
      <c r="AN308" s="272"/>
      <c r="AO308" s="272"/>
      <c r="AP308" s="272"/>
      <c r="AQ308" s="272"/>
      <c r="AR308" s="272"/>
      <c r="AS308" s="272"/>
      <c r="AT308" s="272"/>
      <c r="AU308" s="286"/>
    </row>
    <row r="309" spans="1:47" ht="60" customHeight="1" x14ac:dyDescent="0.35">
      <c r="A309" s="282" t="s">
        <v>5920</v>
      </c>
      <c r="B309" s="260" t="s">
        <v>1735</v>
      </c>
      <c r="C309" s="261" t="s">
        <v>5990</v>
      </c>
      <c r="D309" s="264" t="s">
        <v>5991</v>
      </c>
      <c r="E309" s="265" t="s">
        <v>5465</v>
      </c>
      <c r="F309" s="268" t="s">
        <v>5981</v>
      </c>
      <c r="G309" s="271" t="str">
        <f>IF(COUNTIF(H309:AU309,"&lt;&gt;")=0,"",SUMPRODUCT(((Recommendations[ImplStatus]="Implemented")+(Recommendations[ImplStatus]="Compensated"))*ISNUMBER(MATCH(Recommendations[Id],H309:AU309,0)))/COUNTIF(H309:AU309,"&lt;&gt;"))</f>
        <v/>
      </c>
      <c r="H309" s="272"/>
      <c r="I309" s="272"/>
      <c r="J309" s="272"/>
      <c r="K309" s="272"/>
      <c r="L309" s="272"/>
      <c r="M309" s="272"/>
      <c r="N309" s="272"/>
      <c r="O309" s="272"/>
      <c r="P309" s="272"/>
      <c r="Q309" s="272"/>
      <c r="R309" s="272"/>
      <c r="S309" s="272"/>
      <c r="T309" s="272"/>
      <c r="U309" s="272"/>
      <c r="V309" s="272"/>
      <c r="W309" s="272"/>
      <c r="X309" s="272"/>
      <c r="Y309" s="272"/>
      <c r="Z309" s="272"/>
      <c r="AA309" s="272"/>
      <c r="AB309" s="272"/>
      <c r="AC309" s="272"/>
      <c r="AD309" s="272"/>
      <c r="AE309" s="272"/>
      <c r="AF309" s="272"/>
      <c r="AG309" s="272"/>
      <c r="AH309" s="272"/>
      <c r="AI309" s="272"/>
      <c r="AJ309" s="272"/>
      <c r="AK309" s="272"/>
      <c r="AL309" s="272"/>
      <c r="AM309" s="272"/>
      <c r="AN309" s="272"/>
      <c r="AO309" s="272"/>
      <c r="AP309" s="272"/>
      <c r="AQ309" s="272"/>
      <c r="AR309" s="272"/>
      <c r="AS309" s="272"/>
      <c r="AT309" s="272"/>
      <c r="AU309" s="286"/>
    </row>
    <row r="310" spans="1:47" ht="60" customHeight="1" x14ac:dyDescent="0.35">
      <c r="A310" s="282" t="s">
        <v>5920</v>
      </c>
      <c r="B310" s="260" t="s">
        <v>1735</v>
      </c>
      <c r="C310" s="261" t="s">
        <v>5992</v>
      </c>
      <c r="D310" s="264" t="s">
        <v>5993</v>
      </c>
      <c r="E310" s="265" t="s">
        <v>5465</v>
      </c>
      <c r="F310" s="268" t="s">
        <v>5981</v>
      </c>
      <c r="G310" s="271" t="str">
        <f>IF(COUNTIF(H310:AU310,"&lt;&gt;")=0,"",SUMPRODUCT(((Recommendations[ImplStatus]="Implemented")+(Recommendations[ImplStatus]="Compensated"))*ISNUMBER(MATCH(Recommendations[Id],H310:AU310,0)))/COUNTIF(H310:AU310,"&lt;&gt;"))</f>
        <v/>
      </c>
      <c r="H310" s="272"/>
      <c r="I310" s="272"/>
      <c r="J310" s="272"/>
      <c r="K310" s="272"/>
      <c r="L310" s="272"/>
      <c r="M310" s="272"/>
      <c r="N310" s="272"/>
      <c r="O310" s="272"/>
      <c r="P310" s="272"/>
      <c r="Q310" s="272"/>
      <c r="R310" s="272"/>
      <c r="S310" s="272"/>
      <c r="T310" s="272"/>
      <c r="U310" s="272"/>
      <c r="V310" s="272"/>
      <c r="W310" s="272"/>
      <c r="X310" s="272"/>
      <c r="Y310" s="272"/>
      <c r="Z310" s="272"/>
      <c r="AA310" s="272"/>
      <c r="AB310" s="272"/>
      <c r="AC310" s="272"/>
      <c r="AD310" s="272"/>
      <c r="AE310" s="272"/>
      <c r="AF310" s="272"/>
      <c r="AG310" s="272"/>
      <c r="AH310" s="272"/>
      <c r="AI310" s="272"/>
      <c r="AJ310" s="272"/>
      <c r="AK310" s="272"/>
      <c r="AL310" s="272"/>
      <c r="AM310" s="272"/>
      <c r="AN310" s="272"/>
      <c r="AO310" s="272"/>
      <c r="AP310" s="272"/>
      <c r="AQ310" s="272"/>
      <c r="AR310" s="272"/>
      <c r="AS310" s="272"/>
      <c r="AT310" s="272"/>
      <c r="AU310" s="286"/>
    </row>
    <row r="311" spans="1:47" ht="60" customHeight="1" x14ac:dyDescent="0.35">
      <c r="A311" s="282" t="s">
        <v>5920</v>
      </c>
      <c r="B311" s="260" t="s">
        <v>1735</v>
      </c>
      <c r="C311" s="261" t="s">
        <v>5994</v>
      </c>
      <c r="D311" s="264" t="s">
        <v>5995</v>
      </c>
      <c r="E311" s="265" t="s">
        <v>5465</v>
      </c>
      <c r="F311" s="268" t="s">
        <v>5981</v>
      </c>
      <c r="G311" s="271" t="str">
        <f>IF(COUNTIF(H311:AU311,"&lt;&gt;")=0,"",SUMPRODUCT(((Recommendations[ImplStatus]="Implemented")+(Recommendations[ImplStatus]="Compensated"))*ISNUMBER(MATCH(Recommendations[Id],H311:AU311,0)))/COUNTIF(H311:AU311,"&lt;&gt;"))</f>
        <v/>
      </c>
      <c r="H311" s="272"/>
      <c r="I311" s="272"/>
      <c r="J311" s="272"/>
      <c r="K311" s="272"/>
      <c r="L311" s="272"/>
      <c r="M311" s="272"/>
      <c r="N311" s="272"/>
      <c r="O311" s="272"/>
      <c r="P311" s="272"/>
      <c r="Q311" s="272"/>
      <c r="R311" s="272"/>
      <c r="S311" s="272"/>
      <c r="T311" s="272"/>
      <c r="U311" s="272"/>
      <c r="V311" s="272"/>
      <c r="W311" s="272"/>
      <c r="X311" s="272"/>
      <c r="Y311" s="272"/>
      <c r="Z311" s="272"/>
      <c r="AA311" s="272"/>
      <c r="AB311" s="272"/>
      <c r="AC311" s="272"/>
      <c r="AD311" s="272"/>
      <c r="AE311" s="272"/>
      <c r="AF311" s="272"/>
      <c r="AG311" s="272"/>
      <c r="AH311" s="272"/>
      <c r="AI311" s="272"/>
      <c r="AJ311" s="272"/>
      <c r="AK311" s="272"/>
      <c r="AL311" s="272"/>
      <c r="AM311" s="272"/>
      <c r="AN311" s="272"/>
      <c r="AO311" s="272"/>
      <c r="AP311" s="272"/>
      <c r="AQ311" s="272"/>
      <c r="AR311" s="272"/>
      <c r="AS311" s="272"/>
      <c r="AT311" s="272"/>
      <c r="AU311" s="286"/>
    </row>
    <row r="312" spans="1:47" ht="60" customHeight="1" x14ac:dyDescent="0.35">
      <c r="A312" s="282" t="s">
        <v>5920</v>
      </c>
      <c r="B312" s="260" t="s">
        <v>1735</v>
      </c>
      <c r="C312" s="261" t="s">
        <v>5996</v>
      </c>
      <c r="D312" s="264" t="s">
        <v>5997</v>
      </c>
      <c r="E312" s="265" t="s">
        <v>5465</v>
      </c>
      <c r="F312" s="268" t="s">
        <v>5981</v>
      </c>
      <c r="G312" s="271" t="str">
        <f>IF(COUNTIF(H312:AU312,"&lt;&gt;")=0,"",SUMPRODUCT(((Recommendations[ImplStatus]="Implemented")+(Recommendations[ImplStatus]="Compensated"))*ISNUMBER(MATCH(Recommendations[Id],H312:AU312,0)))/COUNTIF(H312:AU312,"&lt;&gt;"))</f>
        <v/>
      </c>
      <c r="H312" s="272"/>
      <c r="I312" s="272"/>
      <c r="J312" s="272"/>
      <c r="K312" s="272"/>
      <c r="L312" s="272"/>
      <c r="M312" s="272"/>
      <c r="N312" s="272"/>
      <c r="O312" s="272"/>
      <c r="P312" s="272"/>
      <c r="Q312" s="272"/>
      <c r="R312" s="272"/>
      <c r="S312" s="272"/>
      <c r="T312" s="272"/>
      <c r="U312" s="272"/>
      <c r="V312" s="272"/>
      <c r="W312" s="272"/>
      <c r="X312" s="272"/>
      <c r="Y312" s="272"/>
      <c r="Z312" s="272"/>
      <c r="AA312" s="272"/>
      <c r="AB312" s="272"/>
      <c r="AC312" s="272"/>
      <c r="AD312" s="272"/>
      <c r="AE312" s="272"/>
      <c r="AF312" s="272"/>
      <c r="AG312" s="272"/>
      <c r="AH312" s="272"/>
      <c r="AI312" s="272"/>
      <c r="AJ312" s="272"/>
      <c r="AK312" s="272"/>
      <c r="AL312" s="272"/>
      <c r="AM312" s="272"/>
      <c r="AN312" s="272"/>
      <c r="AO312" s="272"/>
      <c r="AP312" s="272"/>
      <c r="AQ312" s="272"/>
      <c r="AR312" s="272"/>
      <c r="AS312" s="272"/>
      <c r="AT312" s="272"/>
      <c r="AU312" s="286"/>
    </row>
    <row r="313" spans="1:47" ht="60" customHeight="1" x14ac:dyDescent="0.35">
      <c r="A313" s="282" t="s">
        <v>5920</v>
      </c>
      <c r="B313" s="260" t="s">
        <v>1735</v>
      </c>
      <c r="C313" s="261" t="s">
        <v>5998</v>
      </c>
      <c r="D313" s="264" t="s">
        <v>5999</v>
      </c>
      <c r="E313" s="265" t="s">
        <v>5398</v>
      </c>
      <c r="F313" s="268" t="s">
        <v>5981</v>
      </c>
      <c r="G313" s="271" t="str">
        <f>IF(COUNTIF(H313:AU313,"&lt;&gt;")=0,"",SUMPRODUCT(((Recommendations[ImplStatus]="Implemented")+(Recommendations[ImplStatus]="Compensated"))*ISNUMBER(MATCH(Recommendations[Id],H313:AU313,0)))/COUNTIF(H313:AU313,"&lt;&gt;"))</f>
        <v/>
      </c>
      <c r="H313" s="272"/>
      <c r="I313" s="272"/>
      <c r="J313" s="272"/>
      <c r="K313" s="272"/>
      <c r="L313" s="272"/>
      <c r="M313" s="272"/>
      <c r="N313" s="272"/>
      <c r="O313" s="272"/>
      <c r="P313" s="272"/>
      <c r="Q313" s="272"/>
      <c r="R313" s="272"/>
      <c r="S313" s="272"/>
      <c r="T313" s="272"/>
      <c r="U313" s="272"/>
      <c r="V313" s="272"/>
      <c r="W313" s="272"/>
      <c r="X313" s="272"/>
      <c r="Y313" s="272"/>
      <c r="Z313" s="272"/>
      <c r="AA313" s="272"/>
      <c r="AB313" s="272"/>
      <c r="AC313" s="272"/>
      <c r="AD313" s="272"/>
      <c r="AE313" s="272"/>
      <c r="AF313" s="272"/>
      <c r="AG313" s="272"/>
      <c r="AH313" s="272"/>
      <c r="AI313" s="272"/>
      <c r="AJ313" s="272"/>
      <c r="AK313" s="272"/>
      <c r="AL313" s="272"/>
      <c r="AM313" s="272"/>
      <c r="AN313" s="272"/>
      <c r="AO313" s="272"/>
      <c r="AP313" s="272"/>
      <c r="AQ313" s="272"/>
      <c r="AR313" s="272"/>
      <c r="AS313" s="272"/>
      <c r="AT313" s="272"/>
      <c r="AU313" s="286"/>
    </row>
    <row r="314" spans="1:47" ht="60" customHeight="1" x14ac:dyDescent="0.35">
      <c r="A314" s="282" t="s">
        <v>5920</v>
      </c>
      <c r="B314" s="260" t="s">
        <v>1735</v>
      </c>
      <c r="C314" s="261" t="s">
        <v>6000</v>
      </c>
      <c r="D314" s="264" t="s">
        <v>6001</v>
      </c>
      <c r="E314" s="265" t="s">
        <v>5398</v>
      </c>
      <c r="F314" s="268" t="s">
        <v>5981</v>
      </c>
      <c r="G314" s="271" t="str">
        <f>IF(COUNTIF(H314:AU314,"&lt;&gt;")=0,"",SUMPRODUCT(((Recommendations[ImplStatus]="Implemented")+(Recommendations[ImplStatus]="Compensated"))*ISNUMBER(MATCH(Recommendations[Id],H314:AU314,0)))/COUNTIF(H314:AU314,"&lt;&gt;"))</f>
        <v/>
      </c>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2"/>
      <c r="AG314" s="272"/>
      <c r="AH314" s="272"/>
      <c r="AI314" s="272"/>
      <c r="AJ314" s="272"/>
      <c r="AK314" s="272"/>
      <c r="AL314" s="272"/>
      <c r="AM314" s="272"/>
      <c r="AN314" s="272"/>
      <c r="AO314" s="272"/>
      <c r="AP314" s="272"/>
      <c r="AQ314" s="272"/>
      <c r="AR314" s="272"/>
      <c r="AS314" s="272"/>
      <c r="AT314" s="272"/>
      <c r="AU314" s="286"/>
    </row>
    <row r="315" spans="1:47" ht="60" customHeight="1" x14ac:dyDescent="0.35">
      <c r="A315" s="282" t="s">
        <v>5920</v>
      </c>
      <c r="B315" s="260" t="s">
        <v>1735</v>
      </c>
      <c r="C315" s="261" t="s">
        <v>6002</v>
      </c>
      <c r="D315" s="264" t="s">
        <v>6003</v>
      </c>
      <c r="E315" s="265" t="s">
        <v>5398</v>
      </c>
      <c r="F315" s="268" t="s">
        <v>5981</v>
      </c>
      <c r="G315" s="271" t="str">
        <f>IF(COUNTIF(H315:AU315,"&lt;&gt;")=0,"",SUMPRODUCT(((Recommendations[ImplStatus]="Implemented")+(Recommendations[ImplStatus]="Compensated"))*ISNUMBER(MATCH(Recommendations[Id],H315:AU315,0)))/COUNTIF(H315:AU315,"&lt;&gt;"))</f>
        <v/>
      </c>
      <c r="H315" s="272"/>
      <c r="I315" s="272"/>
      <c r="J315" s="272"/>
      <c r="K315" s="272"/>
      <c r="L315" s="272"/>
      <c r="M315" s="272"/>
      <c r="N315" s="272"/>
      <c r="O315" s="272"/>
      <c r="P315" s="272"/>
      <c r="Q315" s="272"/>
      <c r="R315" s="272"/>
      <c r="S315" s="272"/>
      <c r="T315" s="272"/>
      <c r="U315" s="272"/>
      <c r="V315" s="272"/>
      <c r="W315" s="272"/>
      <c r="X315" s="272"/>
      <c r="Y315" s="272"/>
      <c r="Z315" s="272"/>
      <c r="AA315" s="272"/>
      <c r="AB315" s="272"/>
      <c r="AC315" s="272"/>
      <c r="AD315" s="272"/>
      <c r="AE315" s="272"/>
      <c r="AF315" s="272"/>
      <c r="AG315" s="272"/>
      <c r="AH315" s="272"/>
      <c r="AI315" s="272"/>
      <c r="AJ315" s="272"/>
      <c r="AK315" s="272"/>
      <c r="AL315" s="272"/>
      <c r="AM315" s="272"/>
      <c r="AN315" s="272"/>
      <c r="AO315" s="272"/>
      <c r="AP315" s="272"/>
      <c r="AQ315" s="272"/>
      <c r="AR315" s="272"/>
      <c r="AS315" s="272"/>
      <c r="AT315" s="272"/>
      <c r="AU315" s="286"/>
    </row>
    <row r="316" spans="1:47" ht="60" customHeight="1" x14ac:dyDescent="0.35">
      <c r="A316" s="282" t="s">
        <v>5920</v>
      </c>
      <c r="B316" s="260" t="s">
        <v>1735</v>
      </c>
      <c r="C316" s="261" t="s">
        <v>6004</v>
      </c>
      <c r="D316" s="264" t="s">
        <v>6005</v>
      </c>
      <c r="E316" s="265" t="s">
        <v>5398</v>
      </c>
      <c r="F316" s="268" t="s">
        <v>5981</v>
      </c>
      <c r="G316" s="271" t="str">
        <f>IF(COUNTIF(H316:AU316,"&lt;&gt;")=0,"",SUMPRODUCT(((Recommendations[ImplStatus]="Implemented")+(Recommendations[ImplStatus]="Compensated"))*ISNUMBER(MATCH(Recommendations[Id],H316:AU316,0)))/COUNTIF(H316:AU316,"&lt;&gt;"))</f>
        <v/>
      </c>
      <c r="H316" s="272"/>
      <c r="I316" s="272"/>
      <c r="J316" s="272"/>
      <c r="K316" s="272"/>
      <c r="L316" s="272"/>
      <c r="M316" s="272"/>
      <c r="N316" s="272"/>
      <c r="O316" s="272"/>
      <c r="P316" s="272"/>
      <c r="Q316" s="272"/>
      <c r="R316" s="272"/>
      <c r="S316" s="272"/>
      <c r="T316" s="272"/>
      <c r="U316" s="272"/>
      <c r="V316" s="272"/>
      <c r="W316" s="272"/>
      <c r="X316" s="272"/>
      <c r="Y316" s="272"/>
      <c r="Z316" s="272"/>
      <c r="AA316" s="272"/>
      <c r="AB316" s="272"/>
      <c r="AC316" s="272"/>
      <c r="AD316" s="272"/>
      <c r="AE316" s="272"/>
      <c r="AF316" s="272"/>
      <c r="AG316" s="272"/>
      <c r="AH316" s="272"/>
      <c r="AI316" s="272"/>
      <c r="AJ316" s="272"/>
      <c r="AK316" s="272"/>
      <c r="AL316" s="272"/>
      <c r="AM316" s="272"/>
      <c r="AN316" s="272"/>
      <c r="AO316" s="272"/>
      <c r="AP316" s="272"/>
      <c r="AQ316" s="272"/>
      <c r="AR316" s="272"/>
      <c r="AS316" s="272"/>
      <c r="AT316" s="272"/>
      <c r="AU316" s="286"/>
    </row>
    <row r="317" spans="1:47" ht="60" customHeight="1" x14ac:dyDescent="0.35">
      <c r="A317" s="282" t="s">
        <v>5920</v>
      </c>
      <c r="B317" s="260" t="s">
        <v>1735</v>
      </c>
      <c r="C317" s="261" t="s">
        <v>6006</v>
      </c>
      <c r="D317" s="264" t="s">
        <v>6007</v>
      </c>
      <c r="E317" s="265" t="s">
        <v>5465</v>
      </c>
      <c r="F317" s="268" t="s">
        <v>5939</v>
      </c>
      <c r="G317" s="271" t="str">
        <f>IF(COUNTIF(H317:AU317,"&lt;&gt;")=0,"",SUMPRODUCT(((Recommendations[ImplStatus]="Implemented")+(Recommendations[ImplStatus]="Compensated"))*ISNUMBER(MATCH(Recommendations[Id],H317:AU317,0)))/COUNTIF(H317:AU317,"&lt;&gt;"))</f>
        <v/>
      </c>
      <c r="H317" s="272"/>
      <c r="I317" s="272"/>
      <c r="J317" s="272"/>
      <c r="K317" s="272"/>
      <c r="L317" s="272"/>
      <c r="M317" s="272"/>
      <c r="N317" s="272"/>
      <c r="O317" s="272"/>
      <c r="P317" s="272"/>
      <c r="Q317" s="272"/>
      <c r="R317" s="272"/>
      <c r="S317" s="272"/>
      <c r="T317" s="272"/>
      <c r="U317" s="272"/>
      <c r="V317" s="272"/>
      <c r="W317" s="272"/>
      <c r="X317" s="272"/>
      <c r="Y317" s="272"/>
      <c r="Z317" s="272"/>
      <c r="AA317" s="272"/>
      <c r="AB317" s="272"/>
      <c r="AC317" s="272"/>
      <c r="AD317" s="272"/>
      <c r="AE317" s="272"/>
      <c r="AF317" s="272"/>
      <c r="AG317" s="272"/>
      <c r="AH317" s="272"/>
      <c r="AI317" s="272"/>
      <c r="AJ317" s="272"/>
      <c r="AK317" s="272"/>
      <c r="AL317" s="272"/>
      <c r="AM317" s="272"/>
      <c r="AN317" s="272"/>
      <c r="AO317" s="272"/>
      <c r="AP317" s="272"/>
      <c r="AQ317" s="272"/>
      <c r="AR317" s="272"/>
      <c r="AS317" s="272"/>
      <c r="AT317" s="272"/>
      <c r="AU317" s="286"/>
    </row>
    <row r="318" spans="1:47" ht="60" customHeight="1" x14ac:dyDescent="0.35">
      <c r="A318" s="282" t="s">
        <v>5920</v>
      </c>
      <c r="B318" s="260" t="s">
        <v>1735</v>
      </c>
      <c r="C318" s="261" t="s">
        <v>6008</v>
      </c>
      <c r="D318" s="264" t="s">
        <v>6009</v>
      </c>
      <c r="E318" s="265" t="s">
        <v>5513</v>
      </c>
      <c r="F318" s="268" t="s">
        <v>5939</v>
      </c>
      <c r="G318" s="271" t="str">
        <f>IF(COUNTIF(H318:AU318,"&lt;&gt;")=0,"",SUMPRODUCT(((Recommendations[ImplStatus]="Implemented")+(Recommendations[ImplStatus]="Compensated"))*ISNUMBER(MATCH(Recommendations[Id],H318:AU318,0)))/COUNTIF(H318:AU318,"&lt;&gt;"))</f>
        <v/>
      </c>
      <c r="H318" s="272"/>
      <c r="I318" s="272"/>
      <c r="J318" s="272"/>
      <c r="K318" s="272"/>
      <c r="L318" s="272"/>
      <c r="M318" s="272"/>
      <c r="N318" s="272"/>
      <c r="O318" s="272"/>
      <c r="P318" s="272"/>
      <c r="Q318" s="272"/>
      <c r="R318" s="272"/>
      <c r="S318" s="272"/>
      <c r="T318" s="272"/>
      <c r="U318" s="272"/>
      <c r="V318" s="272"/>
      <c r="W318" s="272"/>
      <c r="X318" s="272"/>
      <c r="Y318" s="272"/>
      <c r="Z318" s="272"/>
      <c r="AA318" s="272"/>
      <c r="AB318" s="272"/>
      <c r="AC318" s="272"/>
      <c r="AD318" s="272"/>
      <c r="AE318" s="272"/>
      <c r="AF318" s="272"/>
      <c r="AG318" s="272"/>
      <c r="AH318" s="272"/>
      <c r="AI318" s="272"/>
      <c r="AJ318" s="272"/>
      <c r="AK318" s="272"/>
      <c r="AL318" s="272"/>
      <c r="AM318" s="272"/>
      <c r="AN318" s="272"/>
      <c r="AO318" s="272"/>
      <c r="AP318" s="272"/>
      <c r="AQ318" s="272"/>
      <c r="AR318" s="272"/>
      <c r="AS318" s="272"/>
      <c r="AT318" s="272"/>
      <c r="AU318" s="286"/>
    </row>
    <row r="319" spans="1:47" ht="60" customHeight="1" x14ac:dyDescent="0.35">
      <c r="A319" s="282" t="s">
        <v>5920</v>
      </c>
      <c r="B319" s="260" t="s">
        <v>1735</v>
      </c>
      <c r="C319" s="261" t="s">
        <v>6010</v>
      </c>
      <c r="D319" s="264" t="s">
        <v>6011</v>
      </c>
      <c r="E319" s="265" t="s">
        <v>5513</v>
      </c>
      <c r="F319" s="268" t="s">
        <v>5939</v>
      </c>
      <c r="G319" s="271" t="str">
        <f>IF(COUNTIF(H319:AU319,"&lt;&gt;")=0,"",SUMPRODUCT(((Recommendations[ImplStatus]="Implemented")+(Recommendations[ImplStatus]="Compensated"))*ISNUMBER(MATCH(Recommendations[Id],H319:AU319,0)))/COUNTIF(H319:AU319,"&lt;&gt;"))</f>
        <v/>
      </c>
      <c r="H319" s="272"/>
      <c r="I319" s="272"/>
      <c r="J319" s="272"/>
      <c r="K319" s="272"/>
      <c r="L319" s="272"/>
      <c r="M319" s="272"/>
      <c r="N319" s="272"/>
      <c r="O319" s="272"/>
      <c r="P319" s="272"/>
      <c r="Q319" s="272"/>
      <c r="R319" s="272"/>
      <c r="S319" s="272"/>
      <c r="T319" s="272"/>
      <c r="U319" s="272"/>
      <c r="V319" s="272"/>
      <c r="W319" s="272"/>
      <c r="X319" s="272"/>
      <c r="Y319" s="272"/>
      <c r="Z319" s="272"/>
      <c r="AA319" s="272"/>
      <c r="AB319" s="272"/>
      <c r="AC319" s="272"/>
      <c r="AD319" s="272"/>
      <c r="AE319" s="272"/>
      <c r="AF319" s="272"/>
      <c r="AG319" s="272"/>
      <c r="AH319" s="272"/>
      <c r="AI319" s="272"/>
      <c r="AJ319" s="272"/>
      <c r="AK319" s="272"/>
      <c r="AL319" s="272"/>
      <c r="AM319" s="272"/>
      <c r="AN319" s="272"/>
      <c r="AO319" s="272"/>
      <c r="AP319" s="272"/>
      <c r="AQ319" s="272"/>
      <c r="AR319" s="272"/>
      <c r="AS319" s="272"/>
      <c r="AT319" s="272"/>
      <c r="AU319" s="286"/>
    </row>
    <row r="320" spans="1:47" ht="60" customHeight="1" outlineLevel="2" x14ac:dyDescent="0.35">
      <c r="A320" s="281" t="s">
        <v>5920</v>
      </c>
      <c r="B320" s="259" t="s">
        <v>6012</v>
      </c>
      <c r="C320" s="259"/>
      <c r="D320" s="263"/>
      <c r="E320" s="259"/>
      <c r="F320" s="267"/>
      <c r="G320" s="270" t="str">
        <f>IF(COUNTIF(H320:AU320,"&lt;&gt;")=0,"",SUMPRODUCT(((Recommendations[ImplStatus]="Implemented")+(Recommendations[ImplStatus]="Compensated"))*ISNUMBER(MATCH(Recommendations[Id],H320:AU320,0)))/COUNTIF(H320:AU320,"&lt;&gt;"))</f>
        <v/>
      </c>
      <c r="H320" s="267"/>
      <c r="I320" s="267"/>
      <c r="J320" s="267"/>
      <c r="K320" s="267"/>
      <c r="L320" s="267"/>
      <c r="M320" s="267"/>
      <c r="N320" s="267"/>
      <c r="O320" s="267"/>
      <c r="P320" s="267"/>
      <c r="Q320" s="267"/>
      <c r="R320" s="267"/>
      <c r="S320" s="267"/>
      <c r="T320" s="267"/>
      <c r="U320" s="267"/>
      <c r="V320" s="267"/>
      <c r="W320" s="267"/>
      <c r="X320" s="267"/>
      <c r="Y320" s="267"/>
      <c r="Z320" s="267"/>
      <c r="AA320" s="267"/>
      <c r="AB320" s="267"/>
      <c r="AC320" s="267"/>
      <c r="AD320" s="267"/>
      <c r="AE320" s="267"/>
      <c r="AF320" s="267"/>
      <c r="AG320" s="267"/>
      <c r="AH320" s="267"/>
      <c r="AI320" s="267"/>
      <c r="AJ320" s="267"/>
      <c r="AK320" s="267"/>
      <c r="AL320" s="267"/>
      <c r="AM320" s="267"/>
      <c r="AN320" s="267"/>
      <c r="AO320" s="267"/>
      <c r="AP320" s="267"/>
      <c r="AQ320" s="267"/>
      <c r="AR320" s="267"/>
      <c r="AS320" s="267"/>
      <c r="AT320" s="267"/>
      <c r="AU320" s="285"/>
    </row>
    <row r="321" spans="1:47" ht="60" customHeight="1" x14ac:dyDescent="0.35">
      <c r="A321" s="282" t="s">
        <v>5920</v>
      </c>
      <c r="B321" s="260" t="s">
        <v>6012</v>
      </c>
      <c r="C321" s="261" t="s">
        <v>6013</v>
      </c>
      <c r="D321" s="264" t="s">
        <v>6014</v>
      </c>
      <c r="E321" s="265" t="s">
        <v>5398</v>
      </c>
      <c r="F321" s="268" t="s">
        <v>6015</v>
      </c>
      <c r="G321" s="271" t="str">
        <f>IF(COUNTIF(H321:AU321,"&lt;&gt;")=0,"",SUMPRODUCT(((Recommendations[ImplStatus]="Implemented")+(Recommendations[ImplStatus]="Compensated"))*ISNUMBER(MATCH(Recommendations[Id],H321:AU321,0)))/COUNTIF(H321:AU321,"&lt;&gt;"))</f>
        <v/>
      </c>
      <c r="H321" s="272"/>
      <c r="I321" s="272"/>
      <c r="J321" s="272"/>
      <c r="K321" s="272"/>
      <c r="L321" s="272"/>
      <c r="M321" s="272"/>
      <c r="N321" s="272"/>
      <c r="O321" s="272"/>
      <c r="P321" s="272"/>
      <c r="Q321" s="272"/>
      <c r="R321" s="272"/>
      <c r="S321" s="272"/>
      <c r="T321" s="272"/>
      <c r="U321" s="272"/>
      <c r="V321" s="272"/>
      <c r="W321" s="272"/>
      <c r="X321" s="272"/>
      <c r="Y321" s="272"/>
      <c r="Z321" s="272"/>
      <c r="AA321" s="272"/>
      <c r="AB321" s="272"/>
      <c r="AC321" s="272"/>
      <c r="AD321" s="272"/>
      <c r="AE321" s="272"/>
      <c r="AF321" s="272"/>
      <c r="AG321" s="272"/>
      <c r="AH321" s="272"/>
      <c r="AI321" s="272"/>
      <c r="AJ321" s="272"/>
      <c r="AK321" s="272"/>
      <c r="AL321" s="272"/>
      <c r="AM321" s="272"/>
      <c r="AN321" s="272"/>
      <c r="AO321" s="272"/>
      <c r="AP321" s="272"/>
      <c r="AQ321" s="272"/>
      <c r="AR321" s="272"/>
      <c r="AS321" s="272"/>
      <c r="AT321" s="272"/>
      <c r="AU321" s="286"/>
    </row>
    <row r="322" spans="1:47" ht="60" customHeight="1" x14ac:dyDescent="0.35">
      <c r="A322" s="282" t="s">
        <v>5920</v>
      </c>
      <c r="B322" s="260" t="s">
        <v>6012</v>
      </c>
      <c r="C322" s="261" t="s">
        <v>6016</v>
      </c>
      <c r="D322" s="264" t="s">
        <v>6017</v>
      </c>
      <c r="E322" s="265" t="s">
        <v>5398</v>
      </c>
      <c r="F322" s="268" t="s">
        <v>6015</v>
      </c>
      <c r="G322" s="271" t="str">
        <f>IF(COUNTIF(H322:AU322,"&lt;&gt;")=0,"",SUMPRODUCT(((Recommendations[ImplStatus]="Implemented")+(Recommendations[ImplStatus]="Compensated"))*ISNUMBER(MATCH(Recommendations[Id],H322:AU322,0)))/COUNTIF(H322:AU322,"&lt;&gt;"))</f>
        <v/>
      </c>
      <c r="H322" s="272"/>
      <c r="I322" s="272"/>
      <c r="J322" s="272"/>
      <c r="K322" s="272"/>
      <c r="L322" s="272"/>
      <c r="M322" s="272"/>
      <c r="N322" s="272"/>
      <c r="O322" s="272"/>
      <c r="P322" s="272"/>
      <c r="Q322" s="272"/>
      <c r="R322" s="272"/>
      <c r="S322" s="272"/>
      <c r="T322" s="272"/>
      <c r="U322" s="272"/>
      <c r="V322" s="272"/>
      <c r="W322" s="272"/>
      <c r="X322" s="272"/>
      <c r="Y322" s="272"/>
      <c r="Z322" s="272"/>
      <c r="AA322" s="272"/>
      <c r="AB322" s="272"/>
      <c r="AC322" s="272"/>
      <c r="AD322" s="272"/>
      <c r="AE322" s="272"/>
      <c r="AF322" s="272"/>
      <c r="AG322" s="272"/>
      <c r="AH322" s="272"/>
      <c r="AI322" s="272"/>
      <c r="AJ322" s="272"/>
      <c r="AK322" s="272"/>
      <c r="AL322" s="272"/>
      <c r="AM322" s="272"/>
      <c r="AN322" s="272"/>
      <c r="AO322" s="272"/>
      <c r="AP322" s="272"/>
      <c r="AQ322" s="272"/>
      <c r="AR322" s="272"/>
      <c r="AS322" s="272"/>
      <c r="AT322" s="272"/>
      <c r="AU322" s="286"/>
    </row>
    <row r="323" spans="1:47" ht="60" customHeight="1" x14ac:dyDescent="0.35">
      <c r="A323" s="282" t="s">
        <v>5920</v>
      </c>
      <c r="B323" s="260" t="s">
        <v>6012</v>
      </c>
      <c r="C323" s="261" t="s">
        <v>6018</v>
      </c>
      <c r="D323" s="264" t="s">
        <v>6019</v>
      </c>
      <c r="E323" s="265" t="s">
        <v>5398</v>
      </c>
      <c r="F323" s="268" t="s">
        <v>6015</v>
      </c>
      <c r="G323" s="271" t="str">
        <f>IF(COUNTIF(H323:AU323,"&lt;&gt;")=0,"",SUMPRODUCT(((Recommendations[ImplStatus]="Implemented")+(Recommendations[ImplStatus]="Compensated"))*ISNUMBER(MATCH(Recommendations[Id],H323:AU323,0)))/COUNTIF(H323:AU323,"&lt;&gt;"))</f>
        <v/>
      </c>
      <c r="H323" s="272"/>
      <c r="I323" s="272"/>
      <c r="J323" s="272"/>
      <c r="K323" s="272"/>
      <c r="L323" s="272"/>
      <c r="M323" s="272"/>
      <c r="N323" s="272"/>
      <c r="O323" s="272"/>
      <c r="P323" s="272"/>
      <c r="Q323" s="272"/>
      <c r="R323" s="272"/>
      <c r="S323" s="272"/>
      <c r="T323" s="272"/>
      <c r="U323" s="272"/>
      <c r="V323" s="272"/>
      <c r="W323" s="272"/>
      <c r="X323" s="272"/>
      <c r="Y323" s="272"/>
      <c r="Z323" s="272"/>
      <c r="AA323" s="272"/>
      <c r="AB323" s="272"/>
      <c r="AC323" s="272"/>
      <c r="AD323" s="272"/>
      <c r="AE323" s="272"/>
      <c r="AF323" s="272"/>
      <c r="AG323" s="272"/>
      <c r="AH323" s="272"/>
      <c r="AI323" s="272"/>
      <c r="AJ323" s="272"/>
      <c r="AK323" s="272"/>
      <c r="AL323" s="272"/>
      <c r="AM323" s="272"/>
      <c r="AN323" s="272"/>
      <c r="AO323" s="272"/>
      <c r="AP323" s="272"/>
      <c r="AQ323" s="272"/>
      <c r="AR323" s="272"/>
      <c r="AS323" s="272"/>
      <c r="AT323" s="272"/>
      <c r="AU323" s="286"/>
    </row>
    <row r="324" spans="1:47" ht="60" customHeight="1" x14ac:dyDescent="0.35">
      <c r="A324" s="282" t="s">
        <v>5920</v>
      </c>
      <c r="B324" s="260" t="s">
        <v>6012</v>
      </c>
      <c r="C324" s="261" t="s">
        <v>6020</v>
      </c>
      <c r="D324" s="264" t="s">
        <v>6021</v>
      </c>
      <c r="E324" s="265" t="s">
        <v>5398</v>
      </c>
      <c r="F324" s="268" t="s">
        <v>6015</v>
      </c>
      <c r="G324" s="271" t="str">
        <f>IF(COUNTIF(H324:AU324,"&lt;&gt;")=0,"",SUMPRODUCT(((Recommendations[ImplStatus]="Implemented")+(Recommendations[ImplStatus]="Compensated"))*ISNUMBER(MATCH(Recommendations[Id],H324:AU324,0)))/COUNTIF(H324:AU324,"&lt;&gt;"))</f>
        <v/>
      </c>
      <c r="H324" s="272"/>
      <c r="I324" s="272"/>
      <c r="J324" s="272"/>
      <c r="K324" s="272"/>
      <c r="L324" s="272"/>
      <c r="M324" s="272"/>
      <c r="N324" s="272"/>
      <c r="O324" s="272"/>
      <c r="P324" s="272"/>
      <c r="Q324" s="272"/>
      <c r="R324" s="272"/>
      <c r="S324" s="272"/>
      <c r="T324" s="272"/>
      <c r="U324" s="272"/>
      <c r="V324" s="272"/>
      <c r="W324" s="272"/>
      <c r="X324" s="272"/>
      <c r="Y324" s="272"/>
      <c r="Z324" s="272"/>
      <c r="AA324" s="272"/>
      <c r="AB324" s="272"/>
      <c r="AC324" s="272"/>
      <c r="AD324" s="272"/>
      <c r="AE324" s="272"/>
      <c r="AF324" s="272"/>
      <c r="AG324" s="272"/>
      <c r="AH324" s="272"/>
      <c r="AI324" s="272"/>
      <c r="AJ324" s="272"/>
      <c r="AK324" s="272"/>
      <c r="AL324" s="272"/>
      <c r="AM324" s="272"/>
      <c r="AN324" s="272"/>
      <c r="AO324" s="272"/>
      <c r="AP324" s="272"/>
      <c r="AQ324" s="272"/>
      <c r="AR324" s="272"/>
      <c r="AS324" s="272"/>
      <c r="AT324" s="272"/>
      <c r="AU324" s="286"/>
    </row>
    <row r="325" spans="1:47" ht="60" customHeight="1" x14ac:dyDescent="0.35">
      <c r="A325" s="282" t="s">
        <v>5920</v>
      </c>
      <c r="B325" s="260" t="s">
        <v>6012</v>
      </c>
      <c r="C325" s="261" t="s">
        <v>6022</v>
      </c>
      <c r="D325" s="264" t="s">
        <v>6023</v>
      </c>
      <c r="E325" s="265" t="s">
        <v>5398</v>
      </c>
      <c r="F325" s="268" t="s">
        <v>6015</v>
      </c>
      <c r="G325" s="271" t="str">
        <f>IF(COUNTIF(H325:AU325,"&lt;&gt;")=0,"",SUMPRODUCT(((Recommendations[ImplStatus]="Implemented")+(Recommendations[ImplStatus]="Compensated"))*ISNUMBER(MATCH(Recommendations[Id],H325:AU325,0)))/COUNTIF(H325:AU325,"&lt;&gt;"))</f>
        <v/>
      </c>
      <c r="H325" s="272"/>
      <c r="I325" s="272"/>
      <c r="J325" s="272"/>
      <c r="K325" s="272"/>
      <c r="L325" s="272"/>
      <c r="M325" s="272"/>
      <c r="N325" s="272"/>
      <c r="O325" s="272"/>
      <c r="P325" s="272"/>
      <c r="Q325" s="272"/>
      <c r="R325" s="272"/>
      <c r="S325" s="272"/>
      <c r="T325" s="272"/>
      <c r="U325" s="272"/>
      <c r="V325" s="272"/>
      <c r="W325" s="272"/>
      <c r="X325" s="272"/>
      <c r="Y325" s="272"/>
      <c r="Z325" s="272"/>
      <c r="AA325" s="272"/>
      <c r="AB325" s="272"/>
      <c r="AC325" s="272"/>
      <c r="AD325" s="272"/>
      <c r="AE325" s="272"/>
      <c r="AF325" s="272"/>
      <c r="AG325" s="272"/>
      <c r="AH325" s="272"/>
      <c r="AI325" s="272"/>
      <c r="AJ325" s="272"/>
      <c r="AK325" s="272"/>
      <c r="AL325" s="272"/>
      <c r="AM325" s="272"/>
      <c r="AN325" s="272"/>
      <c r="AO325" s="272"/>
      <c r="AP325" s="272"/>
      <c r="AQ325" s="272"/>
      <c r="AR325" s="272"/>
      <c r="AS325" s="272"/>
      <c r="AT325" s="272"/>
      <c r="AU325" s="286"/>
    </row>
    <row r="326" spans="1:47" ht="60" customHeight="1" x14ac:dyDescent="0.35">
      <c r="A326" s="282" t="s">
        <v>5920</v>
      </c>
      <c r="B326" s="260" t="s">
        <v>6012</v>
      </c>
      <c r="C326" s="261" t="s">
        <v>6024</v>
      </c>
      <c r="D326" s="264" t="s">
        <v>6025</v>
      </c>
      <c r="E326" s="265" t="s">
        <v>5398</v>
      </c>
      <c r="F326" s="268" t="s">
        <v>6015</v>
      </c>
      <c r="G326" s="271" t="str">
        <f>IF(COUNTIF(H326:AU326,"&lt;&gt;")=0,"",SUMPRODUCT(((Recommendations[ImplStatus]="Implemented")+(Recommendations[ImplStatus]="Compensated"))*ISNUMBER(MATCH(Recommendations[Id],H326:AU326,0)))/COUNTIF(H326:AU326,"&lt;&gt;"))</f>
        <v/>
      </c>
      <c r="H326" s="272"/>
      <c r="I326" s="272"/>
      <c r="J326" s="272"/>
      <c r="K326" s="272"/>
      <c r="L326" s="272"/>
      <c r="M326" s="272"/>
      <c r="N326" s="272"/>
      <c r="O326" s="272"/>
      <c r="P326" s="272"/>
      <c r="Q326" s="272"/>
      <c r="R326" s="272"/>
      <c r="S326" s="272"/>
      <c r="T326" s="272"/>
      <c r="U326" s="272"/>
      <c r="V326" s="272"/>
      <c r="W326" s="272"/>
      <c r="X326" s="272"/>
      <c r="Y326" s="272"/>
      <c r="Z326" s="272"/>
      <c r="AA326" s="272"/>
      <c r="AB326" s="272"/>
      <c r="AC326" s="272"/>
      <c r="AD326" s="272"/>
      <c r="AE326" s="272"/>
      <c r="AF326" s="272"/>
      <c r="AG326" s="272"/>
      <c r="AH326" s="272"/>
      <c r="AI326" s="272"/>
      <c r="AJ326" s="272"/>
      <c r="AK326" s="272"/>
      <c r="AL326" s="272"/>
      <c r="AM326" s="272"/>
      <c r="AN326" s="272"/>
      <c r="AO326" s="272"/>
      <c r="AP326" s="272"/>
      <c r="AQ326" s="272"/>
      <c r="AR326" s="272"/>
      <c r="AS326" s="272"/>
      <c r="AT326" s="272"/>
      <c r="AU326" s="286"/>
    </row>
    <row r="327" spans="1:47" ht="60" customHeight="1" x14ac:dyDescent="0.35">
      <c r="A327" s="282" t="s">
        <v>5920</v>
      </c>
      <c r="B327" s="260" t="s">
        <v>6012</v>
      </c>
      <c r="C327" s="261" t="s">
        <v>6026</v>
      </c>
      <c r="D327" s="264" t="s">
        <v>6027</v>
      </c>
      <c r="E327" s="265" t="s">
        <v>5398</v>
      </c>
      <c r="F327" s="268" t="s">
        <v>6015</v>
      </c>
      <c r="G327" s="271" t="str">
        <f>IF(COUNTIF(H327:AU327,"&lt;&gt;")=0,"",SUMPRODUCT(((Recommendations[ImplStatus]="Implemented")+(Recommendations[ImplStatus]="Compensated"))*ISNUMBER(MATCH(Recommendations[Id],H327:AU327,0)))/COUNTIF(H327:AU327,"&lt;&gt;"))</f>
        <v/>
      </c>
      <c r="H327" s="272"/>
      <c r="I327" s="272"/>
      <c r="J327" s="272"/>
      <c r="K327" s="272"/>
      <c r="L327" s="272"/>
      <c r="M327" s="272"/>
      <c r="N327" s="272"/>
      <c r="O327" s="272"/>
      <c r="P327" s="272"/>
      <c r="Q327" s="272"/>
      <c r="R327" s="272"/>
      <c r="S327" s="272"/>
      <c r="T327" s="272"/>
      <c r="U327" s="272"/>
      <c r="V327" s="272"/>
      <c r="W327" s="272"/>
      <c r="X327" s="272"/>
      <c r="Y327" s="272"/>
      <c r="Z327" s="272"/>
      <c r="AA327" s="272"/>
      <c r="AB327" s="272"/>
      <c r="AC327" s="272"/>
      <c r="AD327" s="272"/>
      <c r="AE327" s="272"/>
      <c r="AF327" s="272"/>
      <c r="AG327" s="272"/>
      <c r="AH327" s="272"/>
      <c r="AI327" s="272"/>
      <c r="AJ327" s="272"/>
      <c r="AK327" s="272"/>
      <c r="AL327" s="272"/>
      <c r="AM327" s="272"/>
      <c r="AN327" s="272"/>
      <c r="AO327" s="272"/>
      <c r="AP327" s="272"/>
      <c r="AQ327" s="272"/>
      <c r="AR327" s="272"/>
      <c r="AS327" s="272"/>
      <c r="AT327" s="272"/>
      <c r="AU327" s="286"/>
    </row>
    <row r="328" spans="1:47" ht="60" customHeight="1" x14ac:dyDescent="0.35">
      <c r="A328" s="282" t="s">
        <v>5920</v>
      </c>
      <c r="B328" s="260" t="s">
        <v>6012</v>
      </c>
      <c r="C328" s="261" t="s">
        <v>6028</v>
      </c>
      <c r="D328" s="264" t="s">
        <v>6029</v>
      </c>
      <c r="E328" s="265" t="s">
        <v>5398</v>
      </c>
      <c r="F328" s="268" t="s">
        <v>6015</v>
      </c>
      <c r="G328" s="271" t="str">
        <f>IF(COUNTIF(H328:AU328,"&lt;&gt;")=0,"",SUMPRODUCT(((Recommendations[ImplStatus]="Implemented")+(Recommendations[ImplStatus]="Compensated"))*ISNUMBER(MATCH(Recommendations[Id],H328:AU328,0)))/COUNTIF(H328:AU328,"&lt;&gt;"))</f>
        <v/>
      </c>
      <c r="H328" s="272"/>
      <c r="I328" s="272"/>
      <c r="J328" s="272"/>
      <c r="K328" s="272"/>
      <c r="L328" s="272"/>
      <c r="M328" s="272"/>
      <c r="N328" s="272"/>
      <c r="O328" s="272"/>
      <c r="P328" s="272"/>
      <c r="Q328" s="272"/>
      <c r="R328" s="272"/>
      <c r="S328" s="272"/>
      <c r="T328" s="272"/>
      <c r="U328" s="272"/>
      <c r="V328" s="272"/>
      <c r="W328" s="272"/>
      <c r="X328" s="272"/>
      <c r="Y328" s="272"/>
      <c r="Z328" s="272"/>
      <c r="AA328" s="272"/>
      <c r="AB328" s="272"/>
      <c r="AC328" s="272"/>
      <c r="AD328" s="272"/>
      <c r="AE328" s="272"/>
      <c r="AF328" s="272"/>
      <c r="AG328" s="272"/>
      <c r="AH328" s="272"/>
      <c r="AI328" s="272"/>
      <c r="AJ328" s="272"/>
      <c r="AK328" s="272"/>
      <c r="AL328" s="272"/>
      <c r="AM328" s="272"/>
      <c r="AN328" s="272"/>
      <c r="AO328" s="272"/>
      <c r="AP328" s="272"/>
      <c r="AQ328" s="272"/>
      <c r="AR328" s="272"/>
      <c r="AS328" s="272"/>
      <c r="AT328" s="272"/>
      <c r="AU328" s="286"/>
    </row>
    <row r="329" spans="1:47" ht="60" customHeight="1" x14ac:dyDescent="0.35">
      <c r="A329" s="282" t="s">
        <v>5920</v>
      </c>
      <c r="B329" s="260" t="s">
        <v>6012</v>
      </c>
      <c r="C329" s="261" t="s">
        <v>6030</v>
      </c>
      <c r="D329" s="264" t="s">
        <v>6031</v>
      </c>
      <c r="E329" s="265" t="s">
        <v>5398</v>
      </c>
      <c r="F329" s="268" t="s">
        <v>6015</v>
      </c>
      <c r="G329" s="271" t="str">
        <f>IF(COUNTIF(H329:AU329,"&lt;&gt;")=0,"",SUMPRODUCT(((Recommendations[ImplStatus]="Implemented")+(Recommendations[ImplStatus]="Compensated"))*ISNUMBER(MATCH(Recommendations[Id],H329:AU329,0)))/COUNTIF(H329:AU329,"&lt;&gt;"))</f>
        <v/>
      </c>
      <c r="H329" s="272"/>
      <c r="I329" s="272"/>
      <c r="J329" s="272"/>
      <c r="K329" s="272"/>
      <c r="L329" s="272"/>
      <c r="M329" s="272"/>
      <c r="N329" s="272"/>
      <c r="O329" s="272"/>
      <c r="P329" s="272"/>
      <c r="Q329" s="272"/>
      <c r="R329" s="272"/>
      <c r="S329" s="272"/>
      <c r="T329" s="272"/>
      <c r="U329" s="272"/>
      <c r="V329" s="272"/>
      <c r="W329" s="272"/>
      <c r="X329" s="272"/>
      <c r="Y329" s="272"/>
      <c r="Z329" s="272"/>
      <c r="AA329" s="272"/>
      <c r="AB329" s="272"/>
      <c r="AC329" s="272"/>
      <c r="AD329" s="272"/>
      <c r="AE329" s="272"/>
      <c r="AF329" s="272"/>
      <c r="AG329" s="272"/>
      <c r="AH329" s="272"/>
      <c r="AI329" s="272"/>
      <c r="AJ329" s="272"/>
      <c r="AK329" s="272"/>
      <c r="AL329" s="272"/>
      <c r="AM329" s="272"/>
      <c r="AN329" s="272"/>
      <c r="AO329" s="272"/>
      <c r="AP329" s="272"/>
      <c r="AQ329" s="272"/>
      <c r="AR329" s="272"/>
      <c r="AS329" s="272"/>
      <c r="AT329" s="272"/>
      <c r="AU329" s="286"/>
    </row>
    <row r="330" spans="1:47" ht="60" customHeight="1" x14ac:dyDescent="0.35">
      <c r="A330" s="282" t="s">
        <v>5920</v>
      </c>
      <c r="B330" s="260" t="s">
        <v>6012</v>
      </c>
      <c r="C330" s="261" t="s">
        <v>6032</v>
      </c>
      <c r="D330" s="264" t="s">
        <v>6033</v>
      </c>
      <c r="E330" s="265" t="s">
        <v>5398</v>
      </c>
      <c r="F330" s="268" t="s">
        <v>6015</v>
      </c>
      <c r="G330" s="271" t="str">
        <f>IF(COUNTIF(H330:AU330,"&lt;&gt;")=0,"",SUMPRODUCT(((Recommendations[ImplStatus]="Implemented")+(Recommendations[ImplStatus]="Compensated"))*ISNUMBER(MATCH(Recommendations[Id],H330:AU330,0)))/COUNTIF(H330:AU330,"&lt;&gt;"))</f>
        <v/>
      </c>
      <c r="H330" s="272"/>
      <c r="I330" s="272"/>
      <c r="J330" s="272"/>
      <c r="K330" s="272"/>
      <c r="L330" s="272"/>
      <c r="M330" s="272"/>
      <c r="N330" s="272"/>
      <c r="O330" s="272"/>
      <c r="P330" s="272"/>
      <c r="Q330" s="272"/>
      <c r="R330" s="272"/>
      <c r="S330" s="272"/>
      <c r="T330" s="272"/>
      <c r="U330" s="272"/>
      <c r="V330" s="272"/>
      <c r="W330" s="272"/>
      <c r="X330" s="272"/>
      <c r="Y330" s="272"/>
      <c r="Z330" s="272"/>
      <c r="AA330" s="272"/>
      <c r="AB330" s="272"/>
      <c r="AC330" s="272"/>
      <c r="AD330" s="272"/>
      <c r="AE330" s="272"/>
      <c r="AF330" s="272"/>
      <c r="AG330" s="272"/>
      <c r="AH330" s="272"/>
      <c r="AI330" s="272"/>
      <c r="AJ330" s="272"/>
      <c r="AK330" s="272"/>
      <c r="AL330" s="272"/>
      <c r="AM330" s="272"/>
      <c r="AN330" s="272"/>
      <c r="AO330" s="272"/>
      <c r="AP330" s="272"/>
      <c r="AQ330" s="272"/>
      <c r="AR330" s="272"/>
      <c r="AS330" s="272"/>
      <c r="AT330" s="272"/>
      <c r="AU330" s="286"/>
    </row>
    <row r="331" spans="1:47" ht="60" customHeight="1" x14ac:dyDescent="0.35">
      <c r="A331" s="282" t="s">
        <v>5920</v>
      </c>
      <c r="B331" s="260" t="s">
        <v>6012</v>
      </c>
      <c r="C331" s="261" t="s">
        <v>6034</v>
      </c>
      <c r="D331" s="264" t="s">
        <v>6035</v>
      </c>
      <c r="E331" s="265" t="s">
        <v>5398</v>
      </c>
      <c r="F331" s="268" t="s">
        <v>6015</v>
      </c>
      <c r="G331" s="271" t="str">
        <f>IF(COUNTIF(H331:AU331,"&lt;&gt;")=0,"",SUMPRODUCT(((Recommendations[ImplStatus]="Implemented")+(Recommendations[ImplStatus]="Compensated"))*ISNUMBER(MATCH(Recommendations[Id],H331:AU331,0)))/COUNTIF(H331:AU331,"&lt;&gt;"))</f>
        <v/>
      </c>
      <c r="H331" s="272"/>
      <c r="I331" s="272"/>
      <c r="J331" s="272"/>
      <c r="K331" s="272"/>
      <c r="L331" s="272"/>
      <c r="M331" s="272"/>
      <c r="N331" s="272"/>
      <c r="O331" s="272"/>
      <c r="P331" s="272"/>
      <c r="Q331" s="272"/>
      <c r="R331" s="272"/>
      <c r="S331" s="272"/>
      <c r="T331" s="272"/>
      <c r="U331" s="272"/>
      <c r="V331" s="272"/>
      <c r="W331" s="272"/>
      <c r="X331" s="272"/>
      <c r="Y331" s="272"/>
      <c r="Z331" s="272"/>
      <c r="AA331" s="272"/>
      <c r="AB331" s="272"/>
      <c r="AC331" s="272"/>
      <c r="AD331" s="272"/>
      <c r="AE331" s="272"/>
      <c r="AF331" s="272"/>
      <c r="AG331" s="272"/>
      <c r="AH331" s="272"/>
      <c r="AI331" s="272"/>
      <c r="AJ331" s="272"/>
      <c r="AK331" s="272"/>
      <c r="AL331" s="272"/>
      <c r="AM331" s="272"/>
      <c r="AN331" s="272"/>
      <c r="AO331" s="272"/>
      <c r="AP331" s="272"/>
      <c r="AQ331" s="272"/>
      <c r="AR331" s="272"/>
      <c r="AS331" s="272"/>
      <c r="AT331" s="272"/>
      <c r="AU331" s="286"/>
    </row>
    <row r="332" spans="1:47" ht="60" customHeight="1" x14ac:dyDescent="0.35">
      <c r="A332" s="282" t="s">
        <v>5920</v>
      </c>
      <c r="B332" s="260" t="s">
        <v>6012</v>
      </c>
      <c r="C332" s="261" t="s">
        <v>6036</v>
      </c>
      <c r="D332" s="264" t="s">
        <v>6037</v>
      </c>
      <c r="E332" s="265" t="s">
        <v>5398</v>
      </c>
      <c r="F332" s="268" t="s">
        <v>6015</v>
      </c>
      <c r="G332" s="271" t="str">
        <f>IF(COUNTIF(H332:AU332,"&lt;&gt;")=0,"",SUMPRODUCT(((Recommendations[ImplStatus]="Implemented")+(Recommendations[ImplStatus]="Compensated"))*ISNUMBER(MATCH(Recommendations[Id],H332:AU332,0)))/COUNTIF(H332:AU332,"&lt;&gt;"))</f>
        <v/>
      </c>
      <c r="H332" s="272"/>
      <c r="I332" s="272"/>
      <c r="J332" s="272"/>
      <c r="K332" s="272"/>
      <c r="L332" s="272"/>
      <c r="M332" s="272"/>
      <c r="N332" s="272"/>
      <c r="O332" s="272"/>
      <c r="P332" s="272"/>
      <c r="Q332" s="272"/>
      <c r="R332" s="272"/>
      <c r="S332" s="272"/>
      <c r="T332" s="272"/>
      <c r="U332" s="272"/>
      <c r="V332" s="272"/>
      <c r="W332" s="272"/>
      <c r="X332" s="272"/>
      <c r="Y332" s="272"/>
      <c r="Z332" s="272"/>
      <c r="AA332" s="272"/>
      <c r="AB332" s="272"/>
      <c r="AC332" s="272"/>
      <c r="AD332" s="272"/>
      <c r="AE332" s="272"/>
      <c r="AF332" s="272"/>
      <c r="AG332" s="272"/>
      <c r="AH332" s="272"/>
      <c r="AI332" s="272"/>
      <c r="AJ332" s="272"/>
      <c r="AK332" s="272"/>
      <c r="AL332" s="272"/>
      <c r="AM332" s="272"/>
      <c r="AN332" s="272"/>
      <c r="AO332" s="272"/>
      <c r="AP332" s="272"/>
      <c r="AQ332" s="272"/>
      <c r="AR332" s="272"/>
      <c r="AS332" s="272"/>
      <c r="AT332" s="272"/>
      <c r="AU332" s="286"/>
    </row>
    <row r="333" spans="1:47" ht="60" customHeight="1" x14ac:dyDescent="0.35">
      <c r="A333" s="282" t="s">
        <v>5920</v>
      </c>
      <c r="B333" s="260" t="s">
        <v>6012</v>
      </c>
      <c r="C333" s="261" t="s">
        <v>6038</v>
      </c>
      <c r="D333" s="264" t="s">
        <v>6039</v>
      </c>
      <c r="E333" s="265" t="s">
        <v>5398</v>
      </c>
      <c r="F333" s="268" t="s">
        <v>6015</v>
      </c>
      <c r="G333" s="271" t="str">
        <f>IF(COUNTIF(H333:AU333,"&lt;&gt;")=0,"",SUMPRODUCT(((Recommendations[ImplStatus]="Implemented")+(Recommendations[ImplStatus]="Compensated"))*ISNUMBER(MATCH(Recommendations[Id],H333:AU333,0)))/COUNTIF(H333:AU333,"&lt;&gt;"))</f>
        <v/>
      </c>
      <c r="H333" s="272"/>
      <c r="I333" s="272"/>
      <c r="J333" s="272"/>
      <c r="K333" s="272"/>
      <c r="L333" s="272"/>
      <c r="M333" s="272"/>
      <c r="N333" s="272"/>
      <c r="O333" s="272"/>
      <c r="P333" s="272"/>
      <c r="Q333" s="272"/>
      <c r="R333" s="272"/>
      <c r="S333" s="272"/>
      <c r="T333" s="272"/>
      <c r="U333" s="272"/>
      <c r="V333" s="272"/>
      <c r="W333" s="272"/>
      <c r="X333" s="272"/>
      <c r="Y333" s="272"/>
      <c r="Z333" s="272"/>
      <c r="AA333" s="272"/>
      <c r="AB333" s="272"/>
      <c r="AC333" s="272"/>
      <c r="AD333" s="272"/>
      <c r="AE333" s="272"/>
      <c r="AF333" s="272"/>
      <c r="AG333" s="272"/>
      <c r="AH333" s="272"/>
      <c r="AI333" s="272"/>
      <c r="AJ333" s="272"/>
      <c r="AK333" s="272"/>
      <c r="AL333" s="272"/>
      <c r="AM333" s="272"/>
      <c r="AN333" s="272"/>
      <c r="AO333" s="272"/>
      <c r="AP333" s="272"/>
      <c r="AQ333" s="272"/>
      <c r="AR333" s="272"/>
      <c r="AS333" s="272"/>
      <c r="AT333" s="272"/>
      <c r="AU333" s="286"/>
    </row>
    <row r="334" spans="1:47" ht="60" customHeight="1" x14ac:dyDescent="0.35">
      <c r="A334" s="282" t="s">
        <v>5920</v>
      </c>
      <c r="B334" s="260" t="s">
        <v>6012</v>
      </c>
      <c r="C334" s="261" t="s">
        <v>6040</v>
      </c>
      <c r="D334" s="264" t="s">
        <v>6041</v>
      </c>
      <c r="E334" s="265" t="s">
        <v>5398</v>
      </c>
      <c r="F334" s="268" t="s">
        <v>6015</v>
      </c>
      <c r="G334" s="271" t="str">
        <f>IF(COUNTIF(H334:AU334,"&lt;&gt;")=0,"",SUMPRODUCT(((Recommendations[ImplStatus]="Implemented")+(Recommendations[ImplStatus]="Compensated"))*ISNUMBER(MATCH(Recommendations[Id],H334:AU334,0)))/COUNTIF(H334:AU334,"&lt;&gt;"))</f>
        <v/>
      </c>
      <c r="H334" s="272"/>
      <c r="I334" s="272"/>
      <c r="J334" s="272"/>
      <c r="K334" s="272"/>
      <c r="L334" s="272"/>
      <c r="M334" s="272"/>
      <c r="N334" s="272"/>
      <c r="O334" s="272"/>
      <c r="P334" s="272"/>
      <c r="Q334" s="272"/>
      <c r="R334" s="272"/>
      <c r="S334" s="272"/>
      <c r="T334" s="272"/>
      <c r="U334" s="272"/>
      <c r="V334" s="272"/>
      <c r="W334" s="272"/>
      <c r="X334" s="272"/>
      <c r="Y334" s="272"/>
      <c r="Z334" s="272"/>
      <c r="AA334" s="272"/>
      <c r="AB334" s="272"/>
      <c r="AC334" s="272"/>
      <c r="AD334" s="272"/>
      <c r="AE334" s="272"/>
      <c r="AF334" s="272"/>
      <c r="AG334" s="272"/>
      <c r="AH334" s="272"/>
      <c r="AI334" s="272"/>
      <c r="AJ334" s="272"/>
      <c r="AK334" s="272"/>
      <c r="AL334" s="272"/>
      <c r="AM334" s="272"/>
      <c r="AN334" s="272"/>
      <c r="AO334" s="272"/>
      <c r="AP334" s="272"/>
      <c r="AQ334" s="272"/>
      <c r="AR334" s="272"/>
      <c r="AS334" s="272"/>
      <c r="AT334" s="272"/>
      <c r="AU334" s="286"/>
    </row>
    <row r="335" spans="1:47" ht="60" customHeight="1" x14ac:dyDescent="0.35">
      <c r="A335" s="282" t="s">
        <v>5920</v>
      </c>
      <c r="B335" s="260" t="s">
        <v>6012</v>
      </c>
      <c r="C335" s="261" t="s">
        <v>6042</v>
      </c>
      <c r="D335" s="264" t="s">
        <v>6043</v>
      </c>
      <c r="E335" s="265" t="s">
        <v>5398</v>
      </c>
      <c r="F335" s="268" t="s">
        <v>6015</v>
      </c>
      <c r="G335" s="271" t="str">
        <f>IF(COUNTIF(H335:AU335,"&lt;&gt;")=0,"",SUMPRODUCT(((Recommendations[ImplStatus]="Implemented")+(Recommendations[ImplStatus]="Compensated"))*ISNUMBER(MATCH(Recommendations[Id],H335:AU335,0)))/COUNTIF(H335:AU335,"&lt;&gt;"))</f>
        <v/>
      </c>
      <c r="H335" s="272"/>
      <c r="I335" s="272"/>
      <c r="J335" s="272"/>
      <c r="K335" s="272"/>
      <c r="L335" s="272"/>
      <c r="M335" s="272"/>
      <c r="N335" s="272"/>
      <c r="O335" s="272"/>
      <c r="P335" s="272"/>
      <c r="Q335" s="272"/>
      <c r="R335" s="272"/>
      <c r="S335" s="272"/>
      <c r="T335" s="272"/>
      <c r="U335" s="272"/>
      <c r="V335" s="272"/>
      <c r="W335" s="272"/>
      <c r="X335" s="272"/>
      <c r="Y335" s="272"/>
      <c r="Z335" s="272"/>
      <c r="AA335" s="272"/>
      <c r="AB335" s="272"/>
      <c r="AC335" s="272"/>
      <c r="AD335" s="272"/>
      <c r="AE335" s="272"/>
      <c r="AF335" s="272"/>
      <c r="AG335" s="272"/>
      <c r="AH335" s="272"/>
      <c r="AI335" s="272"/>
      <c r="AJ335" s="272"/>
      <c r="AK335" s="272"/>
      <c r="AL335" s="272"/>
      <c r="AM335" s="272"/>
      <c r="AN335" s="272"/>
      <c r="AO335" s="272"/>
      <c r="AP335" s="272"/>
      <c r="AQ335" s="272"/>
      <c r="AR335" s="272"/>
      <c r="AS335" s="272"/>
      <c r="AT335" s="272"/>
      <c r="AU335" s="286"/>
    </row>
    <row r="336" spans="1:47" ht="60" customHeight="1" x14ac:dyDescent="0.35">
      <c r="A336" s="282" t="s">
        <v>5920</v>
      </c>
      <c r="B336" s="260" t="s">
        <v>6012</v>
      </c>
      <c r="C336" s="261" t="s">
        <v>6044</v>
      </c>
      <c r="D336" s="264" t="s">
        <v>6045</v>
      </c>
      <c r="E336" s="265" t="s">
        <v>5513</v>
      </c>
      <c r="F336" s="268" t="s">
        <v>6015</v>
      </c>
      <c r="G336" s="271" t="str">
        <f>IF(COUNTIF(H336:AU336,"&lt;&gt;")=0,"",SUMPRODUCT(((Recommendations[ImplStatus]="Implemented")+(Recommendations[ImplStatus]="Compensated"))*ISNUMBER(MATCH(Recommendations[Id],H336:AU336,0)))/COUNTIF(H336:AU336,"&lt;&gt;"))</f>
        <v/>
      </c>
      <c r="H336" s="272"/>
      <c r="I336" s="272"/>
      <c r="J336" s="272"/>
      <c r="K336" s="272"/>
      <c r="L336" s="272"/>
      <c r="M336" s="272"/>
      <c r="N336" s="272"/>
      <c r="O336" s="272"/>
      <c r="P336" s="272"/>
      <c r="Q336" s="272"/>
      <c r="R336" s="272"/>
      <c r="S336" s="272"/>
      <c r="T336" s="272"/>
      <c r="U336" s="272"/>
      <c r="V336" s="272"/>
      <c r="W336" s="272"/>
      <c r="X336" s="272"/>
      <c r="Y336" s="272"/>
      <c r="Z336" s="272"/>
      <c r="AA336" s="272"/>
      <c r="AB336" s="272"/>
      <c r="AC336" s="272"/>
      <c r="AD336" s="272"/>
      <c r="AE336" s="272"/>
      <c r="AF336" s="272"/>
      <c r="AG336" s="272"/>
      <c r="AH336" s="272"/>
      <c r="AI336" s="272"/>
      <c r="AJ336" s="272"/>
      <c r="AK336" s="272"/>
      <c r="AL336" s="272"/>
      <c r="AM336" s="272"/>
      <c r="AN336" s="272"/>
      <c r="AO336" s="272"/>
      <c r="AP336" s="272"/>
      <c r="AQ336" s="272"/>
      <c r="AR336" s="272"/>
      <c r="AS336" s="272"/>
      <c r="AT336" s="272"/>
      <c r="AU336" s="286"/>
    </row>
    <row r="337" spans="1:47" ht="60" customHeight="1" x14ac:dyDescent="0.35">
      <c r="A337" s="282" t="s">
        <v>5920</v>
      </c>
      <c r="B337" s="260" t="s">
        <v>6012</v>
      </c>
      <c r="C337" s="261" t="s">
        <v>6046</v>
      </c>
      <c r="D337" s="264" t="s">
        <v>6047</v>
      </c>
      <c r="E337" s="265" t="s">
        <v>5513</v>
      </c>
      <c r="F337" s="268" t="s">
        <v>6015</v>
      </c>
      <c r="G337" s="271" t="str">
        <f>IF(COUNTIF(H337:AU337,"&lt;&gt;")=0,"",SUMPRODUCT(((Recommendations[ImplStatus]="Implemented")+(Recommendations[ImplStatus]="Compensated"))*ISNUMBER(MATCH(Recommendations[Id],H337:AU337,0)))/COUNTIF(H337:AU337,"&lt;&gt;"))</f>
        <v/>
      </c>
      <c r="H337" s="272"/>
      <c r="I337" s="272"/>
      <c r="J337" s="272"/>
      <c r="K337" s="272"/>
      <c r="L337" s="272"/>
      <c r="M337" s="272"/>
      <c r="N337" s="272"/>
      <c r="O337" s="272"/>
      <c r="P337" s="272"/>
      <c r="Q337" s="272"/>
      <c r="R337" s="272"/>
      <c r="S337" s="272"/>
      <c r="T337" s="272"/>
      <c r="U337" s="272"/>
      <c r="V337" s="272"/>
      <c r="W337" s="272"/>
      <c r="X337" s="272"/>
      <c r="Y337" s="272"/>
      <c r="Z337" s="272"/>
      <c r="AA337" s="272"/>
      <c r="AB337" s="272"/>
      <c r="AC337" s="272"/>
      <c r="AD337" s="272"/>
      <c r="AE337" s="272"/>
      <c r="AF337" s="272"/>
      <c r="AG337" s="272"/>
      <c r="AH337" s="272"/>
      <c r="AI337" s="272"/>
      <c r="AJ337" s="272"/>
      <c r="AK337" s="272"/>
      <c r="AL337" s="272"/>
      <c r="AM337" s="272"/>
      <c r="AN337" s="272"/>
      <c r="AO337" s="272"/>
      <c r="AP337" s="272"/>
      <c r="AQ337" s="272"/>
      <c r="AR337" s="272"/>
      <c r="AS337" s="272"/>
      <c r="AT337" s="272"/>
      <c r="AU337" s="286"/>
    </row>
    <row r="338" spans="1:47" ht="60" customHeight="1" x14ac:dyDescent="0.35">
      <c r="A338" s="282" t="s">
        <v>5920</v>
      </c>
      <c r="B338" s="260" t="s">
        <v>6012</v>
      </c>
      <c r="C338" s="261" t="s">
        <v>6048</v>
      </c>
      <c r="D338" s="264" t="s">
        <v>6049</v>
      </c>
      <c r="E338" s="265" t="s">
        <v>5398</v>
      </c>
      <c r="F338" s="268" t="s">
        <v>6015</v>
      </c>
      <c r="G338" s="271" t="str">
        <f>IF(COUNTIF(H338:AU338,"&lt;&gt;")=0,"",SUMPRODUCT(((Recommendations[ImplStatus]="Implemented")+(Recommendations[ImplStatus]="Compensated"))*ISNUMBER(MATCH(Recommendations[Id],H338:AU338,0)))/COUNTIF(H338:AU338,"&lt;&gt;"))</f>
        <v/>
      </c>
      <c r="H338" s="272"/>
      <c r="I338" s="272"/>
      <c r="J338" s="272"/>
      <c r="K338" s="272"/>
      <c r="L338" s="272"/>
      <c r="M338" s="272"/>
      <c r="N338" s="272"/>
      <c r="O338" s="272"/>
      <c r="P338" s="272"/>
      <c r="Q338" s="272"/>
      <c r="R338" s="272"/>
      <c r="S338" s="272"/>
      <c r="T338" s="272"/>
      <c r="U338" s="272"/>
      <c r="V338" s="272"/>
      <c r="W338" s="272"/>
      <c r="X338" s="272"/>
      <c r="Y338" s="272"/>
      <c r="Z338" s="272"/>
      <c r="AA338" s="272"/>
      <c r="AB338" s="272"/>
      <c r="AC338" s="272"/>
      <c r="AD338" s="272"/>
      <c r="AE338" s="272"/>
      <c r="AF338" s="272"/>
      <c r="AG338" s="272"/>
      <c r="AH338" s="272"/>
      <c r="AI338" s="272"/>
      <c r="AJ338" s="272"/>
      <c r="AK338" s="272"/>
      <c r="AL338" s="272"/>
      <c r="AM338" s="272"/>
      <c r="AN338" s="272"/>
      <c r="AO338" s="272"/>
      <c r="AP338" s="272"/>
      <c r="AQ338" s="272"/>
      <c r="AR338" s="272"/>
      <c r="AS338" s="272"/>
      <c r="AT338" s="272"/>
      <c r="AU338" s="286"/>
    </row>
    <row r="339" spans="1:47" ht="60" customHeight="1" x14ac:dyDescent="0.35">
      <c r="A339" s="282" t="s">
        <v>5920</v>
      </c>
      <c r="B339" s="260" t="s">
        <v>6012</v>
      </c>
      <c r="C339" s="261" t="s">
        <v>6050</v>
      </c>
      <c r="D339" s="264" t="s">
        <v>6051</v>
      </c>
      <c r="E339" s="265" t="s">
        <v>5398</v>
      </c>
      <c r="F339" s="268" t="s">
        <v>6015</v>
      </c>
      <c r="G339" s="271" t="str">
        <f>IF(COUNTIF(H339:AU339,"&lt;&gt;")=0,"",SUMPRODUCT(((Recommendations[ImplStatus]="Implemented")+(Recommendations[ImplStatus]="Compensated"))*ISNUMBER(MATCH(Recommendations[Id],H339:AU339,0)))/COUNTIF(H339:AU339,"&lt;&gt;"))</f>
        <v/>
      </c>
      <c r="H339" s="272"/>
      <c r="I339" s="272"/>
      <c r="J339" s="272"/>
      <c r="K339" s="272"/>
      <c r="L339" s="272"/>
      <c r="M339" s="272"/>
      <c r="N339" s="272"/>
      <c r="O339" s="272"/>
      <c r="P339" s="272"/>
      <c r="Q339" s="272"/>
      <c r="R339" s="272"/>
      <c r="S339" s="272"/>
      <c r="T339" s="272"/>
      <c r="U339" s="272"/>
      <c r="V339" s="272"/>
      <c r="W339" s="272"/>
      <c r="X339" s="272"/>
      <c r="Y339" s="272"/>
      <c r="Z339" s="272"/>
      <c r="AA339" s="272"/>
      <c r="AB339" s="272"/>
      <c r="AC339" s="272"/>
      <c r="AD339" s="272"/>
      <c r="AE339" s="272"/>
      <c r="AF339" s="272"/>
      <c r="AG339" s="272"/>
      <c r="AH339" s="272"/>
      <c r="AI339" s="272"/>
      <c r="AJ339" s="272"/>
      <c r="AK339" s="272"/>
      <c r="AL339" s="272"/>
      <c r="AM339" s="272"/>
      <c r="AN339" s="272"/>
      <c r="AO339" s="272"/>
      <c r="AP339" s="272"/>
      <c r="AQ339" s="272"/>
      <c r="AR339" s="272"/>
      <c r="AS339" s="272"/>
      <c r="AT339" s="272"/>
      <c r="AU339" s="286"/>
    </row>
    <row r="340" spans="1:47" ht="60" customHeight="1" outlineLevel="2" x14ac:dyDescent="0.35">
      <c r="A340" s="281" t="s">
        <v>5920</v>
      </c>
      <c r="B340" s="259" t="s">
        <v>6052</v>
      </c>
      <c r="C340" s="259"/>
      <c r="D340" s="263"/>
      <c r="E340" s="259"/>
      <c r="F340" s="267"/>
      <c r="G340" s="270" t="str">
        <f>IF(COUNTIF(H340:AU340,"&lt;&gt;")=0,"",SUMPRODUCT(((Recommendations[ImplStatus]="Implemented")+(Recommendations[ImplStatus]="Compensated"))*ISNUMBER(MATCH(Recommendations[Id],H340:AU340,0)))/COUNTIF(H340:AU340,"&lt;&gt;"))</f>
        <v/>
      </c>
      <c r="H340" s="267"/>
      <c r="I340" s="267"/>
      <c r="J340" s="267"/>
      <c r="K340" s="267"/>
      <c r="L340" s="267"/>
      <c r="M340" s="267"/>
      <c r="N340" s="267"/>
      <c r="O340" s="267"/>
      <c r="P340" s="267"/>
      <c r="Q340" s="267"/>
      <c r="R340" s="267"/>
      <c r="S340" s="267"/>
      <c r="T340" s="267"/>
      <c r="U340" s="267"/>
      <c r="V340" s="267"/>
      <c r="W340" s="267"/>
      <c r="X340" s="267"/>
      <c r="Y340" s="267"/>
      <c r="Z340" s="267"/>
      <c r="AA340" s="267"/>
      <c r="AB340" s="267"/>
      <c r="AC340" s="267"/>
      <c r="AD340" s="267"/>
      <c r="AE340" s="267"/>
      <c r="AF340" s="267"/>
      <c r="AG340" s="267"/>
      <c r="AH340" s="267"/>
      <c r="AI340" s="267"/>
      <c r="AJ340" s="267"/>
      <c r="AK340" s="267"/>
      <c r="AL340" s="267"/>
      <c r="AM340" s="267"/>
      <c r="AN340" s="267"/>
      <c r="AO340" s="267"/>
      <c r="AP340" s="267"/>
      <c r="AQ340" s="267"/>
      <c r="AR340" s="267"/>
      <c r="AS340" s="267"/>
      <c r="AT340" s="267"/>
      <c r="AU340" s="285"/>
    </row>
    <row r="341" spans="1:47" ht="60" customHeight="1" x14ac:dyDescent="0.35">
      <c r="A341" s="282" t="s">
        <v>5920</v>
      </c>
      <c r="B341" s="260" t="s">
        <v>6052</v>
      </c>
      <c r="C341" s="261" t="s">
        <v>6053</v>
      </c>
      <c r="D341" s="264" t="s">
        <v>6054</v>
      </c>
      <c r="E341" s="265" t="s">
        <v>5369</v>
      </c>
      <c r="F341" s="268" t="s">
        <v>5939</v>
      </c>
      <c r="G341" s="271" t="str">
        <f>IF(COUNTIF(H341:AU341,"&lt;&gt;")=0,"",SUMPRODUCT(((Recommendations[ImplStatus]="Implemented")+(Recommendations[ImplStatus]="Compensated"))*ISNUMBER(MATCH(Recommendations[Id],H341:AU341,0)))/COUNTIF(H341:AU341,"&lt;&gt;"))</f>
        <v/>
      </c>
      <c r="H341" s="272"/>
      <c r="I341" s="272"/>
      <c r="J341" s="272"/>
      <c r="K341" s="272"/>
      <c r="L341" s="272"/>
      <c r="M341" s="272"/>
      <c r="N341" s="272"/>
      <c r="O341" s="272"/>
      <c r="P341" s="272"/>
      <c r="Q341" s="272"/>
      <c r="R341" s="272"/>
      <c r="S341" s="272"/>
      <c r="T341" s="272"/>
      <c r="U341" s="272"/>
      <c r="V341" s="272"/>
      <c r="W341" s="272"/>
      <c r="X341" s="272"/>
      <c r="Y341" s="272"/>
      <c r="Z341" s="272"/>
      <c r="AA341" s="272"/>
      <c r="AB341" s="272"/>
      <c r="AC341" s="272"/>
      <c r="AD341" s="272"/>
      <c r="AE341" s="272"/>
      <c r="AF341" s="272"/>
      <c r="AG341" s="272"/>
      <c r="AH341" s="272"/>
      <c r="AI341" s="272"/>
      <c r="AJ341" s="272"/>
      <c r="AK341" s="272"/>
      <c r="AL341" s="272"/>
      <c r="AM341" s="272"/>
      <c r="AN341" s="272"/>
      <c r="AO341" s="272"/>
      <c r="AP341" s="272"/>
      <c r="AQ341" s="272"/>
      <c r="AR341" s="272"/>
      <c r="AS341" s="272"/>
      <c r="AT341" s="272"/>
      <c r="AU341" s="286"/>
    </row>
    <row r="342" spans="1:47" ht="60" customHeight="1" x14ac:dyDescent="0.35">
      <c r="A342" s="282" t="s">
        <v>5920</v>
      </c>
      <c r="B342" s="260" t="s">
        <v>6052</v>
      </c>
      <c r="C342" s="261" t="s">
        <v>6055</v>
      </c>
      <c r="D342" s="264" t="s">
        <v>6056</v>
      </c>
      <c r="E342" s="265" t="s">
        <v>5369</v>
      </c>
      <c r="F342" s="268" t="s">
        <v>5939</v>
      </c>
      <c r="G342" s="271" t="str">
        <f>IF(COUNTIF(H342:AU342,"&lt;&gt;")=0,"",SUMPRODUCT(((Recommendations[ImplStatus]="Implemented")+(Recommendations[ImplStatus]="Compensated"))*ISNUMBER(MATCH(Recommendations[Id],H342:AU342,0)))/COUNTIF(H342:AU342,"&lt;&gt;"))</f>
        <v/>
      </c>
      <c r="H342" s="272"/>
      <c r="I342" s="272"/>
      <c r="J342" s="272"/>
      <c r="K342" s="272"/>
      <c r="L342" s="272"/>
      <c r="M342" s="272"/>
      <c r="N342" s="272"/>
      <c r="O342" s="272"/>
      <c r="P342" s="272"/>
      <c r="Q342" s="272"/>
      <c r="R342" s="272"/>
      <c r="S342" s="272"/>
      <c r="T342" s="272"/>
      <c r="U342" s="272"/>
      <c r="V342" s="272"/>
      <c r="W342" s="272"/>
      <c r="X342" s="272"/>
      <c r="Y342" s="272"/>
      <c r="Z342" s="272"/>
      <c r="AA342" s="272"/>
      <c r="AB342" s="272"/>
      <c r="AC342" s="272"/>
      <c r="AD342" s="272"/>
      <c r="AE342" s="272"/>
      <c r="AF342" s="272"/>
      <c r="AG342" s="272"/>
      <c r="AH342" s="272"/>
      <c r="AI342" s="272"/>
      <c r="AJ342" s="272"/>
      <c r="AK342" s="272"/>
      <c r="AL342" s="272"/>
      <c r="AM342" s="272"/>
      <c r="AN342" s="272"/>
      <c r="AO342" s="272"/>
      <c r="AP342" s="272"/>
      <c r="AQ342" s="272"/>
      <c r="AR342" s="272"/>
      <c r="AS342" s="272"/>
      <c r="AT342" s="272"/>
      <c r="AU342" s="286"/>
    </row>
    <row r="343" spans="1:47" ht="60" customHeight="1" x14ac:dyDescent="0.35">
      <c r="A343" s="282" t="s">
        <v>5920</v>
      </c>
      <c r="B343" s="260" t="s">
        <v>6052</v>
      </c>
      <c r="C343" s="261" t="s">
        <v>6057</v>
      </c>
      <c r="D343" s="264" t="s">
        <v>6058</v>
      </c>
      <c r="E343" s="265" t="s">
        <v>5465</v>
      </c>
      <c r="F343" s="268" t="s">
        <v>6059</v>
      </c>
      <c r="G343" s="271" t="str">
        <f>IF(COUNTIF(H343:AU343,"&lt;&gt;")=0,"",SUMPRODUCT(((Recommendations[ImplStatus]="Implemented")+(Recommendations[ImplStatus]="Compensated"))*ISNUMBER(MATCH(Recommendations[Id],H343:AU343,0)))/COUNTIF(H343:AU343,"&lt;&gt;"))</f>
        <v/>
      </c>
      <c r="H343" s="272"/>
      <c r="I343" s="272"/>
      <c r="J343" s="272"/>
      <c r="K343" s="272"/>
      <c r="L343" s="272"/>
      <c r="M343" s="272"/>
      <c r="N343" s="272"/>
      <c r="O343" s="272"/>
      <c r="P343" s="272"/>
      <c r="Q343" s="272"/>
      <c r="R343" s="272"/>
      <c r="S343" s="272"/>
      <c r="T343" s="272"/>
      <c r="U343" s="272"/>
      <c r="V343" s="272"/>
      <c r="W343" s="272"/>
      <c r="X343" s="272"/>
      <c r="Y343" s="272"/>
      <c r="Z343" s="272"/>
      <c r="AA343" s="272"/>
      <c r="AB343" s="272"/>
      <c r="AC343" s="272"/>
      <c r="AD343" s="272"/>
      <c r="AE343" s="272"/>
      <c r="AF343" s="272"/>
      <c r="AG343" s="272"/>
      <c r="AH343" s="272"/>
      <c r="AI343" s="272"/>
      <c r="AJ343" s="272"/>
      <c r="AK343" s="272"/>
      <c r="AL343" s="272"/>
      <c r="AM343" s="272"/>
      <c r="AN343" s="272"/>
      <c r="AO343" s="272"/>
      <c r="AP343" s="272"/>
      <c r="AQ343" s="272"/>
      <c r="AR343" s="272"/>
      <c r="AS343" s="272"/>
      <c r="AT343" s="272"/>
      <c r="AU343" s="286"/>
    </row>
    <row r="344" spans="1:47" ht="60" customHeight="1" x14ac:dyDescent="0.35">
      <c r="A344" s="282" t="s">
        <v>5920</v>
      </c>
      <c r="B344" s="260" t="s">
        <v>6052</v>
      </c>
      <c r="C344" s="261" t="s">
        <v>6060</v>
      </c>
      <c r="D344" s="264" t="s">
        <v>6061</v>
      </c>
      <c r="E344" s="265" t="s">
        <v>5398</v>
      </c>
      <c r="F344" s="268" t="s">
        <v>6059</v>
      </c>
      <c r="G344" s="271" t="str">
        <f>IF(COUNTIF(H344:AU344,"&lt;&gt;")=0,"",SUMPRODUCT(((Recommendations[ImplStatus]="Implemented")+(Recommendations[ImplStatus]="Compensated"))*ISNUMBER(MATCH(Recommendations[Id],H344:AU344,0)))/COUNTIF(H344:AU344,"&lt;&gt;"))</f>
        <v/>
      </c>
      <c r="H344" s="272"/>
      <c r="I344" s="272"/>
      <c r="J344" s="272"/>
      <c r="K344" s="272"/>
      <c r="L344" s="272"/>
      <c r="M344" s="272"/>
      <c r="N344" s="272"/>
      <c r="O344" s="272"/>
      <c r="P344" s="272"/>
      <c r="Q344" s="272"/>
      <c r="R344" s="272"/>
      <c r="S344" s="272"/>
      <c r="T344" s="272"/>
      <c r="U344" s="272"/>
      <c r="V344" s="272"/>
      <c r="W344" s="272"/>
      <c r="X344" s="272"/>
      <c r="Y344" s="272"/>
      <c r="Z344" s="272"/>
      <c r="AA344" s="272"/>
      <c r="AB344" s="272"/>
      <c r="AC344" s="272"/>
      <c r="AD344" s="272"/>
      <c r="AE344" s="272"/>
      <c r="AF344" s="272"/>
      <c r="AG344" s="272"/>
      <c r="AH344" s="272"/>
      <c r="AI344" s="272"/>
      <c r="AJ344" s="272"/>
      <c r="AK344" s="272"/>
      <c r="AL344" s="272"/>
      <c r="AM344" s="272"/>
      <c r="AN344" s="272"/>
      <c r="AO344" s="272"/>
      <c r="AP344" s="272"/>
      <c r="AQ344" s="272"/>
      <c r="AR344" s="272"/>
      <c r="AS344" s="272"/>
      <c r="AT344" s="272"/>
      <c r="AU344" s="286"/>
    </row>
    <row r="345" spans="1:47" ht="60" customHeight="1" x14ac:dyDescent="0.35">
      <c r="A345" s="282" t="s">
        <v>5920</v>
      </c>
      <c r="B345" s="260" t="s">
        <v>6052</v>
      </c>
      <c r="C345" s="261" t="s">
        <v>6062</v>
      </c>
      <c r="D345" s="264" t="s">
        <v>6063</v>
      </c>
      <c r="E345" s="265" t="s">
        <v>5398</v>
      </c>
      <c r="F345" s="268" t="s">
        <v>6059</v>
      </c>
      <c r="G345" s="271" t="str">
        <f>IF(COUNTIF(H345:AU345,"&lt;&gt;")=0,"",SUMPRODUCT(((Recommendations[ImplStatus]="Implemented")+(Recommendations[ImplStatus]="Compensated"))*ISNUMBER(MATCH(Recommendations[Id],H345:AU345,0)))/COUNTIF(H345:AU345,"&lt;&gt;"))</f>
        <v/>
      </c>
      <c r="H345" s="272"/>
      <c r="I345" s="272"/>
      <c r="J345" s="272"/>
      <c r="K345" s="272"/>
      <c r="L345" s="272"/>
      <c r="M345" s="272"/>
      <c r="N345" s="272"/>
      <c r="O345" s="272"/>
      <c r="P345" s="272"/>
      <c r="Q345" s="272"/>
      <c r="R345" s="272"/>
      <c r="S345" s="272"/>
      <c r="T345" s="272"/>
      <c r="U345" s="272"/>
      <c r="V345" s="272"/>
      <c r="W345" s="272"/>
      <c r="X345" s="272"/>
      <c r="Y345" s="272"/>
      <c r="Z345" s="272"/>
      <c r="AA345" s="272"/>
      <c r="AB345" s="272"/>
      <c r="AC345" s="272"/>
      <c r="AD345" s="272"/>
      <c r="AE345" s="272"/>
      <c r="AF345" s="272"/>
      <c r="AG345" s="272"/>
      <c r="AH345" s="272"/>
      <c r="AI345" s="272"/>
      <c r="AJ345" s="272"/>
      <c r="AK345" s="272"/>
      <c r="AL345" s="272"/>
      <c r="AM345" s="272"/>
      <c r="AN345" s="272"/>
      <c r="AO345" s="272"/>
      <c r="AP345" s="272"/>
      <c r="AQ345" s="272"/>
      <c r="AR345" s="272"/>
      <c r="AS345" s="272"/>
      <c r="AT345" s="272"/>
      <c r="AU345" s="286"/>
    </row>
    <row r="346" spans="1:47" ht="60" customHeight="1" x14ac:dyDescent="0.35">
      <c r="A346" s="282" t="s">
        <v>5920</v>
      </c>
      <c r="B346" s="260" t="s">
        <v>6052</v>
      </c>
      <c r="C346" s="261" t="s">
        <v>6064</v>
      </c>
      <c r="D346" s="264" t="s">
        <v>6065</v>
      </c>
      <c r="E346" s="265" t="s">
        <v>5398</v>
      </c>
      <c r="F346" s="268" t="s">
        <v>6059</v>
      </c>
      <c r="G346" s="271" t="str">
        <f>IF(COUNTIF(H346:AU346,"&lt;&gt;")=0,"",SUMPRODUCT(((Recommendations[ImplStatus]="Implemented")+(Recommendations[ImplStatus]="Compensated"))*ISNUMBER(MATCH(Recommendations[Id],H346:AU346,0)))/COUNTIF(H346:AU346,"&lt;&gt;"))</f>
        <v/>
      </c>
      <c r="H346" s="272"/>
      <c r="I346" s="272"/>
      <c r="J346" s="272"/>
      <c r="K346" s="272"/>
      <c r="L346" s="272"/>
      <c r="M346" s="272"/>
      <c r="N346" s="272"/>
      <c r="O346" s="272"/>
      <c r="P346" s="272"/>
      <c r="Q346" s="272"/>
      <c r="R346" s="272"/>
      <c r="S346" s="272"/>
      <c r="T346" s="272"/>
      <c r="U346" s="272"/>
      <c r="V346" s="272"/>
      <c r="W346" s="272"/>
      <c r="X346" s="272"/>
      <c r="Y346" s="272"/>
      <c r="Z346" s="272"/>
      <c r="AA346" s="272"/>
      <c r="AB346" s="272"/>
      <c r="AC346" s="272"/>
      <c r="AD346" s="272"/>
      <c r="AE346" s="272"/>
      <c r="AF346" s="272"/>
      <c r="AG346" s="272"/>
      <c r="AH346" s="272"/>
      <c r="AI346" s="272"/>
      <c r="AJ346" s="272"/>
      <c r="AK346" s="272"/>
      <c r="AL346" s="272"/>
      <c r="AM346" s="272"/>
      <c r="AN346" s="272"/>
      <c r="AO346" s="272"/>
      <c r="AP346" s="272"/>
      <c r="AQ346" s="272"/>
      <c r="AR346" s="272"/>
      <c r="AS346" s="272"/>
      <c r="AT346" s="272"/>
      <c r="AU346" s="286"/>
    </row>
    <row r="347" spans="1:47" ht="60" customHeight="1" x14ac:dyDescent="0.35">
      <c r="A347" s="282" t="s">
        <v>5920</v>
      </c>
      <c r="B347" s="260" t="s">
        <v>6052</v>
      </c>
      <c r="C347" s="261" t="s">
        <v>6066</v>
      </c>
      <c r="D347" s="264" t="s">
        <v>6067</v>
      </c>
      <c r="E347" s="265" t="s">
        <v>5398</v>
      </c>
      <c r="F347" s="268" t="s">
        <v>6059</v>
      </c>
      <c r="G347" s="271" t="str">
        <f>IF(COUNTIF(H347:AU347,"&lt;&gt;")=0,"",SUMPRODUCT(((Recommendations[ImplStatus]="Implemented")+(Recommendations[ImplStatus]="Compensated"))*ISNUMBER(MATCH(Recommendations[Id],H347:AU347,0)))/COUNTIF(H347:AU347,"&lt;&gt;"))</f>
        <v/>
      </c>
      <c r="H347" s="272"/>
      <c r="I347" s="272"/>
      <c r="J347" s="272"/>
      <c r="K347" s="272"/>
      <c r="L347" s="272"/>
      <c r="M347" s="272"/>
      <c r="N347" s="272"/>
      <c r="O347" s="272"/>
      <c r="P347" s="272"/>
      <c r="Q347" s="272"/>
      <c r="R347" s="272"/>
      <c r="S347" s="272"/>
      <c r="T347" s="272"/>
      <c r="U347" s="272"/>
      <c r="V347" s="272"/>
      <c r="W347" s="272"/>
      <c r="X347" s="272"/>
      <c r="Y347" s="272"/>
      <c r="Z347" s="272"/>
      <c r="AA347" s="272"/>
      <c r="AB347" s="272"/>
      <c r="AC347" s="272"/>
      <c r="AD347" s="272"/>
      <c r="AE347" s="272"/>
      <c r="AF347" s="272"/>
      <c r="AG347" s="272"/>
      <c r="AH347" s="272"/>
      <c r="AI347" s="272"/>
      <c r="AJ347" s="272"/>
      <c r="AK347" s="272"/>
      <c r="AL347" s="272"/>
      <c r="AM347" s="272"/>
      <c r="AN347" s="272"/>
      <c r="AO347" s="272"/>
      <c r="AP347" s="272"/>
      <c r="AQ347" s="272"/>
      <c r="AR347" s="272"/>
      <c r="AS347" s="272"/>
      <c r="AT347" s="272"/>
      <c r="AU347" s="286"/>
    </row>
    <row r="348" spans="1:47" ht="60" customHeight="1" x14ac:dyDescent="0.35">
      <c r="A348" s="282" t="s">
        <v>5920</v>
      </c>
      <c r="B348" s="260" t="s">
        <v>6052</v>
      </c>
      <c r="C348" s="261" t="s">
        <v>6068</v>
      </c>
      <c r="D348" s="264" t="s">
        <v>6069</v>
      </c>
      <c r="E348" s="265" t="s">
        <v>5398</v>
      </c>
      <c r="F348" s="268" t="s">
        <v>6059</v>
      </c>
      <c r="G348" s="271" t="str">
        <f>IF(COUNTIF(H348:AU348,"&lt;&gt;")=0,"",SUMPRODUCT(((Recommendations[ImplStatus]="Implemented")+(Recommendations[ImplStatus]="Compensated"))*ISNUMBER(MATCH(Recommendations[Id],H348:AU348,0)))/COUNTIF(H348:AU348,"&lt;&gt;"))</f>
        <v/>
      </c>
      <c r="H348" s="272"/>
      <c r="I348" s="272"/>
      <c r="J348" s="272"/>
      <c r="K348" s="272"/>
      <c r="L348" s="272"/>
      <c r="M348" s="272"/>
      <c r="N348" s="272"/>
      <c r="O348" s="272"/>
      <c r="P348" s="272"/>
      <c r="Q348" s="272"/>
      <c r="R348" s="272"/>
      <c r="S348" s="272"/>
      <c r="T348" s="272"/>
      <c r="U348" s="272"/>
      <c r="V348" s="272"/>
      <c r="W348" s="272"/>
      <c r="X348" s="272"/>
      <c r="Y348" s="272"/>
      <c r="Z348" s="272"/>
      <c r="AA348" s="272"/>
      <c r="AB348" s="272"/>
      <c r="AC348" s="272"/>
      <c r="AD348" s="272"/>
      <c r="AE348" s="272"/>
      <c r="AF348" s="272"/>
      <c r="AG348" s="272"/>
      <c r="AH348" s="272"/>
      <c r="AI348" s="272"/>
      <c r="AJ348" s="272"/>
      <c r="AK348" s="272"/>
      <c r="AL348" s="272"/>
      <c r="AM348" s="272"/>
      <c r="AN348" s="272"/>
      <c r="AO348" s="272"/>
      <c r="AP348" s="272"/>
      <c r="AQ348" s="272"/>
      <c r="AR348" s="272"/>
      <c r="AS348" s="272"/>
      <c r="AT348" s="272"/>
      <c r="AU348" s="286"/>
    </row>
    <row r="349" spans="1:47" ht="60" customHeight="1" x14ac:dyDescent="0.35">
      <c r="A349" s="282" t="s">
        <v>5920</v>
      </c>
      <c r="B349" s="260" t="s">
        <v>6052</v>
      </c>
      <c r="C349" s="261" t="s">
        <v>6070</v>
      </c>
      <c r="D349" s="264" t="s">
        <v>6071</v>
      </c>
      <c r="E349" s="265" t="s">
        <v>5398</v>
      </c>
      <c r="F349" s="268" t="s">
        <v>6059</v>
      </c>
      <c r="G349" s="271" t="str">
        <f>IF(COUNTIF(H349:AU349,"&lt;&gt;")=0,"",SUMPRODUCT(((Recommendations[ImplStatus]="Implemented")+(Recommendations[ImplStatus]="Compensated"))*ISNUMBER(MATCH(Recommendations[Id],H349:AU349,0)))/COUNTIF(H349:AU349,"&lt;&gt;"))</f>
        <v/>
      </c>
      <c r="H349" s="272"/>
      <c r="I349" s="272"/>
      <c r="J349" s="272"/>
      <c r="K349" s="272"/>
      <c r="L349" s="272"/>
      <c r="M349" s="272"/>
      <c r="N349" s="272"/>
      <c r="O349" s="272"/>
      <c r="P349" s="272"/>
      <c r="Q349" s="272"/>
      <c r="R349" s="272"/>
      <c r="S349" s="272"/>
      <c r="T349" s="272"/>
      <c r="U349" s="272"/>
      <c r="V349" s="272"/>
      <c r="W349" s="272"/>
      <c r="X349" s="272"/>
      <c r="Y349" s="272"/>
      <c r="Z349" s="272"/>
      <c r="AA349" s="272"/>
      <c r="AB349" s="272"/>
      <c r="AC349" s="272"/>
      <c r="AD349" s="272"/>
      <c r="AE349" s="272"/>
      <c r="AF349" s="272"/>
      <c r="AG349" s="272"/>
      <c r="AH349" s="272"/>
      <c r="AI349" s="272"/>
      <c r="AJ349" s="272"/>
      <c r="AK349" s="272"/>
      <c r="AL349" s="272"/>
      <c r="AM349" s="272"/>
      <c r="AN349" s="272"/>
      <c r="AO349" s="272"/>
      <c r="AP349" s="272"/>
      <c r="AQ349" s="272"/>
      <c r="AR349" s="272"/>
      <c r="AS349" s="272"/>
      <c r="AT349" s="272"/>
      <c r="AU349" s="286"/>
    </row>
    <row r="350" spans="1:47" ht="60" customHeight="1" x14ac:dyDescent="0.35">
      <c r="A350" s="282" t="s">
        <v>5920</v>
      </c>
      <c r="B350" s="260" t="s">
        <v>6052</v>
      </c>
      <c r="C350" s="261" t="s">
        <v>6072</v>
      </c>
      <c r="D350" s="264" t="s">
        <v>6073</v>
      </c>
      <c r="E350" s="265" t="s">
        <v>5369</v>
      </c>
      <c r="F350" s="268" t="s">
        <v>6059</v>
      </c>
      <c r="G350" s="271" t="str">
        <f>IF(COUNTIF(H350:AU350,"&lt;&gt;")=0,"",SUMPRODUCT(((Recommendations[ImplStatus]="Implemented")+(Recommendations[ImplStatus]="Compensated"))*ISNUMBER(MATCH(Recommendations[Id],H350:AU350,0)))/COUNTIF(H350:AU350,"&lt;&gt;"))</f>
        <v/>
      </c>
      <c r="H350" s="272"/>
      <c r="I350" s="272"/>
      <c r="J350" s="272"/>
      <c r="K350" s="272"/>
      <c r="L350" s="272"/>
      <c r="M350" s="272"/>
      <c r="N350" s="272"/>
      <c r="O350" s="272"/>
      <c r="P350" s="272"/>
      <c r="Q350" s="272"/>
      <c r="R350" s="272"/>
      <c r="S350" s="272"/>
      <c r="T350" s="272"/>
      <c r="U350" s="272"/>
      <c r="V350" s="272"/>
      <c r="W350" s="272"/>
      <c r="X350" s="272"/>
      <c r="Y350" s="272"/>
      <c r="Z350" s="272"/>
      <c r="AA350" s="272"/>
      <c r="AB350" s="272"/>
      <c r="AC350" s="272"/>
      <c r="AD350" s="272"/>
      <c r="AE350" s="272"/>
      <c r="AF350" s="272"/>
      <c r="AG350" s="272"/>
      <c r="AH350" s="272"/>
      <c r="AI350" s="272"/>
      <c r="AJ350" s="272"/>
      <c r="AK350" s="272"/>
      <c r="AL350" s="272"/>
      <c r="AM350" s="272"/>
      <c r="AN350" s="272"/>
      <c r="AO350" s="272"/>
      <c r="AP350" s="272"/>
      <c r="AQ350" s="272"/>
      <c r="AR350" s="272"/>
      <c r="AS350" s="272"/>
      <c r="AT350" s="272"/>
      <c r="AU350" s="286"/>
    </row>
    <row r="351" spans="1:47" ht="60" customHeight="1" x14ac:dyDescent="0.35">
      <c r="A351" s="282" t="s">
        <v>5920</v>
      </c>
      <c r="B351" s="260" t="s">
        <v>6052</v>
      </c>
      <c r="C351" s="261" t="s">
        <v>6074</v>
      </c>
      <c r="D351" s="264" t="s">
        <v>6075</v>
      </c>
      <c r="E351" s="265" t="s">
        <v>5369</v>
      </c>
      <c r="F351" s="268" t="s">
        <v>6059</v>
      </c>
      <c r="G351" s="271" t="str">
        <f>IF(COUNTIF(H351:AU351,"&lt;&gt;")=0,"",SUMPRODUCT(((Recommendations[ImplStatus]="Implemented")+(Recommendations[ImplStatus]="Compensated"))*ISNUMBER(MATCH(Recommendations[Id],H351:AU351,0)))/COUNTIF(H351:AU351,"&lt;&gt;"))</f>
        <v/>
      </c>
      <c r="H351" s="272"/>
      <c r="I351" s="272"/>
      <c r="J351" s="272"/>
      <c r="K351" s="272"/>
      <c r="L351" s="272"/>
      <c r="M351" s="272"/>
      <c r="N351" s="272"/>
      <c r="O351" s="272"/>
      <c r="P351" s="272"/>
      <c r="Q351" s="272"/>
      <c r="R351" s="272"/>
      <c r="S351" s="272"/>
      <c r="T351" s="272"/>
      <c r="U351" s="272"/>
      <c r="V351" s="272"/>
      <c r="W351" s="272"/>
      <c r="X351" s="272"/>
      <c r="Y351" s="272"/>
      <c r="Z351" s="272"/>
      <c r="AA351" s="272"/>
      <c r="AB351" s="272"/>
      <c r="AC351" s="272"/>
      <c r="AD351" s="272"/>
      <c r="AE351" s="272"/>
      <c r="AF351" s="272"/>
      <c r="AG351" s="272"/>
      <c r="AH351" s="272"/>
      <c r="AI351" s="272"/>
      <c r="AJ351" s="272"/>
      <c r="AK351" s="272"/>
      <c r="AL351" s="272"/>
      <c r="AM351" s="272"/>
      <c r="AN351" s="272"/>
      <c r="AO351" s="272"/>
      <c r="AP351" s="272"/>
      <c r="AQ351" s="272"/>
      <c r="AR351" s="272"/>
      <c r="AS351" s="272"/>
      <c r="AT351" s="272"/>
      <c r="AU351" s="286"/>
    </row>
    <row r="352" spans="1:47" ht="60" customHeight="1" x14ac:dyDescent="0.35">
      <c r="A352" s="282" t="s">
        <v>5920</v>
      </c>
      <c r="B352" s="260" t="s">
        <v>6052</v>
      </c>
      <c r="C352" s="261" t="s">
        <v>6076</v>
      </c>
      <c r="D352" s="264" t="s">
        <v>6077</v>
      </c>
      <c r="E352" s="265" t="s">
        <v>5369</v>
      </c>
      <c r="F352" s="268" t="s">
        <v>6059</v>
      </c>
      <c r="G352" s="271" t="str">
        <f>IF(COUNTIF(H352:AU352,"&lt;&gt;")=0,"",SUMPRODUCT(((Recommendations[ImplStatus]="Implemented")+(Recommendations[ImplStatus]="Compensated"))*ISNUMBER(MATCH(Recommendations[Id],H352:AU352,0)))/COUNTIF(H352:AU352,"&lt;&gt;"))</f>
        <v/>
      </c>
      <c r="H352" s="272"/>
      <c r="I352" s="272"/>
      <c r="J352" s="272"/>
      <c r="K352" s="272"/>
      <c r="L352" s="272"/>
      <c r="M352" s="272"/>
      <c r="N352" s="272"/>
      <c r="O352" s="272"/>
      <c r="P352" s="272"/>
      <c r="Q352" s="272"/>
      <c r="R352" s="272"/>
      <c r="S352" s="272"/>
      <c r="T352" s="272"/>
      <c r="U352" s="272"/>
      <c r="V352" s="272"/>
      <c r="W352" s="272"/>
      <c r="X352" s="272"/>
      <c r="Y352" s="272"/>
      <c r="Z352" s="272"/>
      <c r="AA352" s="272"/>
      <c r="AB352" s="272"/>
      <c r="AC352" s="272"/>
      <c r="AD352" s="272"/>
      <c r="AE352" s="272"/>
      <c r="AF352" s="272"/>
      <c r="AG352" s="272"/>
      <c r="AH352" s="272"/>
      <c r="AI352" s="272"/>
      <c r="AJ352" s="272"/>
      <c r="AK352" s="272"/>
      <c r="AL352" s="272"/>
      <c r="AM352" s="272"/>
      <c r="AN352" s="272"/>
      <c r="AO352" s="272"/>
      <c r="AP352" s="272"/>
      <c r="AQ352" s="272"/>
      <c r="AR352" s="272"/>
      <c r="AS352" s="272"/>
      <c r="AT352" s="272"/>
      <c r="AU352" s="286"/>
    </row>
    <row r="353" spans="1:47" ht="60" customHeight="1" x14ac:dyDescent="0.35">
      <c r="A353" s="282" t="s">
        <v>5920</v>
      </c>
      <c r="B353" s="260" t="s">
        <v>6052</v>
      </c>
      <c r="C353" s="261" t="s">
        <v>6078</v>
      </c>
      <c r="D353" s="264" t="s">
        <v>6079</v>
      </c>
      <c r="E353" s="265" t="s">
        <v>5465</v>
      </c>
      <c r="F353" s="268" t="s">
        <v>5939</v>
      </c>
      <c r="G353" s="271" t="str">
        <f>IF(COUNTIF(H353:AU353,"&lt;&gt;")=0,"",SUMPRODUCT(((Recommendations[ImplStatus]="Implemented")+(Recommendations[ImplStatus]="Compensated"))*ISNUMBER(MATCH(Recommendations[Id],H353:AU353,0)))/COUNTIF(H353:AU353,"&lt;&gt;"))</f>
        <v/>
      </c>
      <c r="H353" s="272"/>
      <c r="I353" s="272"/>
      <c r="J353" s="272"/>
      <c r="K353" s="272"/>
      <c r="L353" s="272"/>
      <c r="M353" s="272"/>
      <c r="N353" s="272"/>
      <c r="O353" s="272"/>
      <c r="P353" s="272"/>
      <c r="Q353" s="272"/>
      <c r="R353" s="272"/>
      <c r="S353" s="272"/>
      <c r="T353" s="272"/>
      <c r="U353" s="272"/>
      <c r="V353" s="272"/>
      <c r="W353" s="272"/>
      <c r="X353" s="272"/>
      <c r="Y353" s="272"/>
      <c r="Z353" s="272"/>
      <c r="AA353" s="272"/>
      <c r="AB353" s="272"/>
      <c r="AC353" s="272"/>
      <c r="AD353" s="272"/>
      <c r="AE353" s="272"/>
      <c r="AF353" s="272"/>
      <c r="AG353" s="272"/>
      <c r="AH353" s="272"/>
      <c r="AI353" s="272"/>
      <c r="AJ353" s="272"/>
      <c r="AK353" s="272"/>
      <c r="AL353" s="272"/>
      <c r="AM353" s="272"/>
      <c r="AN353" s="272"/>
      <c r="AO353" s="272"/>
      <c r="AP353" s="272"/>
      <c r="AQ353" s="272"/>
      <c r="AR353" s="272"/>
      <c r="AS353" s="272"/>
      <c r="AT353" s="272"/>
      <c r="AU353" s="286"/>
    </row>
    <row r="354" spans="1:47" ht="60" customHeight="1" outlineLevel="2" x14ac:dyDescent="0.35">
      <c r="A354" s="281" t="s">
        <v>5920</v>
      </c>
      <c r="B354" s="259" t="s">
        <v>6080</v>
      </c>
      <c r="C354" s="259"/>
      <c r="D354" s="263"/>
      <c r="E354" s="259"/>
      <c r="F354" s="267"/>
      <c r="G354" s="270" t="str">
        <f>IF(COUNTIF(H354:AU354,"&lt;&gt;")=0,"",SUMPRODUCT(((Recommendations[ImplStatus]="Implemented")+(Recommendations[ImplStatus]="Compensated"))*ISNUMBER(MATCH(Recommendations[Id],H354:AU354,0)))/COUNTIF(H354:AU354,"&lt;&gt;"))</f>
        <v/>
      </c>
      <c r="H354" s="267"/>
      <c r="I354" s="267"/>
      <c r="J354" s="267"/>
      <c r="K354" s="267"/>
      <c r="L354" s="267"/>
      <c r="M354" s="267"/>
      <c r="N354" s="267"/>
      <c r="O354" s="267"/>
      <c r="P354" s="267"/>
      <c r="Q354" s="267"/>
      <c r="R354" s="267"/>
      <c r="S354" s="267"/>
      <c r="T354" s="267"/>
      <c r="U354" s="267"/>
      <c r="V354" s="267"/>
      <c r="W354" s="267"/>
      <c r="X354" s="267"/>
      <c r="Y354" s="267"/>
      <c r="Z354" s="267"/>
      <c r="AA354" s="267"/>
      <c r="AB354" s="267"/>
      <c r="AC354" s="267"/>
      <c r="AD354" s="267"/>
      <c r="AE354" s="267"/>
      <c r="AF354" s="267"/>
      <c r="AG354" s="267"/>
      <c r="AH354" s="267"/>
      <c r="AI354" s="267"/>
      <c r="AJ354" s="267"/>
      <c r="AK354" s="267"/>
      <c r="AL354" s="267"/>
      <c r="AM354" s="267"/>
      <c r="AN354" s="267"/>
      <c r="AO354" s="267"/>
      <c r="AP354" s="267"/>
      <c r="AQ354" s="267"/>
      <c r="AR354" s="267"/>
      <c r="AS354" s="267"/>
      <c r="AT354" s="267"/>
      <c r="AU354" s="285"/>
    </row>
    <row r="355" spans="1:47" ht="60" customHeight="1" x14ac:dyDescent="0.35">
      <c r="A355" s="282" t="s">
        <v>5920</v>
      </c>
      <c r="B355" s="260" t="s">
        <v>6080</v>
      </c>
      <c r="C355" s="261" t="s">
        <v>6081</v>
      </c>
      <c r="D355" s="264" t="s">
        <v>6082</v>
      </c>
      <c r="E355" s="265" t="s">
        <v>5465</v>
      </c>
      <c r="F355" s="268" t="s">
        <v>6083</v>
      </c>
      <c r="G355" s="271">
        <f>IF(COUNTIF(H355:AU355,"&lt;&gt;")=0,"",SUMPRODUCT(((Recommendations[ImplStatus]="Implemented")+(Recommendations[ImplStatus]="Compensated"))*ISNUMBER(MATCH(Recommendations[Id],H355:AU355,0)))/COUNTIF(H355:AU355,"&lt;&gt;"))</f>
        <v>0</v>
      </c>
      <c r="H355" s="272" t="s">
        <v>40</v>
      </c>
      <c r="I355" s="272" t="s">
        <v>45</v>
      </c>
      <c r="J355" s="272" t="s">
        <v>50</v>
      </c>
      <c r="K355" s="272" t="s">
        <v>76</v>
      </c>
      <c r="L355" s="272" t="s">
        <v>91</v>
      </c>
      <c r="M355" s="272" t="s">
        <v>96</v>
      </c>
      <c r="N355" s="272" t="s">
        <v>124</v>
      </c>
      <c r="O355" s="272" t="s">
        <v>144</v>
      </c>
      <c r="P355" s="272" t="s">
        <v>211</v>
      </c>
      <c r="Q355" s="272" t="s">
        <v>216</v>
      </c>
      <c r="R355" s="272"/>
      <c r="S355" s="272"/>
      <c r="T355" s="272"/>
      <c r="U355" s="272"/>
      <c r="V355" s="272"/>
      <c r="W355" s="272"/>
      <c r="X355" s="272"/>
      <c r="Y355" s="272"/>
      <c r="Z355" s="272"/>
      <c r="AA355" s="272"/>
      <c r="AB355" s="272"/>
      <c r="AC355" s="272"/>
      <c r="AD355" s="272"/>
      <c r="AE355" s="272"/>
      <c r="AF355" s="272"/>
      <c r="AG355" s="272"/>
      <c r="AH355" s="272"/>
      <c r="AI355" s="272"/>
      <c r="AJ355" s="272"/>
      <c r="AK355" s="272"/>
      <c r="AL355" s="272"/>
      <c r="AM355" s="272"/>
      <c r="AN355" s="272"/>
      <c r="AO355" s="272"/>
      <c r="AP355" s="272"/>
      <c r="AQ355" s="272"/>
      <c r="AR355" s="272"/>
      <c r="AS355" s="272"/>
      <c r="AT355" s="272"/>
      <c r="AU355" s="286"/>
    </row>
    <row r="356" spans="1:47" ht="60" customHeight="1" x14ac:dyDescent="0.35">
      <c r="A356" s="282" t="s">
        <v>5920</v>
      </c>
      <c r="B356" s="260" t="s">
        <v>6080</v>
      </c>
      <c r="C356" s="261" t="s">
        <v>6084</v>
      </c>
      <c r="D356" s="264" t="s">
        <v>6085</v>
      </c>
      <c r="E356" s="265" t="s">
        <v>5465</v>
      </c>
      <c r="F356" s="268" t="s">
        <v>6083</v>
      </c>
      <c r="G356" s="271">
        <f>IF(COUNTIF(H356:AU356,"&lt;&gt;")=0,"",SUMPRODUCT(((Recommendations[ImplStatus]="Implemented")+(Recommendations[ImplStatus]="Compensated"))*ISNUMBER(MATCH(Recommendations[Id],H356:AU356,0)))/COUNTIF(H356:AU356,"&lt;&gt;"))</f>
        <v>0</v>
      </c>
      <c r="H356" s="272" t="s">
        <v>76</v>
      </c>
      <c r="I356" s="272" t="s">
        <v>216</v>
      </c>
      <c r="J356" s="272"/>
      <c r="K356" s="272"/>
      <c r="L356" s="272"/>
      <c r="M356" s="272"/>
      <c r="N356" s="272"/>
      <c r="O356" s="272"/>
      <c r="P356" s="272"/>
      <c r="Q356" s="272"/>
      <c r="R356" s="272"/>
      <c r="S356" s="272"/>
      <c r="T356" s="272"/>
      <c r="U356" s="272"/>
      <c r="V356" s="272"/>
      <c r="W356" s="272"/>
      <c r="X356" s="272"/>
      <c r="Y356" s="272"/>
      <c r="Z356" s="272"/>
      <c r="AA356" s="272"/>
      <c r="AB356" s="272"/>
      <c r="AC356" s="272"/>
      <c r="AD356" s="272"/>
      <c r="AE356" s="272"/>
      <c r="AF356" s="272"/>
      <c r="AG356" s="272"/>
      <c r="AH356" s="272"/>
      <c r="AI356" s="272"/>
      <c r="AJ356" s="272"/>
      <c r="AK356" s="272"/>
      <c r="AL356" s="272"/>
      <c r="AM356" s="272"/>
      <c r="AN356" s="272"/>
      <c r="AO356" s="272"/>
      <c r="AP356" s="272"/>
      <c r="AQ356" s="272"/>
      <c r="AR356" s="272"/>
      <c r="AS356" s="272"/>
      <c r="AT356" s="272"/>
      <c r="AU356" s="286"/>
    </row>
    <row r="357" spans="1:47" ht="60" customHeight="1" x14ac:dyDescent="0.35">
      <c r="A357" s="282" t="s">
        <v>5920</v>
      </c>
      <c r="B357" s="260" t="s">
        <v>6080</v>
      </c>
      <c r="C357" s="261" t="s">
        <v>6086</v>
      </c>
      <c r="D357" s="264" t="s">
        <v>6087</v>
      </c>
      <c r="E357" s="265" t="s">
        <v>5513</v>
      </c>
      <c r="F357" s="268" t="s">
        <v>6083</v>
      </c>
      <c r="G357" s="271">
        <f>IF(COUNTIF(H357:AU357,"&lt;&gt;")=0,"",SUMPRODUCT(((Recommendations[ImplStatus]="Implemented")+(Recommendations[ImplStatus]="Compensated"))*ISNUMBER(MATCH(Recommendations[Id],H357:AU357,0)))/COUNTIF(H357:AU357,"&lt;&gt;"))</f>
        <v>0</v>
      </c>
      <c r="H357" s="272" t="s">
        <v>124</v>
      </c>
      <c r="I357" s="272" t="s">
        <v>144</v>
      </c>
      <c r="J357" s="272"/>
      <c r="K357" s="272"/>
      <c r="L357" s="272"/>
      <c r="M357" s="272"/>
      <c r="N357" s="272"/>
      <c r="O357" s="272"/>
      <c r="P357" s="272"/>
      <c r="Q357" s="272"/>
      <c r="R357" s="272"/>
      <c r="S357" s="272"/>
      <c r="T357" s="272"/>
      <c r="U357" s="272"/>
      <c r="V357" s="272"/>
      <c r="W357" s="272"/>
      <c r="X357" s="272"/>
      <c r="Y357" s="272"/>
      <c r="Z357" s="272"/>
      <c r="AA357" s="272"/>
      <c r="AB357" s="272"/>
      <c r="AC357" s="272"/>
      <c r="AD357" s="272"/>
      <c r="AE357" s="272"/>
      <c r="AF357" s="272"/>
      <c r="AG357" s="272"/>
      <c r="AH357" s="272"/>
      <c r="AI357" s="272"/>
      <c r="AJ357" s="272"/>
      <c r="AK357" s="272"/>
      <c r="AL357" s="272"/>
      <c r="AM357" s="272"/>
      <c r="AN357" s="272"/>
      <c r="AO357" s="272"/>
      <c r="AP357" s="272"/>
      <c r="AQ357" s="272"/>
      <c r="AR357" s="272"/>
      <c r="AS357" s="272"/>
      <c r="AT357" s="272"/>
      <c r="AU357" s="286"/>
    </row>
    <row r="358" spans="1:47" ht="60" customHeight="1" x14ac:dyDescent="0.35">
      <c r="A358" s="282" t="s">
        <v>5920</v>
      </c>
      <c r="B358" s="260" t="s">
        <v>6080</v>
      </c>
      <c r="C358" s="261" t="s">
        <v>6088</v>
      </c>
      <c r="D358" s="264" t="s">
        <v>6089</v>
      </c>
      <c r="E358" s="265" t="s">
        <v>5513</v>
      </c>
      <c r="F358" s="268" t="s">
        <v>6083</v>
      </c>
      <c r="G358" s="271" t="str">
        <f>IF(COUNTIF(H358:AU358,"&lt;&gt;")=0,"",SUMPRODUCT(((Recommendations[ImplStatus]="Implemented")+(Recommendations[ImplStatus]="Compensated"))*ISNUMBER(MATCH(Recommendations[Id],H358:AU358,0)))/COUNTIF(H358:AU358,"&lt;&gt;"))</f>
        <v/>
      </c>
      <c r="H358" s="272"/>
      <c r="I358" s="272"/>
      <c r="J358" s="272"/>
      <c r="K358" s="272"/>
      <c r="L358" s="272"/>
      <c r="M358" s="272"/>
      <c r="N358" s="272"/>
      <c r="O358" s="272"/>
      <c r="P358" s="272"/>
      <c r="Q358" s="272"/>
      <c r="R358" s="272"/>
      <c r="S358" s="272"/>
      <c r="T358" s="272"/>
      <c r="U358" s="272"/>
      <c r="V358" s="272"/>
      <c r="W358" s="272"/>
      <c r="X358" s="272"/>
      <c r="Y358" s="272"/>
      <c r="Z358" s="272"/>
      <c r="AA358" s="272"/>
      <c r="AB358" s="272"/>
      <c r="AC358" s="272"/>
      <c r="AD358" s="272"/>
      <c r="AE358" s="272"/>
      <c r="AF358" s="272"/>
      <c r="AG358" s="272"/>
      <c r="AH358" s="272"/>
      <c r="AI358" s="272"/>
      <c r="AJ358" s="272"/>
      <c r="AK358" s="272"/>
      <c r="AL358" s="272"/>
      <c r="AM358" s="272"/>
      <c r="AN358" s="272"/>
      <c r="AO358" s="272"/>
      <c r="AP358" s="272"/>
      <c r="AQ358" s="272"/>
      <c r="AR358" s="272"/>
      <c r="AS358" s="272"/>
      <c r="AT358" s="272"/>
      <c r="AU358" s="286"/>
    </row>
    <row r="359" spans="1:47" ht="60" customHeight="1" x14ac:dyDescent="0.35">
      <c r="A359" s="282" t="s">
        <v>5920</v>
      </c>
      <c r="B359" s="260" t="s">
        <v>6080</v>
      </c>
      <c r="C359" s="261" t="s">
        <v>6090</v>
      </c>
      <c r="D359" s="264" t="s">
        <v>6091</v>
      </c>
      <c r="E359" s="265" t="s">
        <v>5513</v>
      </c>
      <c r="F359" s="268" t="s">
        <v>6083</v>
      </c>
      <c r="G359" s="271">
        <f>IF(COUNTIF(H359:AU359,"&lt;&gt;")=0,"",SUMPRODUCT(((Recommendations[ImplStatus]="Implemented")+(Recommendations[ImplStatus]="Compensated"))*ISNUMBER(MATCH(Recommendations[Id],H359:AU359,0)))/COUNTIF(H359:AU359,"&lt;&gt;"))</f>
        <v>0</v>
      </c>
      <c r="H359" s="272" t="s">
        <v>45</v>
      </c>
      <c r="I359" s="272" t="s">
        <v>86</v>
      </c>
      <c r="J359" s="272" t="s">
        <v>91</v>
      </c>
      <c r="K359" s="272" t="s">
        <v>96</v>
      </c>
      <c r="L359" s="272" t="s">
        <v>111</v>
      </c>
      <c r="M359" s="272"/>
      <c r="N359" s="272"/>
      <c r="O359" s="272"/>
      <c r="P359" s="272"/>
      <c r="Q359" s="272"/>
      <c r="R359" s="272"/>
      <c r="S359" s="272"/>
      <c r="T359" s="272"/>
      <c r="U359" s="272"/>
      <c r="V359" s="272"/>
      <c r="W359" s="272"/>
      <c r="X359" s="272"/>
      <c r="Y359" s="272"/>
      <c r="Z359" s="272"/>
      <c r="AA359" s="272"/>
      <c r="AB359" s="272"/>
      <c r="AC359" s="272"/>
      <c r="AD359" s="272"/>
      <c r="AE359" s="272"/>
      <c r="AF359" s="272"/>
      <c r="AG359" s="272"/>
      <c r="AH359" s="272"/>
      <c r="AI359" s="272"/>
      <c r="AJ359" s="272"/>
      <c r="AK359" s="272"/>
      <c r="AL359" s="272"/>
      <c r="AM359" s="272"/>
      <c r="AN359" s="272"/>
      <c r="AO359" s="272"/>
      <c r="AP359" s="272"/>
      <c r="AQ359" s="272"/>
      <c r="AR359" s="272"/>
      <c r="AS359" s="272"/>
      <c r="AT359" s="272"/>
      <c r="AU359" s="286"/>
    </row>
    <row r="360" spans="1:47" ht="60" customHeight="1" x14ac:dyDescent="0.35">
      <c r="A360" s="282" t="s">
        <v>5920</v>
      </c>
      <c r="B360" s="260" t="s">
        <v>6080</v>
      </c>
      <c r="C360" s="261" t="s">
        <v>6092</v>
      </c>
      <c r="D360" s="264" t="s">
        <v>6093</v>
      </c>
      <c r="E360" s="265" t="s">
        <v>5465</v>
      </c>
      <c r="F360" s="268" t="s">
        <v>6083</v>
      </c>
      <c r="G360" s="271" t="str">
        <f>IF(COUNTIF(H360:AU360,"&lt;&gt;")=0,"",SUMPRODUCT(((Recommendations[ImplStatus]="Implemented")+(Recommendations[ImplStatus]="Compensated"))*ISNUMBER(MATCH(Recommendations[Id],H360:AU360,0)))/COUNTIF(H360:AU360,"&lt;&gt;"))</f>
        <v/>
      </c>
      <c r="H360" s="272"/>
      <c r="I360" s="272"/>
      <c r="J360" s="272"/>
      <c r="K360" s="272"/>
      <c r="L360" s="272"/>
      <c r="M360" s="272"/>
      <c r="N360" s="272"/>
      <c r="O360" s="272"/>
      <c r="P360" s="272"/>
      <c r="Q360" s="272"/>
      <c r="R360" s="272"/>
      <c r="S360" s="272"/>
      <c r="T360" s="272"/>
      <c r="U360" s="272"/>
      <c r="V360" s="272"/>
      <c r="W360" s="272"/>
      <c r="X360" s="272"/>
      <c r="Y360" s="272"/>
      <c r="Z360" s="272"/>
      <c r="AA360" s="272"/>
      <c r="AB360" s="272"/>
      <c r="AC360" s="272"/>
      <c r="AD360" s="272"/>
      <c r="AE360" s="272"/>
      <c r="AF360" s="272"/>
      <c r="AG360" s="272"/>
      <c r="AH360" s="272"/>
      <c r="AI360" s="272"/>
      <c r="AJ360" s="272"/>
      <c r="AK360" s="272"/>
      <c r="AL360" s="272"/>
      <c r="AM360" s="272"/>
      <c r="AN360" s="272"/>
      <c r="AO360" s="272"/>
      <c r="AP360" s="272"/>
      <c r="AQ360" s="272"/>
      <c r="AR360" s="272"/>
      <c r="AS360" s="272"/>
      <c r="AT360" s="272"/>
      <c r="AU360" s="286"/>
    </row>
    <row r="361" spans="1:47" ht="60" customHeight="1" x14ac:dyDescent="0.35">
      <c r="A361" s="282" t="s">
        <v>5920</v>
      </c>
      <c r="B361" s="260" t="s">
        <v>6080</v>
      </c>
      <c r="C361" s="261" t="s">
        <v>6094</v>
      </c>
      <c r="D361" s="264" t="s">
        <v>6095</v>
      </c>
      <c r="E361" s="265" t="s">
        <v>5398</v>
      </c>
      <c r="F361" s="268" t="s">
        <v>6083</v>
      </c>
      <c r="G361" s="271">
        <f>IF(COUNTIF(H361:AU361,"&lt;&gt;")=0,"",SUMPRODUCT(((Recommendations[ImplStatus]="Implemented")+(Recommendations[ImplStatus]="Compensated"))*ISNUMBER(MATCH(Recommendations[Id],H361:AU361,0)))/COUNTIF(H361:AU361,"&lt;&gt;"))</f>
        <v>0</v>
      </c>
      <c r="H361" s="272" t="s">
        <v>81</v>
      </c>
      <c r="I361" s="272"/>
      <c r="J361" s="272"/>
      <c r="K361" s="272"/>
      <c r="L361" s="272"/>
      <c r="M361" s="272"/>
      <c r="N361" s="272"/>
      <c r="O361" s="272"/>
      <c r="P361" s="272"/>
      <c r="Q361" s="272"/>
      <c r="R361" s="272"/>
      <c r="S361" s="272"/>
      <c r="T361" s="272"/>
      <c r="U361" s="272"/>
      <c r="V361" s="272"/>
      <c r="W361" s="272"/>
      <c r="X361" s="272"/>
      <c r="Y361" s="272"/>
      <c r="Z361" s="272"/>
      <c r="AA361" s="272"/>
      <c r="AB361" s="272"/>
      <c r="AC361" s="272"/>
      <c r="AD361" s="272"/>
      <c r="AE361" s="272"/>
      <c r="AF361" s="272"/>
      <c r="AG361" s="272"/>
      <c r="AH361" s="272"/>
      <c r="AI361" s="272"/>
      <c r="AJ361" s="272"/>
      <c r="AK361" s="272"/>
      <c r="AL361" s="272"/>
      <c r="AM361" s="272"/>
      <c r="AN361" s="272"/>
      <c r="AO361" s="272"/>
      <c r="AP361" s="272"/>
      <c r="AQ361" s="272"/>
      <c r="AR361" s="272"/>
      <c r="AS361" s="272"/>
      <c r="AT361" s="272"/>
      <c r="AU361" s="286"/>
    </row>
    <row r="362" spans="1:47" ht="60" customHeight="1" x14ac:dyDescent="0.35">
      <c r="A362" s="282" t="s">
        <v>5920</v>
      </c>
      <c r="B362" s="260" t="s">
        <v>6080</v>
      </c>
      <c r="C362" s="261" t="s">
        <v>6096</v>
      </c>
      <c r="D362" s="264" t="s">
        <v>6097</v>
      </c>
      <c r="E362" s="265" t="s">
        <v>5513</v>
      </c>
      <c r="F362" s="268" t="s">
        <v>6083</v>
      </c>
      <c r="G362" s="271" t="str">
        <f>IF(COUNTIF(H362:AU362,"&lt;&gt;")=0,"",SUMPRODUCT(((Recommendations[ImplStatus]="Implemented")+(Recommendations[ImplStatus]="Compensated"))*ISNUMBER(MATCH(Recommendations[Id],H362:AU362,0)))/COUNTIF(H362:AU362,"&lt;&gt;"))</f>
        <v/>
      </c>
      <c r="H362" s="272"/>
      <c r="I362" s="272"/>
      <c r="J362" s="272"/>
      <c r="K362" s="272"/>
      <c r="L362" s="272"/>
      <c r="M362" s="272"/>
      <c r="N362" s="272"/>
      <c r="O362" s="272"/>
      <c r="P362" s="272"/>
      <c r="Q362" s="272"/>
      <c r="R362" s="272"/>
      <c r="S362" s="272"/>
      <c r="T362" s="272"/>
      <c r="U362" s="272"/>
      <c r="V362" s="272"/>
      <c r="W362" s="272"/>
      <c r="X362" s="272"/>
      <c r="Y362" s="272"/>
      <c r="Z362" s="272"/>
      <c r="AA362" s="272"/>
      <c r="AB362" s="272"/>
      <c r="AC362" s="272"/>
      <c r="AD362" s="272"/>
      <c r="AE362" s="272"/>
      <c r="AF362" s="272"/>
      <c r="AG362" s="272"/>
      <c r="AH362" s="272"/>
      <c r="AI362" s="272"/>
      <c r="AJ362" s="272"/>
      <c r="AK362" s="272"/>
      <c r="AL362" s="272"/>
      <c r="AM362" s="272"/>
      <c r="AN362" s="272"/>
      <c r="AO362" s="272"/>
      <c r="AP362" s="272"/>
      <c r="AQ362" s="272"/>
      <c r="AR362" s="272"/>
      <c r="AS362" s="272"/>
      <c r="AT362" s="272"/>
      <c r="AU362" s="286"/>
    </row>
    <row r="363" spans="1:47" ht="60" customHeight="1" x14ac:dyDescent="0.35">
      <c r="A363" s="282" t="s">
        <v>5920</v>
      </c>
      <c r="B363" s="260" t="s">
        <v>6080</v>
      </c>
      <c r="C363" s="261" t="s">
        <v>6098</v>
      </c>
      <c r="D363" s="264" t="s">
        <v>6099</v>
      </c>
      <c r="E363" s="265" t="s">
        <v>5513</v>
      </c>
      <c r="F363" s="268" t="s">
        <v>6083</v>
      </c>
      <c r="G363" s="271" t="str">
        <f>IF(COUNTIF(H363:AU363,"&lt;&gt;")=0,"",SUMPRODUCT(((Recommendations[ImplStatus]="Implemented")+(Recommendations[ImplStatus]="Compensated"))*ISNUMBER(MATCH(Recommendations[Id],H363:AU363,0)))/COUNTIF(H363:AU363,"&lt;&gt;"))</f>
        <v/>
      </c>
      <c r="H363" s="272"/>
      <c r="I363" s="272"/>
      <c r="J363" s="272"/>
      <c r="K363" s="272"/>
      <c r="L363" s="272"/>
      <c r="M363" s="272"/>
      <c r="N363" s="272"/>
      <c r="O363" s="272"/>
      <c r="P363" s="272"/>
      <c r="Q363" s="272"/>
      <c r="R363" s="272"/>
      <c r="S363" s="272"/>
      <c r="T363" s="272"/>
      <c r="U363" s="272"/>
      <c r="V363" s="272"/>
      <c r="W363" s="272"/>
      <c r="X363" s="272"/>
      <c r="Y363" s="272"/>
      <c r="Z363" s="272"/>
      <c r="AA363" s="272"/>
      <c r="AB363" s="272"/>
      <c r="AC363" s="272"/>
      <c r="AD363" s="272"/>
      <c r="AE363" s="272"/>
      <c r="AF363" s="272"/>
      <c r="AG363" s="272"/>
      <c r="AH363" s="272"/>
      <c r="AI363" s="272"/>
      <c r="AJ363" s="272"/>
      <c r="AK363" s="272"/>
      <c r="AL363" s="272"/>
      <c r="AM363" s="272"/>
      <c r="AN363" s="272"/>
      <c r="AO363" s="272"/>
      <c r="AP363" s="272"/>
      <c r="AQ363" s="272"/>
      <c r="AR363" s="272"/>
      <c r="AS363" s="272"/>
      <c r="AT363" s="272"/>
      <c r="AU363" s="286"/>
    </row>
    <row r="364" spans="1:47" ht="60" customHeight="1" x14ac:dyDescent="0.35">
      <c r="A364" s="282" t="s">
        <v>5920</v>
      </c>
      <c r="B364" s="260" t="s">
        <v>6080</v>
      </c>
      <c r="C364" s="261" t="s">
        <v>6100</v>
      </c>
      <c r="D364" s="264" t="s">
        <v>6101</v>
      </c>
      <c r="E364" s="265" t="s">
        <v>5513</v>
      </c>
      <c r="F364" s="268" t="s">
        <v>6083</v>
      </c>
      <c r="G364" s="271" t="str">
        <f>IF(COUNTIF(H364:AU364,"&lt;&gt;")=0,"",SUMPRODUCT(((Recommendations[ImplStatus]="Implemented")+(Recommendations[ImplStatus]="Compensated"))*ISNUMBER(MATCH(Recommendations[Id],H364:AU364,0)))/COUNTIF(H364:AU364,"&lt;&gt;"))</f>
        <v/>
      </c>
      <c r="H364" s="272"/>
      <c r="I364" s="272"/>
      <c r="J364" s="272"/>
      <c r="K364" s="272"/>
      <c r="L364" s="272"/>
      <c r="M364" s="272"/>
      <c r="N364" s="272"/>
      <c r="O364" s="272"/>
      <c r="P364" s="272"/>
      <c r="Q364" s="272"/>
      <c r="R364" s="272"/>
      <c r="S364" s="272"/>
      <c r="T364" s="272"/>
      <c r="U364" s="272"/>
      <c r="V364" s="272"/>
      <c r="W364" s="272"/>
      <c r="X364" s="272"/>
      <c r="Y364" s="272"/>
      <c r="Z364" s="272"/>
      <c r="AA364" s="272"/>
      <c r="AB364" s="272"/>
      <c r="AC364" s="272"/>
      <c r="AD364" s="272"/>
      <c r="AE364" s="272"/>
      <c r="AF364" s="272"/>
      <c r="AG364" s="272"/>
      <c r="AH364" s="272"/>
      <c r="AI364" s="272"/>
      <c r="AJ364" s="272"/>
      <c r="AK364" s="272"/>
      <c r="AL364" s="272"/>
      <c r="AM364" s="272"/>
      <c r="AN364" s="272"/>
      <c r="AO364" s="272"/>
      <c r="AP364" s="272"/>
      <c r="AQ364" s="272"/>
      <c r="AR364" s="272"/>
      <c r="AS364" s="272"/>
      <c r="AT364" s="272"/>
      <c r="AU364" s="286"/>
    </row>
    <row r="365" spans="1:47" ht="60" customHeight="1" x14ac:dyDescent="0.35">
      <c r="A365" s="282" t="s">
        <v>5920</v>
      </c>
      <c r="B365" s="260" t="s">
        <v>6080</v>
      </c>
      <c r="C365" s="261" t="s">
        <v>6102</v>
      </c>
      <c r="D365" s="264" t="s">
        <v>6103</v>
      </c>
      <c r="E365" s="265" t="s">
        <v>5513</v>
      </c>
      <c r="F365" s="268" t="s">
        <v>6083</v>
      </c>
      <c r="G365" s="271" t="str">
        <f>IF(COUNTIF(H365:AU365,"&lt;&gt;")=0,"",SUMPRODUCT(((Recommendations[ImplStatus]="Implemented")+(Recommendations[ImplStatus]="Compensated"))*ISNUMBER(MATCH(Recommendations[Id],H365:AU365,0)))/COUNTIF(H365:AU365,"&lt;&gt;"))</f>
        <v/>
      </c>
      <c r="H365" s="272"/>
      <c r="I365" s="272"/>
      <c r="J365" s="272"/>
      <c r="K365" s="272"/>
      <c r="L365" s="272"/>
      <c r="M365" s="272"/>
      <c r="N365" s="272"/>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86"/>
    </row>
    <row r="366" spans="1:47" ht="60" customHeight="1" x14ac:dyDescent="0.35">
      <c r="A366" s="282" t="s">
        <v>5920</v>
      </c>
      <c r="B366" s="260" t="s">
        <v>6080</v>
      </c>
      <c r="C366" s="261" t="s">
        <v>6104</v>
      </c>
      <c r="D366" s="264" t="s">
        <v>6105</v>
      </c>
      <c r="E366" s="265" t="s">
        <v>5513</v>
      </c>
      <c r="F366" s="268" t="s">
        <v>6083</v>
      </c>
      <c r="G366" s="271" t="str">
        <f>IF(COUNTIF(H366:AU366,"&lt;&gt;")=0,"",SUMPRODUCT(((Recommendations[ImplStatus]="Implemented")+(Recommendations[ImplStatus]="Compensated"))*ISNUMBER(MATCH(Recommendations[Id],H366:AU366,0)))/COUNTIF(H366:AU366,"&lt;&gt;"))</f>
        <v/>
      </c>
      <c r="H366" s="272"/>
      <c r="I366" s="272"/>
      <c r="J366" s="272"/>
      <c r="K366" s="272"/>
      <c r="L366" s="272"/>
      <c r="M366" s="272"/>
      <c r="N366" s="272"/>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86"/>
    </row>
    <row r="367" spans="1:47" ht="60" customHeight="1" x14ac:dyDescent="0.35">
      <c r="A367" s="282" t="s">
        <v>5920</v>
      </c>
      <c r="B367" s="260" t="s">
        <v>6080</v>
      </c>
      <c r="C367" s="261" t="s">
        <v>6106</v>
      </c>
      <c r="D367" s="264" t="s">
        <v>6107</v>
      </c>
      <c r="E367" s="265" t="s">
        <v>5513</v>
      </c>
      <c r="F367" s="268" t="s">
        <v>6083</v>
      </c>
      <c r="G367" s="271" t="str">
        <f>IF(COUNTIF(H367:AU367,"&lt;&gt;")=0,"",SUMPRODUCT(((Recommendations[ImplStatus]="Implemented")+(Recommendations[ImplStatus]="Compensated"))*ISNUMBER(MATCH(Recommendations[Id],H367:AU367,0)))/COUNTIF(H367:AU367,"&lt;&gt;"))</f>
        <v/>
      </c>
      <c r="H367" s="272"/>
      <c r="I367" s="272"/>
      <c r="J367" s="272"/>
      <c r="K367" s="272"/>
      <c r="L367" s="272"/>
      <c r="M367" s="272"/>
      <c r="N367" s="272"/>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86"/>
    </row>
    <row r="368" spans="1:47" ht="60" customHeight="1" x14ac:dyDescent="0.35">
      <c r="A368" s="282" t="s">
        <v>5920</v>
      </c>
      <c r="B368" s="260" t="s">
        <v>6080</v>
      </c>
      <c r="C368" s="261" t="s">
        <v>6108</v>
      </c>
      <c r="D368" s="264" t="s">
        <v>6109</v>
      </c>
      <c r="E368" s="265" t="s">
        <v>5513</v>
      </c>
      <c r="F368" s="268" t="s">
        <v>6083</v>
      </c>
      <c r="G368" s="271" t="str">
        <f>IF(COUNTIF(H368:AU368,"&lt;&gt;")=0,"",SUMPRODUCT(((Recommendations[ImplStatus]="Implemented")+(Recommendations[ImplStatus]="Compensated"))*ISNUMBER(MATCH(Recommendations[Id],H368:AU368,0)))/COUNTIF(H368:AU368,"&lt;&gt;"))</f>
        <v/>
      </c>
      <c r="H368" s="272"/>
      <c r="I368" s="272"/>
      <c r="J368" s="272"/>
      <c r="K368" s="272"/>
      <c r="L368" s="272"/>
      <c r="M368" s="272"/>
      <c r="N368" s="272"/>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86"/>
    </row>
    <row r="369" spans="1:47" ht="60" customHeight="1" x14ac:dyDescent="0.35">
      <c r="A369" s="282" t="s">
        <v>5920</v>
      </c>
      <c r="B369" s="260" t="s">
        <v>6080</v>
      </c>
      <c r="C369" s="261" t="s">
        <v>6110</v>
      </c>
      <c r="D369" s="264" t="s">
        <v>6111</v>
      </c>
      <c r="E369" s="265" t="s">
        <v>5513</v>
      </c>
      <c r="F369" s="268" t="s">
        <v>6083</v>
      </c>
      <c r="G369" s="271" t="str">
        <f>IF(COUNTIF(H369:AU369,"&lt;&gt;")=0,"",SUMPRODUCT(((Recommendations[ImplStatus]="Implemented")+(Recommendations[ImplStatus]="Compensated"))*ISNUMBER(MATCH(Recommendations[Id],H369:AU369,0)))/COUNTIF(H369:AU369,"&lt;&gt;"))</f>
        <v/>
      </c>
      <c r="H369" s="272"/>
      <c r="I369" s="272"/>
      <c r="J369" s="272"/>
      <c r="K369" s="272"/>
      <c r="L369" s="272"/>
      <c r="M369" s="272"/>
      <c r="N369" s="272"/>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86"/>
    </row>
    <row r="370" spans="1:47" ht="60" customHeight="1" outlineLevel="1" x14ac:dyDescent="0.35">
      <c r="A370" s="280" t="s">
        <v>6112</v>
      </c>
      <c r="B370" s="258"/>
      <c r="C370" s="258"/>
      <c r="D370" s="262"/>
      <c r="E370" s="258"/>
      <c r="F370" s="266"/>
      <c r="G370" s="269" t="str">
        <f>IF(COUNTIF(H370:AU370,"&lt;&gt;")=0,"",SUMPRODUCT(((Recommendations[ImplStatus]="Implemented")+(Recommendations[ImplStatus]="Compensated"))*ISNUMBER(MATCH(Recommendations[Id],H370:AU370,0)))/COUNTIF(H370:AU370,"&lt;&gt;"))</f>
        <v/>
      </c>
      <c r="H370" s="266"/>
      <c r="I370" s="266"/>
      <c r="J370" s="266"/>
      <c r="K370" s="266"/>
      <c r="L370" s="266"/>
      <c r="M370" s="266"/>
      <c r="N370" s="266"/>
      <c r="O370" s="266"/>
      <c r="P370" s="266"/>
      <c r="Q370" s="266"/>
      <c r="R370" s="266"/>
      <c r="S370" s="266"/>
      <c r="T370" s="266"/>
      <c r="U370" s="266"/>
      <c r="V370" s="266"/>
      <c r="W370" s="266"/>
      <c r="X370" s="266"/>
      <c r="Y370" s="266"/>
      <c r="Z370" s="266"/>
      <c r="AA370" s="266"/>
      <c r="AB370" s="266"/>
      <c r="AC370" s="266"/>
      <c r="AD370" s="266"/>
      <c r="AE370" s="266"/>
      <c r="AF370" s="266"/>
      <c r="AG370" s="266"/>
      <c r="AH370" s="266"/>
      <c r="AI370" s="266"/>
      <c r="AJ370" s="266"/>
      <c r="AK370" s="266"/>
      <c r="AL370" s="266"/>
      <c r="AM370" s="266"/>
      <c r="AN370" s="266"/>
      <c r="AO370" s="266"/>
      <c r="AP370" s="266"/>
      <c r="AQ370" s="266"/>
      <c r="AR370" s="266"/>
      <c r="AS370" s="266"/>
      <c r="AT370" s="266"/>
      <c r="AU370" s="284"/>
    </row>
    <row r="371" spans="1:47" ht="60" customHeight="1" outlineLevel="2" x14ac:dyDescent="0.35">
      <c r="A371" s="281" t="s">
        <v>6112</v>
      </c>
      <c r="B371" s="259" t="s">
        <v>6113</v>
      </c>
      <c r="C371" s="259"/>
      <c r="D371" s="263"/>
      <c r="E371" s="259"/>
      <c r="F371" s="267"/>
      <c r="G371" s="270" t="str">
        <f>IF(COUNTIF(H371:AU371,"&lt;&gt;")=0,"",SUMPRODUCT(((Recommendations[ImplStatus]="Implemented")+(Recommendations[ImplStatus]="Compensated"))*ISNUMBER(MATCH(Recommendations[Id],H371:AU371,0)))/COUNTIF(H371:AU371,"&lt;&gt;"))</f>
        <v/>
      </c>
      <c r="H371" s="267"/>
      <c r="I371" s="267"/>
      <c r="J371" s="267"/>
      <c r="K371" s="267"/>
      <c r="L371" s="267"/>
      <c r="M371" s="267"/>
      <c r="N371" s="267"/>
      <c r="O371" s="267"/>
      <c r="P371" s="267"/>
      <c r="Q371" s="267"/>
      <c r="R371" s="267"/>
      <c r="S371" s="267"/>
      <c r="T371" s="267"/>
      <c r="U371" s="267"/>
      <c r="V371" s="267"/>
      <c r="W371" s="267"/>
      <c r="X371" s="267"/>
      <c r="Y371" s="267"/>
      <c r="Z371" s="267"/>
      <c r="AA371" s="267"/>
      <c r="AB371" s="267"/>
      <c r="AC371" s="267"/>
      <c r="AD371" s="267"/>
      <c r="AE371" s="267"/>
      <c r="AF371" s="267"/>
      <c r="AG371" s="267"/>
      <c r="AH371" s="267"/>
      <c r="AI371" s="267"/>
      <c r="AJ371" s="267"/>
      <c r="AK371" s="267"/>
      <c r="AL371" s="267"/>
      <c r="AM371" s="267"/>
      <c r="AN371" s="267"/>
      <c r="AO371" s="267"/>
      <c r="AP371" s="267"/>
      <c r="AQ371" s="267"/>
      <c r="AR371" s="267"/>
      <c r="AS371" s="267"/>
      <c r="AT371" s="267"/>
      <c r="AU371" s="285"/>
    </row>
    <row r="372" spans="1:47" ht="60" customHeight="1" x14ac:dyDescent="0.35">
      <c r="A372" s="282" t="s">
        <v>6112</v>
      </c>
      <c r="B372" s="260" t="s">
        <v>6113</v>
      </c>
      <c r="C372" s="261" t="s">
        <v>6114</v>
      </c>
      <c r="D372" s="264" t="s">
        <v>6115</v>
      </c>
      <c r="E372" s="265" t="s">
        <v>5369</v>
      </c>
      <c r="F372" s="268" t="s">
        <v>6116</v>
      </c>
      <c r="G372" s="271" t="str">
        <f>IF(COUNTIF(H372:AU372,"&lt;&gt;")=0,"",SUMPRODUCT(((Recommendations[ImplStatus]="Implemented")+(Recommendations[ImplStatus]="Compensated"))*ISNUMBER(MATCH(Recommendations[Id],H372:AU372,0)))/COUNTIF(H372:AU372,"&lt;&gt;"))</f>
        <v/>
      </c>
      <c r="H372" s="272"/>
      <c r="I372" s="272"/>
      <c r="J372" s="272"/>
      <c r="K372" s="272"/>
      <c r="L372" s="272"/>
      <c r="M372" s="272"/>
      <c r="N372" s="272"/>
      <c r="O372" s="272"/>
      <c r="P372" s="272"/>
      <c r="Q372" s="272"/>
      <c r="R372" s="272"/>
      <c r="S372" s="272"/>
      <c r="T372" s="272"/>
      <c r="U372" s="272"/>
      <c r="V372" s="272"/>
      <c r="W372" s="272"/>
      <c r="X372" s="272"/>
      <c r="Y372" s="272"/>
      <c r="Z372" s="272"/>
      <c r="AA372" s="272"/>
      <c r="AB372" s="272"/>
      <c r="AC372" s="272"/>
      <c r="AD372" s="272"/>
      <c r="AE372" s="272"/>
      <c r="AF372" s="272"/>
      <c r="AG372" s="272"/>
      <c r="AH372" s="272"/>
      <c r="AI372" s="272"/>
      <c r="AJ372" s="272"/>
      <c r="AK372" s="272"/>
      <c r="AL372" s="272"/>
      <c r="AM372" s="272"/>
      <c r="AN372" s="272"/>
      <c r="AO372" s="272"/>
      <c r="AP372" s="272"/>
      <c r="AQ372" s="272"/>
      <c r="AR372" s="272"/>
      <c r="AS372" s="272"/>
      <c r="AT372" s="272"/>
      <c r="AU372" s="286"/>
    </row>
    <row r="373" spans="1:47" ht="60" customHeight="1" x14ac:dyDescent="0.35">
      <c r="A373" s="282" t="s">
        <v>6112</v>
      </c>
      <c r="B373" s="260" t="s">
        <v>6113</v>
      </c>
      <c r="C373" s="261" t="s">
        <v>6117</v>
      </c>
      <c r="D373" s="264" t="s">
        <v>6118</v>
      </c>
      <c r="E373" s="265" t="s">
        <v>5369</v>
      </c>
      <c r="F373" s="268" t="s">
        <v>6119</v>
      </c>
      <c r="G373" s="271" t="str">
        <f>IF(COUNTIF(H373:AU373,"&lt;&gt;")=0,"",SUMPRODUCT(((Recommendations[ImplStatus]="Implemented")+(Recommendations[ImplStatus]="Compensated"))*ISNUMBER(MATCH(Recommendations[Id],H373:AU373,0)))/COUNTIF(H373:AU373,"&lt;&gt;"))</f>
        <v/>
      </c>
      <c r="H373" s="272"/>
      <c r="I373" s="272"/>
      <c r="J373" s="272"/>
      <c r="K373" s="272"/>
      <c r="L373" s="272"/>
      <c r="M373" s="272"/>
      <c r="N373" s="272"/>
      <c r="O373" s="272"/>
      <c r="P373" s="272"/>
      <c r="Q373" s="272"/>
      <c r="R373" s="272"/>
      <c r="S373" s="272"/>
      <c r="T373" s="272"/>
      <c r="U373" s="272"/>
      <c r="V373" s="272"/>
      <c r="W373" s="272"/>
      <c r="X373" s="272"/>
      <c r="Y373" s="272"/>
      <c r="Z373" s="272"/>
      <c r="AA373" s="272"/>
      <c r="AB373" s="272"/>
      <c r="AC373" s="272"/>
      <c r="AD373" s="272"/>
      <c r="AE373" s="272"/>
      <c r="AF373" s="272"/>
      <c r="AG373" s="272"/>
      <c r="AH373" s="272"/>
      <c r="AI373" s="272"/>
      <c r="AJ373" s="272"/>
      <c r="AK373" s="272"/>
      <c r="AL373" s="272"/>
      <c r="AM373" s="272"/>
      <c r="AN373" s="272"/>
      <c r="AO373" s="272"/>
      <c r="AP373" s="272"/>
      <c r="AQ373" s="272"/>
      <c r="AR373" s="272"/>
      <c r="AS373" s="272"/>
      <c r="AT373" s="272"/>
      <c r="AU373" s="286"/>
    </row>
    <row r="374" spans="1:47" ht="60" customHeight="1" x14ac:dyDescent="0.35">
      <c r="A374" s="282" t="s">
        <v>6112</v>
      </c>
      <c r="B374" s="260" t="s">
        <v>6113</v>
      </c>
      <c r="C374" s="261" t="s">
        <v>6120</v>
      </c>
      <c r="D374" s="264" t="s">
        <v>6121</v>
      </c>
      <c r="E374" s="265" t="s">
        <v>5398</v>
      </c>
      <c r="F374" s="268" t="s">
        <v>6119</v>
      </c>
      <c r="G374" s="271">
        <f>IF(COUNTIF(H374:AU374,"&lt;&gt;")=0,"",SUMPRODUCT(((Recommendations[ImplStatus]="Implemented")+(Recommendations[ImplStatus]="Compensated"))*ISNUMBER(MATCH(Recommendations[Id],H374:AU374,0)))/COUNTIF(H374:AU374,"&lt;&gt;"))</f>
        <v>0</v>
      </c>
      <c r="H374" s="272" t="s">
        <v>270</v>
      </c>
      <c r="I374" s="272" t="s">
        <v>275</v>
      </c>
      <c r="J374" s="272"/>
      <c r="K374" s="272"/>
      <c r="L374" s="272"/>
      <c r="M374" s="272"/>
      <c r="N374" s="272"/>
      <c r="O374" s="272"/>
      <c r="P374" s="272"/>
      <c r="Q374" s="272"/>
      <c r="R374" s="272"/>
      <c r="S374" s="272"/>
      <c r="T374" s="272"/>
      <c r="U374" s="272"/>
      <c r="V374" s="272"/>
      <c r="W374" s="272"/>
      <c r="X374" s="272"/>
      <c r="Y374" s="272"/>
      <c r="Z374" s="272"/>
      <c r="AA374" s="272"/>
      <c r="AB374" s="272"/>
      <c r="AC374" s="272"/>
      <c r="AD374" s="272"/>
      <c r="AE374" s="272"/>
      <c r="AF374" s="272"/>
      <c r="AG374" s="272"/>
      <c r="AH374" s="272"/>
      <c r="AI374" s="272"/>
      <c r="AJ374" s="272"/>
      <c r="AK374" s="272"/>
      <c r="AL374" s="272"/>
      <c r="AM374" s="272"/>
      <c r="AN374" s="272"/>
      <c r="AO374" s="272"/>
      <c r="AP374" s="272"/>
      <c r="AQ374" s="272"/>
      <c r="AR374" s="272"/>
      <c r="AS374" s="272"/>
      <c r="AT374" s="272"/>
      <c r="AU374" s="286"/>
    </row>
    <row r="375" spans="1:47" ht="60" customHeight="1" x14ac:dyDescent="0.35">
      <c r="A375" s="282" t="s">
        <v>6112</v>
      </c>
      <c r="B375" s="260" t="s">
        <v>6113</v>
      </c>
      <c r="C375" s="261" t="s">
        <v>6122</v>
      </c>
      <c r="D375" s="264" t="s">
        <v>6123</v>
      </c>
      <c r="E375" s="265" t="s">
        <v>5398</v>
      </c>
      <c r="F375" s="268" t="s">
        <v>6119</v>
      </c>
      <c r="G375" s="271">
        <f>IF(COUNTIF(H375:AU375,"&lt;&gt;")=0,"",SUMPRODUCT(((Recommendations[ImplStatus]="Implemented")+(Recommendations[ImplStatus]="Compensated"))*ISNUMBER(MATCH(Recommendations[Id],H375:AU375,0)))/COUNTIF(H375:AU375,"&lt;&gt;"))</f>
        <v>0</v>
      </c>
      <c r="H375" s="272" t="s">
        <v>129</v>
      </c>
      <c r="I375" s="272"/>
      <c r="J375" s="272"/>
      <c r="K375" s="272"/>
      <c r="L375" s="272"/>
      <c r="M375" s="272"/>
      <c r="N375" s="272"/>
      <c r="O375" s="272"/>
      <c r="P375" s="272"/>
      <c r="Q375" s="272"/>
      <c r="R375" s="272"/>
      <c r="S375" s="272"/>
      <c r="T375" s="272"/>
      <c r="U375" s="272"/>
      <c r="V375" s="272"/>
      <c r="W375" s="272"/>
      <c r="X375" s="272"/>
      <c r="Y375" s="272"/>
      <c r="Z375" s="272"/>
      <c r="AA375" s="272"/>
      <c r="AB375" s="272"/>
      <c r="AC375" s="272"/>
      <c r="AD375" s="272"/>
      <c r="AE375" s="272"/>
      <c r="AF375" s="272"/>
      <c r="AG375" s="272"/>
      <c r="AH375" s="272"/>
      <c r="AI375" s="272"/>
      <c r="AJ375" s="272"/>
      <c r="AK375" s="272"/>
      <c r="AL375" s="272"/>
      <c r="AM375" s="272"/>
      <c r="AN375" s="272"/>
      <c r="AO375" s="272"/>
      <c r="AP375" s="272"/>
      <c r="AQ375" s="272"/>
      <c r="AR375" s="272"/>
      <c r="AS375" s="272"/>
      <c r="AT375" s="272"/>
      <c r="AU375" s="286"/>
    </row>
    <row r="376" spans="1:47" ht="60" customHeight="1" x14ac:dyDescent="0.35">
      <c r="A376" s="282" t="s">
        <v>6112</v>
      </c>
      <c r="B376" s="260" t="s">
        <v>6113</v>
      </c>
      <c r="C376" s="261" t="s">
        <v>6124</v>
      </c>
      <c r="D376" s="264" t="s">
        <v>6125</v>
      </c>
      <c r="E376" s="265" t="s">
        <v>5398</v>
      </c>
      <c r="F376" s="268" t="s">
        <v>5981</v>
      </c>
      <c r="G376" s="271">
        <f>IF(COUNTIF(H376:AU376,"&lt;&gt;")=0,"",SUMPRODUCT(((Recommendations[ImplStatus]="Implemented")+(Recommendations[ImplStatus]="Compensated"))*ISNUMBER(MATCH(Recommendations[Id],H376:AU376,0)))/COUNTIF(H376:AU376,"&lt;&gt;"))</f>
        <v>0</v>
      </c>
      <c r="H376" s="272" t="s">
        <v>86</v>
      </c>
      <c r="I376" s="272" t="s">
        <v>111</v>
      </c>
      <c r="J376" s="272"/>
      <c r="K376" s="272"/>
      <c r="L376" s="272"/>
      <c r="M376" s="272"/>
      <c r="N376" s="272"/>
      <c r="O376" s="272"/>
      <c r="P376" s="272"/>
      <c r="Q376" s="272"/>
      <c r="R376" s="272"/>
      <c r="S376" s="272"/>
      <c r="T376" s="272"/>
      <c r="U376" s="272"/>
      <c r="V376" s="272"/>
      <c r="W376" s="272"/>
      <c r="X376" s="272"/>
      <c r="Y376" s="272"/>
      <c r="Z376" s="272"/>
      <c r="AA376" s="272"/>
      <c r="AB376" s="272"/>
      <c r="AC376" s="272"/>
      <c r="AD376" s="272"/>
      <c r="AE376" s="272"/>
      <c r="AF376" s="272"/>
      <c r="AG376" s="272"/>
      <c r="AH376" s="272"/>
      <c r="AI376" s="272"/>
      <c r="AJ376" s="272"/>
      <c r="AK376" s="272"/>
      <c r="AL376" s="272"/>
      <c r="AM376" s="272"/>
      <c r="AN376" s="272"/>
      <c r="AO376" s="272"/>
      <c r="AP376" s="272"/>
      <c r="AQ376" s="272"/>
      <c r="AR376" s="272"/>
      <c r="AS376" s="272"/>
      <c r="AT376" s="272"/>
      <c r="AU376" s="286"/>
    </row>
    <row r="377" spans="1:47" ht="60" customHeight="1" x14ac:dyDescent="0.35">
      <c r="A377" s="282" t="s">
        <v>6112</v>
      </c>
      <c r="B377" s="260" t="s">
        <v>6113</v>
      </c>
      <c r="C377" s="261" t="s">
        <v>6126</v>
      </c>
      <c r="D377" s="264" t="s">
        <v>6127</v>
      </c>
      <c r="E377" s="265" t="s">
        <v>5465</v>
      </c>
      <c r="F377" s="268" t="s">
        <v>5939</v>
      </c>
      <c r="G377" s="271">
        <f>IF(COUNTIF(H377:AU377,"&lt;&gt;")=0,"",SUMPRODUCT(((Recommendations[ImplStatus]="Implemented")+(Recommendations[ImplStatus]="Compensated"))*ISNUMBER(MATCH(Recommendations[Id],H377:AU377,0)))/COUNTIF(H377:AU377,"&lt;&gt;"))</f>
        <v>0</v>
      </c>
      <c r="H377" s="272" t="s">
        <v>410</v>
      </c>
      <c r="I377" s="272"/>
      <c r="J377" s="272"/>
      <c r="K377" s="272"/>
      <c r="L377" s="272"/>
      <c r="M377" s="272"/>
      <c r="N377" s="272"/>
      <c r="O377" s="272"/>
      <c r="P377" s="272"/>
      <c r="Q377" s="272"/>
      <c r="R377" s="272"/>
      <c r="S377" s="272"/>
      <c r="T377" s="272"/>
      <c r="U377" s="272"/>
      <c r="V377" s="272"/>
      <c r="W377" s="272"/>
      <c r="X377" s="272"/>
      <c r="Y377" s="272"/>
      <c r="Z377" s="272"/>
      <c r="AA377" s="272"/>
      <c r="AB377" s="272"/>
      <c r="AC377" s="272"/>
      <c r="AD377" s="272"/>
      <c r="AE377" s="272"/>
      <c r="AF377" s="272"/>
      <c r="AG377" s="272"/>
      <c r="AH377" s="272"/>
      <c r="AI377" s="272"/>
      <c r="AJ377" s="272"/>
      <c r="AK377" s="272"/>
      <c r="AL377" s="272"/>
      <c r="AM377" s="272"/>
      <c r="AN377" s="272"/>
      <c r="AO377" s="272"/>
      <c r="AP377" s="272"/>
      <c r="AQ377" s="272"/>
      <c r="AR377" s="272"/>
      <c r="AS377" s="272"/>
      <c r="AT377" s="272"/>
      <c r="AU377" s="286"/>
    </row>
    <row r="378" spans="1:47" ht="60" customHeight="1" x14ac:dyDescent="0.35">
      <c r="A378" s="282" t="s">
        <v>6112</v>
      </c>
      <c r="B378" s="260" t="s">
        <v>6113</v>
      </c>
      <c r="C378" s="261" t="s">
        <v>6128</v>
      </c>
      <c r="D378" s="264" t="s">
        <v>6129</v>
      </c>
      <c r="E378" s="265" t="s">
        <v>5465</v>
      </c>
      <c r="F378" s="268" t="s">
        <v>6119</v>
      </c>
      <c r="G378" s="271">
        <f>IF(COUNTIF(H378:AU378,"&lt;&gt;")=0,"",SUMPRODUCT(((Recommendations[ImplStatus]="Implemented")+(Recommendations[ImplStatus]="Compensated"))*ISNUMBER(MATCH(Recommendations[Id],H378:AU378,0)))/COUNTIF(H378:AU378,"&lt;&gt;"))</f>
        <v>0</v>
      </c>
      <c r="H378" s="272" t="s">
        <v>176</v>
      </c>
      <c r="I378" s="272" t="s">
        <v>285</v>
      </c>
      <c r="J378" s="272" t="s">
        <v>290</v>
      </c>
      <c r="K378" s="272" t="s">
        <v>295</v>
      </c>
      <c r="L378" s="272" t="s">
        <v>300</v>
      </c>
      <c r="M378" s="272" t="s">
        <v>305</v>
      </c>
      <c r="N378" s="272" t="s">
        <v>310</v>
      </c>
      <c r="O378" s="272" t="s">
        <v>315</v>
      </c>
      <c r="P378" s="272" t="s">
        <v>320</v>
      </c>
      <c r="Q378" s="272"/>
      <c r="R378" s="272"/>
      <c r="S378" s="272"/>
      <c r="T378" s="272"/>
      <c r="U378" s="272"/>
      <c r="V378" s="272"/>
      <c r="W378" s="272"/>
      <c r="X378" s="272"/>
      <c r="Y378" s="272"/>
      <c r="Z378" s="272"/>
      <c r="AA378" s="272"/>
      <c r="AB378" s="272"/>
      <c r="AC378" s="272"/>
      <c r="AD378" s="272"/>
      <c r="AE378" s="272"/>
      <c r="AF378" s="272"/>
      <c r="AG378" s="272"/>
      <c r="AH378" s="272"/>
      <c r="AI378" s="272"/>
      <c r="AJ378" s="272"/>
      <c r="AK378" s="272"/>
      <c r="AL378" s="272"/>
      <c r="AM378" s="272"/>
      <c r="AN378" s="272"/>
      <c r="AO378" s="272"/>
      <c r="AP378" s="272"/>
      <c r="AQ378" s="272"/>
      <c r="AR378" s="272"/>
      <c r="AS378" s="272"/>
      <c r="AT378" s="272"/>
      <c r="AU378" s="286"/>
    </row>
    <row r="379" spans="1:47" ht="60" customHeight="1" x14ac:dyDescent="0.35">
      <c r="A379" s="282" t="s">
        <v>6112</v>
      </c>
      <c r="B379" s="260" t="s">
        <v>6113</v>
      </c>
      <c r="C379" s="261" t="s">
        <v>6130</v>
      </c>
      <c r="D379" s="264" t="s">
        <v>6131</v>
      </c>
      <c r="E379" s="265" t="s">
        <v>5465</v>
      </c>
      <c r="F379" s="268" t="s">
        <v>6116</v>
      </c>
      <c r="G379" s="271">
        <f>IF(COUNTIF(H379:AU379,"&lt;&gt;")=0,"",SUMPRODUCT(((Recommendations[ImplStatus]="Implemented")+(Recommendations[ImplStatus]="Compensated"))*ISNUMBER(MATCH(Recommendations[Id],H379:AU379,0)))/COUNTIF(H379:AU379,"&lt;&gt;"))</f>
        <v>0</v>
      </c>
      <c r="H379" s="272" t="s">
        <v>71</v>
      </c>
      <c r="I379" s="272"/>
      <c r="J379" s="272"/>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86"/>
    </row>
    <row r="380" spans="1:47" ht="60" customHeight="1" x14ac:dyDescent="0.35">
      <c r="A380" s="282" t="s">
        <v>6112</v>
      </c>
      <c r="B380" s="260" t="s">
        <v>6113</v>
      </c>
      <c r="C380" s="261" t="s">
        <v>6132</v>
      </c>
      <c r="D380" s="264" t="s">
        <v>6133</v>
      </c>
      <c r="E380" s="265" t="s">
        <v>5465</v>
      </c>
      <c r="F380" s="268" t="s">
        <v>6116</v>
      </c>
      <c r="G380" s="271">
        <f>IF(COUNTIF(H380:AU380,"&lt;&gt;")=0,"",SUMPRODUCT(((Recommendations[ImplStatus]="Implemented")+(Recommendations[ImplStatus]="Compensated"))*ISNUMBER(MATCH(Recommendations[Id],H380:AU380,0)))/COUNTIF(H380:AU380,"&lt;&gt;"))</f>
        <v>0</v>
      </c>
      <c r="H380" s="272" t="s">
        <v>35</v>
      </c>
      <c r="I380" s="272"/>
      <c r="J380" s="272"/>
      <c r="K380" s="272"/>
      <c r="L380" s="272"/>
      <c r="M380" s="272"/>
      <c r="N380" s="272"/>
      <c r="O380" s="272"/>
      <c r="P380" s="272"/>
      <c r="Q380" s="272"/>
      <c r="R380" s="272"/>
      <c r="S380" s="272"/>
      <c r="T380" s="272"/>
      <c r="U380" s="272"/>
      <c r="V380" s="272"/>
      <c r="W380" s="272"/>
      <c r="X380" s="272"/>
      <c r="Y380" s="272"/>
      <c r="Z380" s="272"/>
      <c r="AA380" s="272"/>
      <c r="AB380" s="272"/>
      <c r="AC380" s="272"/>
      <c r="AD380" s="272"/>
      <c r="AE380" s="272"/>
      <c r="AF380" s="272"/>
      <c r="AG380" s="272"/>
      <c r="AH380" s="272"/>
      <c r="AI380" s="272"/>
      <c r="AJ380" s="272"/>
      <c r="AK380" s="272"/>
      <c r="AL380" s="272"/>
      <c r="AM380" s="272"/>
      <c r="AN380" s="272"/>
      <c r="AO380" s="272"/>
      <c r="AP380" s="272"/>
      <c r="AQ380" s="272"/>
      <c r="AR380" s="272"/>
      <c r="AS380" s="272"/>
      <c r="AT380" s="272"/>
      <c r="AU380" s="286"/>
    </row>
    <row r="381" spans="1:47" ht="60" customHeight="1" x14ac:dyDescent="0.35">
      <c r="A381" s="282" t="s">
        <v>6112</v>
      </c>
      <c r="B381" s="260" t="s">
        <v>6113</v>
      </c>
      <c r="C381" s="261" t="s">
        <v>6134</v>
      </c>
      <c r="D381" s="264" t="s">
        <v>6135</v>
      </c>
      <c r="E381" s="265" t="s">
        <v>5465</v>
      </c>
      <c r="F381" s="268" t="s">
        <v>6116</v>
      </c>
      <c r="G381" s="271">
        <f>IF(COUNTIF(H381:AU381,"&lt;&gt;")=0,"",SUMPRODUCT(((Recommendations[ImplStatus]="Implemented")+(Recommendations[ImplStatus]="Compensated"))*ISNUMBER(MATCH(Recommendations[Id],H381:AU381,0)))/COUNTIF(H381:AU381,"&lt;&gt;"))</f>
        <v>0</v>
      </c>
      <c r="H381" s="272" t="s">
        <v>14</v>
      </c>
      <c r="I381" s="272"/>
      <c r="J381" s="272"/>
      <c r="K381" s="272"/>
      <c r="L381" s="272"/>
      <c r="M381" s="272"/>
      <c r="N381" s="272"/>
      <c r="O381" s="272"/>
      <c r="P381" s="272"/>
      <c r="Q381" s="272"/>
      <c r="R381" s="272"/>
      <c r="S381" s="272"/>
      <c r="T381" s="272"/>
      <c r="U381" s="272"/>
      <c r="V381" s="272"/>
      <c r="W381" s="272"/>
      <c r="X381" s="272"/>
      <c r="Y381" s="272"/>
      <c r="Z381" s="272"/>
      <c r="AA381" s="272"/>
      <c r="AB381" s="272"/>
      <c r="AC381" s="272"/>
      <c r="AD381" s="272"/>
      <c r="AE381" s="272"/>
      <c r="AF381" s="272"/>
      <c r="AG381" s="272"/>
      <c r="AH381" s="272"/>
      <c r="AI381" s="272"/>
      <c r="AJ381" s="272"/>
      <c r="AK381" s="272"/>
      <c r="AL381" s="272"/>
      <c r="AM381" s="272"/>
      <c r="AN381" s="272"/>
      <c r="AO381" s="272"/>
      <c r="AP381" s="272"/>
      <c r="AQ381" s="272"/>
      <c r="AR381" s="272"/>
      <c r="AS381" s="272"/>
      <c r="AT381" s="272"/>
      <c r="AU381" s="286"/>
    </row>
    <row r="382" spans="1:47" ht="60" customHeight="1" x14ac:dyDescent="0.35">
      <c r="A382" s="282" t="s">
        <v>6112</v>
      </c>
      <c r="B382" s="260" t="s">
        <v>6113</v>
      </c>
      <c r="C382" s="261" t="s">
        <v>6136</v>
      </c>
      <c r="D382" s="264" t="s">
        <v>6137</v>
      </c>
      <c r="E382" s="265" t="s">
        <v>5513</v>
      </c>
      <c r="F382" s="268" t="s">
        <v>6116</v>
      </c>
      <c r="G382" s="271" t="str">
        <f>IF(COUNTIF(H382:AU382,"&lt;&gt;")=0,"",SUMPRODUCT(((Recommendations[ImplStatus]="Implemented")+(Recommendations[ImplStatus]="Compensated"))*ISNUMBER(MATCH(Recommendations[Id],H382:AU382,0)))/COUNTIF(H382:AU382,"&lt;&gt;"))</f>
        <v/>
      </c>
      <c r="H382" s="272"/>
      <c r="I382" s="272"/>
      <c r="J382" s="272"/>
      <c r="K382" s="272"/>
      <c r="L382" s="272"/>
      <c r="M382" s="272"/>
      <c r="N382" s="272"/>
      <c r="O382" s="272"/>
      <c r="P382" s="272"/>
      <c r="Q382" s="272"/>
      <c r="R382" s="272"/>
      <c r="S382" s="272"/>
      <c r="T382" s="272"/>
      <c r="U382" s="272"/>
      <c r="V382" s="272"/>
      <c r="W382" s="272"/>
      <c r="X382" s="272"/>
      <c r="Y382" s="272"/>
      <c r="Z382" s="272"/>
      <c r="AA382" s="272"/>
      <c r="AB382" s="272"/>
      <c r="AC382" s="272"/>
      <c r="AD382" s="272"/>
      <c r="AE382" s="272"/>
      <c r="AF382" s="272"/>
      <c r="AG382" s="272"/>
      <c r="AH382" s="272"/>
      <c r="AI382" s="272"/>
      <c r="AJ382" s="272"/>
      <c r="AK382" s="272"/>
      <c r="AL382" s="272"/>
      <c r="AM382" s="272"/>
      <c r="AN382" s="272"/>
      <c r="AO382" s="272"/>
      <c r="AP382" s="272"/>
      <c r="AQ382" s="272"/>
      <c r="AR382" s="272"/>
      <c r="AS382" s="272"/>
      <c r="AT382" s="272"/>
      <c r="AU382" s="286"/>
    </row>
    <row r="383" spans="1:47" ht="60" customHeight="1" x14ac:dyDescent="0.35">
      <c r="A383" s="282" t="s">
        <v>6112</v>
      </c>
      <c r="B383" s="260" t="s">
        <v>6113</v>
      </c>
      <c r="C383" s="261" t="s">
        <v>6138</v>
      </c>
      <c r="D383" s="264" t="s">
        <v>6139</v>
      </c>
      <c r="E383" s="265" t="s">
        <v>5513</v>
      </c>
      <c r="F383" s="268" t="s">
        <v>6116</v>
      </c>
      <c r="G383" s="271" t="str">
        <f>IF(COUNTIF(H383:AU383,"&lt;&gt;")=0,"",SUMPRODUCT(((Recommendations[ImplStatus]="Implemented")+(Recommendations[ImplStatus]="Compensated"))*ISNUMBER(MATCH(Recommendations[Id],H383:AU383,0)))/COUNTIF(H383:AU383,"&lt;&gt;"))</f>
        <v/>
      </c>
      <c r="H383" s="272"/>
      <c r="I383" s="272"/>
      <c r="J383" s="272"/>
      <c r="K383" s="272"/>
      <c r="L383" s="272"/>
      <c r="M383" s="272"/>
      <c r="N383" s="272"/>
      <c r="O383" s="272"/>
      <c r="P383" s="272"/>
      <c r="Q383" s="272"/>
      <c r="R383" s="272"/>
      <c r="S383" s="272"/>
      <c r="T383" s="272"/>
      <c r="U383" s="272"/>
      <c r="V383" s="272"/>
      <c r="W383" s="272"/>
      <c r="X383" s="272"/>
      <c r="Y383" s="272"/>
      <c r="Z383" s="272"/>
      <c r="AA383" s="272"/>
      <c r="AB383" s="272"/>
      <c r="AC383" s="272"/>
      <c r="AD383" s="272"/>
      <c r="AE383" s="272"/>
      <c r="AF383" s="272"/>
      <c r="AG383" s="272"/>
      <c r="AH383" s="272"/>
      <c r="AI383" s="272"/>
      <c r="AJ383" s="272"/>
      <c r="AK383" s="272"/>
      <c r="AL383" s="272"/>
      <c r="AM383" s="272"/>
      <c r="AN383" s="272"/>
      <c r="AO383" s="272"/>
      <c r="AP383" s="272"/>
      <c r="AQ383" s="272"/>
      <c r="AR383" s="272"/>
      <c r="AS383" s="272"/>
      <c r="AT383" s="272"/>
      <c r="AU383" s="286"/>
    </row>
    <row r="384" spans="1:47" ht="60" customHeight="1" x14ac:dyDescent="0.35">
      <c r="A384" s="282" t="s">
        <v>6112</v>
      </c>
      <c r="B384" s="260" t="s">
        <v>6113</v>
      </c>
      <c r="C384" s="261" t="s">
        <v>6140</v>
      </c>
      <c r="D384" s="264" t="s">
        <v>6141</v>
      </c>
      <c r="E384" s="265" t="s">
        <v>5513</v>
      </c>
      <c r="F384" s="268" t="s">
        <v>6116</v>
      </c>
      <c r="G384" s="271" t="str">
        <f>IF(COUNTIF(H384:AU384,"&lt;&gt;")=0,"",SUMPRODUCT(((Recommendations[ImplStatus]="Implemented")+(Recommendations[ImplStatus]="Compensated"))*ISNUMBER(MATCH(Recommendations[Id],H384:AU384,0)))/COUNTIF(H384:AU384,"&lt;&gt;"))</f>
        <v/>
      </c>
      <c r="H384" s="272"/>
      <c r="I384" s="272"/>
      <c r="J384" s="272"/>
      <c r="K384" s="272"/>
      <c r="L384" s="272"/>
      <c r="M384" s="272"/>
      <c r="N384" s="272"/>
      <c r="O384" s="272"/>
      <c r="P384" s="272"/>
      <c r="Q384" s="272"/>
      <c r="R384" s="272"/>
      <c r="S384" s="272"/>
      <c r="T384" s="272"/>
      <c r="U384" s="272"/>
      <c r="V384" s="272"/>
      <c r="W384" s="272"/>
      <c r="X384" s="272"/>
      <c r="Y384" s="272"/>
      <c r="Z384" s="272"/>
      <c r="AA384" s="272"/>
      <c r="AB384" s="272"/>
      <c r="AC384" s="272"/>
      <c r="AD384" s="272"/>
      <c r="AE384" s="272"/>
      <c r="AF384" s="272"/>
      <c r="AG384" s="272"/>
      <c r="AH384" s="272"/>
      <c r="AI384" s="272"/>
      <c r="AJ384" s="272"/>
      <c r="AK384" s="272"/>
      <c r="AL384" s="272"/>
      <c r="AM384" s="272"/>
      <c r="AN384" s="272"/>
      <c r="AO384" s="272"/>
      <c r="AP384" s="272"/>
      <c r="AQ384" s="272"/>
      <c r="AR384" s="272"/>
      <c r="AS384" s="272"/>
      <c r="AT384" s="272"/>
      <c r="AU384" s="286"/>
    </row>
    <row r="385" spans="1:47" ht="60" customHeight="1" x14ac:dyDescent="0.35">
      <c r="A385" s="282" t="s">
        <v>6112</v>
      </c>
      <c r="B385" s="260" t="s">
        <v>6113</v>
      </c>
      <c r="C385" s="261" t="s">
        <v>6142</v>
      </c>
      <c r="D385" s="264" t="s">
        <v>6143</v>
      </c>
      <c r="E385" s="265" t="s">
        <v>5465</v>
      </c>
      <c r="F385" s="268" t="s">
        <v>6116</v>
      </c>
      <c r="G385" s="271">
        <f>IF(COUNTIF(H385:AU385,"&lt;&gt;")=0,"",SUMPRODUCT(((Recommendations[ImplStatus]="Implemented")+(Recommendations[ImplStatus]="Compensated"))*ISNUMBER(MATCH(Recommendations[Id],H385:AU385,0)))/COUNTIF(H385:AU385,"&lt;&gt;"))</f>
        <v>0</v>
      </c>
      <c r="H385" s="272" t="s">
        <v>285</v>
      </c>
      <c r="I385" s="272" t="s">
        <v>290</v>
      </c>
      <c r="J385" s="272" t="s">
        <v>295</v>
      </c>
      <c r="K385" s="272" t="s">
        <v>300</v>
      </c>
      <c r="L385" s="272" t="s">
        <v>305</v>
      </c>
      <c r="M385" s="272" t="s">
        <v>310</v>
      </c>
      <c r="N385" s="272" t="s">
        <v>315</v>
      </c>
      <c r="O385" s="272" t="s">
        <v>320</v>
      </c>
      <c r="P385" s="272"/>
      <c r="Q385" s="272"/>
      <c r="R385" s="272"/>
      <c r="S385" s="272"/>
      <c r="T385" s="272"/>
      <c r="U385" s="272"/>
      <c r="V385" s="272"/>
      <c r="W385" s="272"/>
      <c r="X385" s="272"/>
      <c r="Y385" s="272"/>
      <c r="Z385" s="272"/>
      <c r="AA385" s="272"/>
      <c r="AB385" s="272"/>
      <c r="AC385" s="272"/>
      <c r="AD385" s="272"/>
      <c r="AE385" s="272"/>
      <c r="AF385" s="272"/>
      <c r="AG385" s="272"/>
      <c r="AH385" s="272"/>
      <c r="AI385" s="272"/>
      <c r="AJ385" s="272"/>
      <c r="AK385" s="272"/>
      <c r="AL385" s="272"/>
      <c r="AM385" s="272"/>
      <c r="AN385" s="272"/>
      <c r="AO385" s="272"/>
      <c r="AP385" s="272"/>
      <c r="AQ385" s="272"/>
      <c r="AR385" s="272"/>
      <c r="AS385" s="272"/>
      <c r="AT385" s="272"/>
      <c r="AU385" s="286"/>
    </row>
    <row r="386" spans="1:47" ht="60" customHeight="1" outlineLevel="2" x14ac:dyDescent="0.35">
      <c r="A386" s="281" t="s">
        <v>6112</v>
      </c>
      <c r="B386" s="259" t="s">
        <v>6144</v>
      </c>
      <c r="C386" s="259"/>
      <c r="D386" s="263"/>
      <c r="E386" s="259"/>
      <c r="F386" s="267"/>
      <c r="G386" s="270" t="str">
        <f>IF(COUNTIF(H386:AU386,"&lt;&gt;")=0,"",SUMPRODUCT(((Recommendations[ImplStatus]="Implemented")+(Recommendations[ImplStatus]="Compensated"))*ISNUMBER(MATCH(Recommendations[Id],H386:AU386,0)))/COUNTIF(H386:AU386,"&lt;&gt;"))</f>
        <v/>
      </c>
      <c r="H386" s="267"/>
      <c r="I386" s="267"/>
      <c r="J386" s="267"/>
      <c r="K386" s="267"/>
      <c r="L386" s="267"/>
      <c r="M386" s="267"/>
      <c r="N386" s="267"/>
      <c r="O386" s="267"/>
      <c r="P386" s="267"/>
      <c r="Q386" s="267"/>
      <c r="R386" s="267"/>
      <c r="S386" s="267"/>
      <c r="T386" s="267"/>
      <c r="U386" s="267"/>
      <c r="V386" s="267"/>
      <c r="W386" s="267"/>
      <c r="X386" s="267"/>
      <c r="Y386" s="267"/>
      <c r="Z386" s="267"/>
      <c r="AA386" s="267"/>
      <c r="AB386" s="267"/>
      <c r="AC386" s="267"/>
      <c r="AD386" s="267"/>
      <c r="AE386" s="267"/>
      <c r="AF386" s="267"/>
      <c r="AG386" s="267"/>
      <c r="AH386" s="267"/>
      <c r="AI386" s="267"/>
      <c r="AJ386" s="267"/>
      <c r="AK386" s="267"/>
      <c r="AL386" s="267"/>
      <c r="AM386" s="267"/>
      <c r="AN386" s="267"/>
      <c r="AO386" s="267"/>
      <c r="AP386" s="267"/>
      <c r="AQ386" s="267"/>
      <c r="AR386" s="267"/>
      <c r="AS386" s="267"/>
      <c r="AT386" s="267"/>
      <c r="AU386" s="285"/>
    </row>
    <row r="387" spans="1:47" ht="60" customHeight="1" x14ac:dyDescent="0.35">
      <c r="A387" s="282" t="s">
        <v>6112</v>
      </c>
      <c r="B387" s="260" t="s">
        <v>6144</v>
      </c>
      <c r="C387" s="261" t="s">
        <v>6145</v>
      </c>
      <c r="D387" s="264" t="s">
        <v>6146</v>
      </c>
      <c r="E387" s="265" t="s">
        <v>5369</v>
      </c>
      <c r="F387" s="268" t="s">
        <v>6147</v>
      </c>
      <c r="G387" s="271">
        <f>IF(COUNTIF(H387:AU387,"&lt;&gt;")=0,"",SUMPRODUCT(((Recommendations[ImplStatus]="Implemented")+(Recommendations[ImplStatus]="Compensated"))*ISNUMBER(MATCH(Recommendations[Id],H387:AU387,0)))/COUNTIF(H387:AU387,"&lt;&gt;"))</f>
        <v>0</v>
      </c>
      <c r="H387" s="272" t="s">
        <v>25</v>
      </c>
      <c r="I387" s="272" t="s">
        <v>154</v>
      </c>
      <c r="J387" s="272" t="s">
        <v>165</v>
      </c>
      <c r="K387" s="272" t="s">
        <v>176</v>
      </c>
      <c r="L387" s="272" t="s">
        <v>220</v>
      </c>
      <c r="M387" s="272" t="s">
        <v>225</v>
      </c>
      <c r="N387" s="272" t="s">
        <v>230</v>
      </c>
      <c r="O387" s="272" t="s">
        <v>235</v>
      </c>
      <c r="P387" s="272" t="s">
        <v>240</v>
      </c>
      <c r="Q387" s="272" t="s">
        <v>245</v>
      </c>
      <c r="R387" s="272" t="s">
        <v>250</v>
      </c>
      <c r="S387" s="272" t="s">
        <v>255</v>
      </c>
      <c r="T387" s="272" t="s">
        <v>260</v>
      </c>
      <c r="U387" s="272" t="s">
        <v>265</v>
      </c>
      <c r="V387" s="272"/>
      <c r="W387" s="272"/>
      <c r="X387" s="272"/>
      <c r="Y387" s="272"/>
      <c r="Z387" s="272"/>
      <c r="AA387" s="272"/>
      <c r="AB387" s="272"/>
      <c r="AC387" s="272"/>
      <c r="AD387" s="272"/>
      <c r="AE387" s="272"/>
      <c r="AF387" s="272"/>
      <c r="AG387" s="272"/>
      <c r="AH387" s="272"/>
      <c r="AI387" s="272"/>
      <c r="AJ387" s="272"/>
      <c r="AK387" s="272"/>
      <c r="AL387" s="272"/>
      <c r="AM387" s="272"/>
      <c r="AN387" s="272"/>
      <c r="AO387" s="272"/>
      <c r="AP387" s="272"/>
      <c r="AQ387" s="272"/>
      <c r="AR387" s="272"/>
      <c r="AS387" s="272"/>
      <c r="AT387" s="272"/>
      <c r="AU387" s="286"/>
    </row>
    <row r="388" spans="1:47" ht="60" customHeight="1" x14ac:dyDescent="0.35">
      <c r="A388" s="282" t="s">
        <v>6112</v>
      </c>
      <c r="B388" s="260" t="s">
        <v>6144</v>
      </c>
      <c r="C388" s="261" t="s">
        <v>6148</v>
      </c>
      <c r="D388" s="264" t="s">
        <v>6149</v>
      </c>
      <c r="E388" s="265" t="s">
        <v>5369</v>
      </c>
      <c r="F388" s="268" t="s">
        <v>6147</v>
      </c>
      <c r="G388" s="271">
        <f>IF(COUNTIF(H388:AU388,"&lt;&gt;")=0,"",SUMPRODUCT(((Recommendations[ImplStatus]="Implemented")+(Recommendations[ImplStatus]="Compensated"))*ISNUMBER(MATCH(Recommendations[Id],H388:AU388,0)))/COUNTIF(H388:AU388,"&lt;&gt;"))</f>
        <v>0</v>
      </c>
      <c r="H388" s="272" t="s">
        <v>220</v>
      </c>
      <c r="I388" s="272" t="s">
        <v>230</v>
      </c>
      <c r="J388" s="272" t="s">
        <v>235</v>
      </c>
      <c r="K388" s="272" t="s">
        <v>240</v>
      </c>
      <c r="L388" s="272" t="s">
        <v>245</v>
      </c>
      <c r="M388" s="272" t="s">
        <v>250</v>
      </c>
      <c r="N388" s="272" t="s">
        <v>255</v>
      </c>
      <c r="O388" s="272" t="s">
        <v>260</v>
      </c>
      <c r="P388" s="272" t="s">
        <v>265</v>
      </c>
      <c r="Q388" s="272" t="s">
        <v>576</v>
      </c>
      <c r="R388" s="272"/>
      <c r="S388" s="272"/>
      <c r="T388" s="272"/>
      <c r="U388" s="272"/>
      <c r="V388" s="272"/>
      <c r="W388" s="272"/>
      <c r="X388" s="272"/>
      <c r="Y388" s="272"/>
      <c r="Z388" s="272"/>
      <c r="AA388" s="272"/>
      <c r="AB388" s="272"/>
      <c r="AC388" s="272"/>
      <c r="AD388" s="272"/>
      <c r="AE388" s="272"/>
      <c r="AF388" s="272"/>
      <c r="AG388" s="272"/>
      <c r="AH388" s="272"/>
      <c r="AI388" s="272"/>
      <c r="AJ388" s="272"/>
      <c r="AK388" s="272"/>
      <c r="AL388" s="272"/>
      <c r="AM388" s="272"/>
      <c r="AN388" s="272"/>
      <c r="AO388" s="272"/>
      <c r="AP388" s="272"/>
      <c r="AQ388" s="272"/>
      <c r="AR388" s="272"/>
      <c r="AS388" s="272"/>
      <c r="AT388" s="272"/>
      <c r="AU388" s="286"/>
    </row>
    <row r="389" spans="1:47" ht="60" customHeight="1" x14ac:dyDescent="0.35">
      <c r="A389" s="282" t="s">
        <v>6112</v>
      </c>
      <c r="B389" s="260" t="s">
        <v>6144</v>
      </c>
      <c r="C389" s="261" t="s">
        <v>6150</v>
      </c>
      <c r="D389" s="264" t="s">
        <v>6151</v>
      </c>
      <c r="E389" s="265" t="s">
        <v>5648</v>
      </c>
      <c r="F389" s="268" t="s">
        <v>6147</v>
      </c>
      <c r="G389" s="271">
        <f>IF(COUNTIF(H389:AU389,"&lt;&gt;")=0,"",SUMPRODUCT(((Recommendations[ImplStatus]="Implemented")+(Recommendations[ImplStatus]="Compensated"))*ISNUMBER(MATCH(Recommendations[Id],H389:AU389,0)))/COUNTIF(H389:AU389,"&lt;&gt;"))</f>
        <v>0</v>
      </c>
      <c r="H389" s="272" t="s">
        <v>181</v>
      </c>
      <c r="I389" s="272" t="s">
        <v>186</v>
      </c>
      <c r="J389" s="272" t="s">
        <v>191</v>
      </c>
      <c r="K389" s="272" t="s">
        <v>196</v>
      </c>
      <c r="L389" s="272" t="s">
        <v>201</v>
      </c>
      <c r="M389" s="272" t="s">
        <v>280</v>
      </c>
      <c r="N389" s="272" t="s">
        <v>556</v>
      </c>
      <c r="O389" s="272" t="s">
        <v>571</v>
      </c>
      <c r="P389" s="272" t="s">
        <v>581</v>
      </c>
      <c r="Q389" s="272" t="s">
        <v>586</v>
      </c>
      <c r="R389" s="272" t="s">
        <v>591</v>
      </c>
      <c r="S389" s="272" t="s">
        <v>596</v>
      </c>
      <c r="T389" s="272" t="s">
        <v>601</v>
      </c>
      <c r="U389" s="272" t="s">
        <v>606</v>
      </c>
      <c r="V389" s="272" t="s">
        <v>611</v>
      </c>
      <c r="W389" s="272" t="s">
        <v>616</v>
      </c>
      <c r="X389" s="272" t="s">
        <v>621</v>
      </c>
      <c r="Y389" s="272" t="s">
        <v>625</v>
      </c>
      <c r="Z389" s="272"/>
      <c r="AA389" s="272"/>
      <c r="AB389" s="272"/>
      <c r="AC389" s="272"/>
      <c r="AD389" s="272"/>
      <c r="AE389" s="272"/>
      <c r="AF389" s="272"/>
      <c r="AG389" s="272"/>
      <c r="AH389" s="272"/>
      <c r="AI389" s="272"/>
      <c r="AJ389" s="272"/>
      <c r="AK389" s="272"/>
      <c r="AL389" s="272"/>
      <c r="AM389" s="272"/>
      <c r="AN389" s="272"/>
      <c r="AO389" s="272"/>
      <c r="AP389" s="272"/>
      <c r="AQ389" s="272"/>
      <c r="AR389" s="272"/>
      <c r="AS389" s="272"/>
      <c r="AT389" s="272"/>
      <c r="AU389" s="286"/>
    </row>
    <row r="390" spans="1:47" ht="60" customHeight="1" x14ac:dyDescent="0.35">
      <c r="A390" s="282" t="s">
        <v>6112</v>
      </c>
      <c r="B390" s="260" t="s">
        <v>6144</v>
      </c>
      <c r="C390" s="261" t="s">
        <v>6152</v>
      </c>
      <c r="D390" s="264" t="s">
        <v>6153</v>
      </c>
      <c r="E390" s="265" t="s">
        <v>5465</v>
      </c>
      <c r="F390" s="268" t="s">
        <v>6147</v>
      </c>
      <c r="G390" s="271">
        <f>IF(COUNTIF(H390:AU390,"&lt;&gt;")=0,"",SUMPRODUCT(((Recommendations[ImplStatus]="Implemented")+(Recommendations[ImplStatus]="Compensated"))*ISNUMBER(MATCH(Recommendations[Id],H390:AU390,0)))/COUNTIF(H390:AU390,"&lt;&gt;"))</f>
        <v>0</v>
      </c>
      <c r="H390" s="272" t="s">
        <v>450</v>
      </c>
      <c r="I390" s="272" t="s">
        <v>551</v>
      </c>
      <c r="J390" s="272"/>
      <c r="K390" s="272"/>
      <c r="L390" s="272"/>
      <c r="M390" s="272"/>
      <c r="N390" s="272"/>
      <c r="O390" s="272"/>
      <c r="P390" s="272"/>
      <c r="Q390" s="272"/>
      <c r="R390" s="272"/>
      <c r="S390" s="272"/>
      <c r="T390" s="272"/>
      <c r="U390" s="272"/>
      <c r="V390" s="272"/>
      <c r="W390" s="272"/>
      <c r="X390" s="272"/>
      <c r="Y390" s="272"/>
      <c r="Z390" s="272"/>
      <c r="AA390" s="272"/>
      <c r="AB390" s="272"/>
      <c r="AC390" s="272"/>
      <c r="AD390" s="272"/>
      <c r="AE390" s="272"/>
      <c r="AF390" s="272"/>
      <c r="AG390" s="272"/>
      <c r="AH390" s="272"/>
      <c r="AI390" s="272"/>
      <c r="AJ390" s="272"/>
      <c r="AK390" s="272"/>
      <c r="AL390" s="272"/>
      <c r="AM390" s="272"/>
      <c r="AN390" s="272"/>
      <c r="AO390" s="272"/>
      <c r="AP390" s="272"/>
      <c r="AQ390" s="272"/>
      <c r="AR390" s="272"/>
      <c r="AS390" s="272"/>
      <c r="AT390" s="272"/>
      <c r="AU390" s="286"/>
    </row>
    <row r="391" spans="1:47" ht="60" customHeight="1" x14ac:dyDescent="0.35">
      <c r="A391" s="282" t="s">
        <v>6112</v>
      </c>
      <c r="B391" s="260" t="s">
        <v>6144</v>
      </c>
      <c r="C391" s="261" t="s">
        <v>6154</v>
      </c>
      <c r="D391" s="264" t="s">
        <v>6155</v>
      </c>
      <c r="E391" s="265" t="s">
        <v>5648</v>
      </c>
      <c r="F391" s="268" t="s">
        <v>6147</v>
      </c>
      <c r="G391" s="271">
        <f>IF(COUNTIF(H391:AU391,"&lt;&gt;")=0,"",SUMPRODUCT(((Recommendations[ImplStatus]="Implemented")+(Recommendations[ImplStatus]="Compensated"))*ISNUMBER(MATCH(Recommendations[Id],H391:AU391,0)))/COUNTIF(H391:AU391,"&lt;&gt;"))</f>
        <v>0</v>
      </c>
      <c r="H391" s="272" t="s">
        <v>160</v>
      </c>
      <c r="I391" s="272" t="s">
        <v>566</v>
      </c>
      <c r="J391" s="272"/>
      <c r="K391" s="272"/>
      <c r="L391" s="272"/>
      <c r="M391" s="272"/>
      <c r="N391" s="272"/>
      <c r="O391" s="272"/>
      <c r="P391" s="272"/>
      <c r="Q391" s="272"/>
      <c r="R391" s="272"/>
      <c r="S391" s="272"/>
      <c r="T391" s="272"/>
      <c r="U391" s="272"/>
      <c r="V391" s="272"/>
      <c r="W391" s="272"/>
      <c r="X391" s="272"/>
      <c r="Y391" s="272"/>
      <c r="Z391" s="272"/>
      <c r="AA391" s="272"/>
      <c r="AB391" s="272"/>
      <c r="AC391" s="272"/>
      <c r="AD391" s="272"/>
      <c r="AE391" s="272"/>
      <c r="AF391" s="272"/>
      <c r="AG391" s="272"/>
      <c r="AH391" s="272"/>
      <c r="AI391" s="272"/>
      <c r="AJ391" s="272"/>
      <c r="AK391" s="272"/>
      <c r="AL391" s="272"/>
      <c r="AM391" s="272"/>
      <c r="AN391" s="272"/>
      <c r="AO391" s="272"/>
      <c r="AP391" s="272"/>
      <c r="AQ391" s="272"/>
      <c r="AR391" s="272"/>
      <c r="AS391" s="272"/>
      <c r="AT391" s="272"/>
      <c r="AU391" s="286"/>
    </row>
    <row r="392" spans="1:47" ht="60" customHeight="1" x14ac:dyDescent="0.35">
      <c r="A392" s="282" t="s">
        <v>6112</v>
      </c>
      <c r="B392" s="260" t="s">
        <v>6144</v>
      </c>
      <c r="C392" s="261" t="s">
        <v>6156</v>
      </c>
      <c r="D392" s="264" t="s">
        <v>6157</v>
      </c>
      <c r="E392" s="265" t="s">
        <v>5398</v>
      </c>
      <c r="F392" s="268" t="s">
        <v>6147</v>
      </c>
      <c r="G392" s="271" t="str">
        <f>IF(COUNTIF(H392:AU392,"&lt;&gt;")=0,"",SUMPRODUCT(((Recommendations[ImplStatus]="Implemented")+(Recommendations[ImplStatus]="Compensated"))*ISNUMBER(MATCH(Recommendations[Id],H392:AU392,0)))/COUNTIF(H392:AU392,"&lt;&gt;"))</f>
        <v/>
      </c>
      <c r="H392" s="272"/>
      <c r="I392" s="272"/>
      <c r="J392" s="272"/>
      <c r="K392" s="272"/>
      <c r="L392" s="272"/>
      <c r="M392" s="272"/>
      <c r="N392" s="272"/>
      <c r="O392" s="272"/>
      <c r="P392" s="272"/>
      <c r="Q392" s="272"/>
      <c r="R392" s="272"/>
      <c r="S392" s="272"/>
      <c r="T392" s="272"/>
      <c r="U392" s="272"/>
      <c r="V392" s="272"/>
      <c r="W392" s="272"/>
      <c r="X392" s="272"/>
      <c r="Y392" s="272"/>
      <c r="Z392" s="272"/>
      <c r="AA392" s="272"/>
      <c r="AB392" s="272"/>
      <c r="AC392" s="272"/>
      <c r="AD392" s="272"/>
      <c r="AE392" s="272"/>
      <c r="AF392" s="272"/>
      <c r="AG392" s="272"/>
      <c r="AH392" s="272"/>
      <c r="AI392" s="272"/>
      <c r="AJ392" s="272"/>
      <c r="AK392" s="272"/>
      <c r="AL392" s="272"/>
      <c r="AM392" s="272"/>
      <c r="AN392" s="272"/>
      <c r="AO392" s="272"/>
      <c r="AP392" s="272"/>
      <c r="AQ392" s="272"/>
      <c r="AR392" s="272"/>
      <c r="AS392" s="272"/>
      <c r="AT392" s="272"/>
      <c r="AU392" s="286"/>
    </row>
    <row r="393" spans="1:47" ht="60" customHeight="1" x14ac:dyDescent="0.35">
      <c r="A393" s="282" t="s">
        <v>6112</v>
      </c>
      <c r="B393" s="260" t="s">
        <v>6144</v>
      </c>
      <c r="C393" s="261" t="s">
        <v>6158</v>
      </c>
      <c r="D393" s="264" t="s">
        <v>6159</v>
      </c>
      <c r="E393" s="265" t="s">
        <v>5398</v>
      </c>
      <c r="F393" s="268" t="s">
        <v>6147</v>
      </c>
      <c r="G393" s="271">
        <f>IF(COUNTIF(H393:AU393,"&lt;&gt;")=0,"",SUMPRODUCT(((Recommendations[ImplStatus]="Implemented")+(Recommendations[ImplStatus]="Compensated"))*ISNUMBER(MATCH(Recommendations[Id],H393:AU393,0)))/COUNTIF(H393:AU393,"&lt;&gt;"))</f>
        <v>0</v>
      </c>
      <c r="H393" s="272" t="s">
        <v>325</v>
      </c>
      <c r="I393" s="272" t="s">
        <v>330</v>
      </c>
      <c r="J393" s="272" t="s">
        <v>335</v>
      </c>
      <c r="K393" s="272" t="s">
        <v>340</v>
      </c>
      <c r="L393" s="272" t="s">
        <v>345</v>
      </c>
      <c r="M393" s="272" t="s">
        <v>350</v>
      </c>
      <c r="N393" s="272" t="s">
        <v>355</v>
      </c>
      <c r="O393" s="272" t="s">
        <v>365</v>
      </c>
      <c r="P393" s="272" t="s">
        <v>370</v>
      </c>
      <c r="Q393" s="272" t="s">
        <v>375</v>
      </c>
      <c r="R393" s="272" t="s">
        <v>380</v>
      </c>
      <c r="S393" s="272" t="s">
        <v>385</v>
      </c>
      <c r="T393" s="272" t="s">
        <v>390</v>
      </c>
      <c r="U393" s="272" t="s">
        <v>395</v>
      </c>
      <c r="V393" s="272" t="s">
        <v>400</v>
      </c>
      <c r="W393" s="272" t="s">
        <v>405</v>
      </c>
      <c r="X393" s="272" t="s">
        <v>415</v>
      </c>
      <c r="Y393" s="272" t="s">
        <v>425</v>
      </c>
      <c r="Z393" s="272" t="s">
        <v>435</v>
      </c>
      <c r="AA393" s="272" t="s">
        <v>440</v>
      </c>
      <c r="AB393" s="272" t="s">
        <v>445</v>
      </c>
      <c r="AC393" s="272" t="s">
        <v>455</v>
      </c>
      <c r="AD393" s="272" t="s">
        <v>468</v>
      </c>
      <c r="AE393" s="272" t="s">
        <v>473</v>
      </c>
      <c r="AF393" s="272" t="s">
        <v>478</v>
      </c>
      <c r="AG393" s="272" t="s">
        <v>483</v>
      </c>
      <c r="AH393" s="272" t="s">
        <v>488</v>
      </c>
      <c r="AI393" s="272" t="s">
        <v>493</v>
      </c>
      <c r="AJ393" s="272" t="s">
        <v>502</v>
      </c>
      <c r="AK393" s="272" t="s">
        <v>507</v>
      </c>
      <c r="AL393" s="272" t="s">
        <v>511</v>
      </c>
      <c r="AM393" s="272" t="s">
        <v>516</v>
      </c>
      <c r="AN393" s="272" t="s">
        <v>521</v>
      </c>
      <c r="AO393" s="272" t="s">
        <v>526</v>
      </c>
      <c r="AP393" s="272" t="s">
        <v>531</v>
      </c>
      <c r="AQ393" s="272" t="s">
        <v>536</v>
      </c>
      <c r="AR393" s="272" t="s">
        <v>541</v>
      </c>
      <c r="AS393" s="272" t="s">
        <v>546</v>
      </c>
      <c r="AT393" s="272" t="s">
        <v>561</v>
      </c>
      <c r="AU393" s="286"/>
    </row>
    <row r="394" spans="1:47" ht="60" customHeight="1" x14ac:dyDescent="0.35">
      <c r="A394" s="282" t="s">
        <v>6112</v>
      </c>
      <c r="B394" s="260" t="s">
        <v>6144</v>
      </c>
      <c r="C394" s="261" t="s">
        <v>6160</v>
      </c>
      <c r="D394" s="264" t="s">
        <v>6161</v>
      </c>
      <c r="E394" s="265" t="s">
        <v>5648</v>
      </c>
      <c r="F394" s="268" t="s">
        <v>6147</v>
      </c>
      <c r="G394" s="271">
        <f>IF(COUNTIF(H394:AU394,"&lt;&gt;")=0,"",SUMPRODUCT(((Recommendations[ImplStatus]="Implemented")+(Recommendations[ImplStatus]="Compensated"))*ISNUMBER(MATCH(Recommendations[Id],H394:AU394,0)))/COUNTIF(H394:AU394,"&lt;&gt;"))</f>
        <v>0</v>
      </c>
      <c r="H394" s="272" t="s">
        <v>325</v>
      </c>
      <c r="I394" s="272" t="s">
        <v>330</v>
      </c>
      <c r="J394" s="272" t="s">
        <v>335</v>
      </c>
      <c r="K394" s="272" t="s">
        <v>340</v>
      </c>
      <c r="L394" s="272" t="s">
        <v>345</v>
      </c>
      <c r="M394" s="272" t="s">
        <v>350</v>
      </c>
      <c r="N394" s="272" t="s">
        <v>355</v>
      </c>
      <c r="O394" s="272" t="s">
        <v>365</v>
      </c>
      <c r="P394" s="272" t="s">
        <v>370</v>
      </c>
      <c r="Q394" s="272"/>
      <c r="R394" s="272"/>
      <c r="S394" s="272"/>
      <c r="T394" s="272"/>
      <c r="U394" s="272"/>
      <c r="V394" s="272"/>
      <c r="W394" s="272"/>
      <c r="X394" s="272"/>
      <c r="Y394" s="272"/>
      <c r="Z394" s="272"/>
      <c r="AA394" s="272"/>
      <c r="AB394" s="272"/>
      <c r="AC394" s="272"/>
      <c r="AD394" s="272"/>
      <c r="AE394" s="272"/>
      <c r="AF394" s="272"/>
      <c r="AG394" s="272"/>
      <c r="AH394" s="272"/>
      <c r="AI394" s="272"/>
      <c r="AJ394" s="272"/>
      <c r="AK394" s="272"/>
      <c r="AL394" s="272"/>
      <c r="AM394" s="272"/>
      <c r="AN394" s="272"/>
      <c r="AO394" s="272"/>
      <c r="AP394" s="272"/>
      <c r="AQ394" s="272"/>
      <c r="AR394" s="272"/>
      <c r="AS394" s="272"/>
      <c r="AT394" s="272"/>
      <c r="AU394" s="286"/>
    </row>
    <row r="395" spans="1:47" ht="60" customHeight="1" x14ac:dyDescent="0.35">
      <c r="A395" s="282" t="s">
        <v>6112</v>
      </c>
      <c r="B395" s="260" t="s">
        <v>6144</v>
      </c>
      <c r="C395" s="261" t="s">
        <v>6162</v>
      </c>
      <c r="D395" s="264" t="s">
        <v>6163</v>
      </c>
      <c r="E395" s="265" t="s">
        <v>5465</v>
      </c>
      <c r="F395" s="268" t="s">
        <v>6147</v>
      </c>
      <c r="G395" s="271" t="str">
        <f>IF(COUNTIF(H395:AU395,"&lt;&gt;")=0,"",SUMPRODUCT(((Recommendations[ImplStatus]="Implemented")+(Recommendations[ImplStatus]="Compensated"))*ISNUMBER(MATCH(Recommendations[Id],H395:AU395,0)))/COUNTIF(H395:AU395,"&lt;&gt;"))</f>
        <v/>
      </c>
      <c r="H395" s="272"/>
      <c r="I395" s="272"/>
      <c r="J395" s="272"/>
      <c r="K395" s="272"/>
      <c r="L395" s="272"/>
      <c r="M395" s="272"/>
      <c r="N395" s="272"/>
      <c r="O395" s="272"/>
      <c r="P395" s="272"/>
      <c r="Q395" s="272"/>
      <c r="R395" s="272"/>
      <c r="S395" s="272"/>
      <c r="T395" s="272"/>
      <c r="U395" s="272"/>
      <c r="V395" s="272"/>
      <c r="W395" s="272"/>
      <c r="X395" s="272"/>
      <c r="Y395" s="272"/>
      <c r="Z395" s="272"/>
      <c r="AA395" s="272"/>
      <c r="AB395" s="272"/>
      <c r="AC395" s="272"/>
      <c r="AD395" s="272"/>
      <c r="AE395" s="272"/>
      <c r="AF395" s="272"/>
      <c r="AG395" s="272"/>
      <c r="AH395" s="272"/>
      <c r="AI395" s="272"/>
      <c r="AJ395" s="272"/>
      <c r="AK395" s="272"/>
      <c r="AL395" s="272"/>
      <c r="AM395" s="272"/>
      <c r="AN395" s="272"/>
      <c r="AO395" s="272"/>
      <c r="AP395" s="272"/>
      <c r="AQ395" s="272"/>
      <c r="AR395" s="272"/>
      <c r="AS395" s="272"/>
      <c r="AT395" s="272"/>
      <c r="AU395" s="286"/>
    </row>
    <row r="396" spans="1:47" ht="60" customHeight="1" x14ac:dyDescent="0.35">
      <c r="A396" s="282" t="s">
        <v>6112</v>
      </c>
      <c r="B396" s="260" t="s">
        <v>6144</v>
      </c>
      <c r="C396" s="261" t="s">
        <v>6164</v>
      </c>
      <c r="D396" s="264" t="s">
        <v>6165</v>
      </c>
      <c r="E396" s="265" t="s">
        <v>5648</v>
      </c>
      <c r="F396" s="268" t="s">
        <v>6147</v>
      </c>
      <c r="G396" s="271" t="str">
        <f>IF(COUNTIF(H396:AU396,"&lt;&gt;")=0,"",SUMPRODUCT(((Recommendations[ImplStatus]="Implemented")+(Recommendations[ImplStatus]="Compensated"))*ISNUMBER(MATCH(Recommendations[Id],H396:AU396,0)))/COUNTIF(H396:AU396,"&lt;&gt;"))</f>
        <v/>
      </c>
      <c r="H396" s="272"/>
      <c r="I396" s="272"/>
      <c r="J396" s="272"/>
      <c r="K396" s="272"/>
      <c r="L396" s="272"/>
      <c r="M396" s="272"/>
      <c r="N396" s="272"/>
      <c r="O396" s="272"/>
      <c r="P396" s="272"/>
      <c r="Q396" s="272"/>
      <c r="R396" s="272"/>
      <c r="S396" s="272"/>
      <c r="T396" s="272"/>
      <c r="U396" s="272"/>
      <c r="V396" s="272"/>
      <c r="W396" s="272"/>
      <c r="X396" s="272"/>
      <c r="Y396" s="272"/>
      <c r="Z396" s="272"/>
      <c r="AA396" s="272"/>
      <c r="AB396" s="272"/>
      <c r="AC396" s="272"/>
      <c r="AD396" s="272"/>
      <c r="AE396" s="272"/>
      <c r="AF396" s="272"/>
      <c r="AG396" s="272"/>
      <c r="AH396" s="272"/>
      <c r="AI396" s="272"/>
      <c r="AJ396" s="272"/>
      <c r="AK396" s="272"/>
      <c r="AL396" s="272"/>
      <c r="AM396" s="272"/>
      <c r="AN396" s="272"/>
      <c r="AO396" s="272"/>
      <c r="AP396" s="272"/>
      <c r="AQ396" s="272"/>
      <c r="AR396" s="272"/>
      <c r="AS396" s="272"/>
      <c r="AT396" s="272"/>
      <c r="AU396" s="286"/>
    </row>
    <row r="397" spans="1:47" ht="60" customHeight="1" x14ac:dyDescent="0.35">
      <c r="A397" s="282" t="s">
        <v>6112</v>
      </c>
      <c r="B397" s="260" t="s">
        <v>6144</v>
      </c>
      <c r="C397" s="261" t="s">
        <v>6166</v>
      </c>
      <c r="D397" s="264" t="s">
        <v>6167</v>
      </c>
      <c r="E397" s="265" t="s">
        <v>5398</v>
      </c>
      <c r="F397" s="268" t="s">
        <v>6147</v>
      </c>
      <c r="G397" s="271">
        <f>IF(COUNTIF(H397:AU397,"&lt;&gt;")=0,"",SUMPRODUCT(((Recommendations[ImplStatus]="Implemented")+(Recommendations[ImplStatus]="Compensated"))*ISNUMBER(MATCH(Recommendations[Id],H397:AU397,0)))/COUNTIF(H397:AU397,"&lt;&gt;"))</f>
        <v>0</v>
      </c>
      <c r="H397" s="272" t="s">
        <v>420</v>
      </c>
      <c r="I397" s="272"/>
      <c r="J397" s="272"/>
      <c r="K397" s="272"/>
      <c r="L397" s="272"/>
      <c r="M397" s="272"/>
      <c r="N397" s="272"/>
      <c r="O397" s="272"/>
      <c r="P397" s="272"/>
      <c r="Q397" s="272"/>
      <c r="R397" s="272"/>
      <c r="S397" s="272"/>
      <c r="T397" s="272"/>
      <c r="U397" s="272"/>
      <c r="V397" s="272"/>
      <c r="W397" s="272"/>
      <c r="X397" s="272"/>
      <c r="Y397" s="272"/>
      <c r="Z397" s="272"/>
      <c r="AA397" s="272"/>
      <c r="AB397" s="272"/>
      <c r="AC397" s="272"/>
      <c r="AD397" s="272"/>
      <c r="AE397" s="272"/>
      <c r="AF397" s="272"/>
      <c r="AG397" s="272"/>
      <c r="AH397" s="272"/>
      <c r="AI397" s="272"/>
      <c r="AJ397" s="272"/>
      <c r="AK397" s="272"/>
      <c r="AL397" s="272"/>
      <c r="AM397" s="272"/>
      <c r="AN397" s="272"/>
      <c r="AO397" s="272"/>
      <c r="AP397" s="272"/>
      <c r="AQ397" s="272"/>
      <c r="AR397" s="272"/>
      <c r="AS397" s="272"/>
      <c r="AT397" s="272"/>
      <c r="AU397" s="286"/>
    </row>
    <row r="398" spans="1:47" ht="60" customHeight="1" x14ac:dyDescent="0.35">
      <c r="A398" s="282" t="s">
        <v>6112</v>
      </c>
      <c r="B398" s="260" t="s">
        <v>6144</v>
      </c>
      <c r="C398" s="261" t="s">
        <v>6168</v>
      </c>
      <c r="D398" s="264" t="s">
        <v>6169</v>
      </c>
      <c r="E398" s="265" t="s">
        <v>5513</v>
      </c>
      <c r="F398" s="268" t="s">
        <v>6147</v>
      </c>
      <c r="G398" s="271">
        <f>IF(COUNTIF(H398:AU398,"&lt;&gt;")=0,"",SUMPRODUCT(((Recommendations[ImplStatus]="Implemented")+(Recommendations[ImplStatus]="Compensated"))*ISNUMBER(MATCH(Recommendations[Id],H398:AU398,0)))/COUNTIF(H398:AU398,"&lt;&gt;"))</f>
        <v>0</v>
      </c>
      <c r="H398" s="272" t="s">
        <v>420</v>
      </c>
      <c r="I398" s="272"/>
      <c r="J398" s="272"/>
      <c r="K398" s="272"/>
      <c r="L398" s="272"/>
      <c r="M398" s="272"/>
      <c r="N398" s="272"/>
      <c r="O398" s="272"/>
      <c r="P398" s="272"/>
      <c r="Q398" s="272"/>
      <c r="R398" s="272"/>
      <c r="S398" s="272"/>
      <c r="T398" s="272"/>
      <c r="U398" s="272"/>
      <c r="V398" s="272"/>
      <c r="W398" s="272"/>
      <c r="X398" s="272"/>
      <c r="Y398" s="272"/>
      <c r="Z398" s="272"/>
      <c r="AA398" s="272"/>
      <c r="AB398" s="272"/>
      <c r="AC398" s="272"/>
      <c r="AD398" s="272"/>
      <c r="AE398" s="272"/>
      <c r="AF398" s="272"/>
      <c r="AG398" s="272"/>
      <c r="AH398" s="272"/>
      <c r="AI398" s="272"/>
      <c r="AJ398" s="272"/>
      <c r="AK398" s="272"/>
      <c r="AL398" s="272"/>
      <c r="AM398" s="272"/>
      <c r="AN398" s="272"/>
      <c r="AO398" s="272"/>
      <c r="AP398" s="272"/>
      <c r="AQ398" s="272"/>
      <c r="AR398" s="272"/>
      <c r="AS398" s="272"/>
      <c r="AT398" s="272"/>
      <c r="AU398" s="286"/>
    </row>
    <row r="399" spans="1:47" ht="60" customHeight="1" x14ac:dyDescent="0.35">
      <c r="A399" s="282" t="s">
        <v>6112</v>
      </c>
      <c r="B399" s="260" t="s">
        <v>6144</v>
      </c>
      <c r="C399" s="261" t="s">
        <v>6170</v>
      </c>
      <c r="D399" s="264" t="s">
        <v>6171</v>
      </c>
      <c r="E399" s="265" t="s">
        <v>5648</v>
      </c>
      <c r="F399" s="268" t="s">
        <v>6147</v>
      </c>
      <c r="G399" s="271">
        <f>IF(COUNTIF(H399:AU399,"&lt;&gt;")=0,"",SUMPRODUCT(((Recommendations[ImplStatus]="Implemented")+(Recommendations[ImplStatus]="Compensated"))*ISNUMBER(MATCH(Recommendations[Id],H399:AU399,0)))/COUNTIF(H399:AU399,"&lt;&gt;"))</f>
        <v>0</v>
      </c>
      <c r="H399" s="272" t="s">
        <v>430</v>
      </c>
      <c r="I399" s="272"/>
      <c r="J399" s="272"/>
      <c r="K399" s="272"/>
      <c r="L399" s="272"/>
      <c r="M399" s="272"/>
      <c r="N399" s="272"/>
      <c r="O399" s="272"/>
      <c r="P399" s="272"/>
      <c r="Q399" s="272"/>
      <c r="R399" s="272"/>
      <c r="S399" s="272"/>
      <c r="T399" s="272"/>
      <c r="U399" s="272"/>
      <c r="V399" s="272"/>
      <c r="W399" s="272"/>
      <c r="X399" s="272"/>
      <c r="Y399" s="272"/>
      <c r="Z399" s="272"/>
      <c r="AA399" s="272"/>
      <c r="AB399" s="272"/>
      <c r="AC399" s="272"/>
      <c r="AD399" s="272"/>
      <c r="AE399" s="272"/>
      <c r="AF399" s="272"/>
      <c r="AG399" s="272"/>
      <c r="AH399" s="272"/>
      <c r="AI399" s="272"/>
      <c r="AJ399" s="272"/>
      <c r="AK399" s="272"/>
      <c r="AL399" s="272"/>
      <c r="AM399" s="272"/>
      <c r="AN399" s="272"/>
      <c r="AO399" s="272"/>
      <c r="AP399" s="272"/>
      <c r="AQ399" s="272"/>
      <c r="AR399" s="272"/>
      <c r="AS399" s="272"/>
      <c r="AT399" s="272"/>
      <c r="AU399" s="286"/>
    </row>
    <row r="400" spans="1:47" ht="60" customHeight="1" x14ac:dyDescent="0.35">
      <c r="A400" s="282" t="s">
        <v>6112</v>
      </c>
      <c r="B400" s="260" t="s">
        <v>6144</v>
      </c>
      <c r="C400" s="261" t="s">
        <v>6172</v>
      </c>
      <c r="D400" s="264" t="s">
        <v>6173</v>
      </c>
      <c r="E400" s="265" t="s">
        <v>5648</v>
      </c>
      <c r="F400" s="268" t="s">
        <v>6147</v>
      </c>
      <c r="G400" s="271">
        <f>IF(COUNTIF(H400:AU400,"&lt;&gt;")=0,"",SUMPRODUCT(((Recommendations[ImplStatus]="Implemented")+(Recommendations[ImplStatus]="Compensated"))*ISNUMBER(MATCH(Recommendations[Id],H400:AU400,0)))/COUNTIF(H400:AU400,"&lt;&gt;"))</f>
        <v>0</v>
      </c>
      <c r="H400" s="272" t="s">
        <v>468</v>
      </c>
      <c r="I400" s="272" t="s">
        <v>473</v>
      </c>
      <c r="J400" s="272" t="s">
        <v>478</v>
      </c>
      <c r="K400" s="272" t="s">
        <v>483</v>
      </c>
      <c r="L400" s="272" t="s">
        <v>488</v>
      </c>
      <c r="M400" s="272" t="s">
        <v>493</v>
      </c>
      <c r="N400" s="272" t="s">
        <v>516</v>
      </c>
      <c r="O400" s="272" t="s">
        <v>521</v>
      </c>
      <c r="P400" s="272" t="s">
        <v>526</v>
      </c>
      <c r="Q400" s="272" t="s">
        <v>531</v>
      </c>
      <c r="R400" s="272" t="s">
        <v>536</v>
      </c>
      <c r="S400" s="272" t="s">
        <v>541</v>
      </c>
      <c r="T400" s="272" t="s">
        <v>546</v>
      </c>
      <c r="U400" s="272"/>
      <c r="V400" s="272"/>
      <c r="W400" s="272"/>
      <c r="X400" s="272"/>
      <c r="Y400" s="272"/>
      <c r="Z400" s="272"/>
      <c r="AA400" s="272"/>
      <c r="AB400" s="272"/>
      <c r="AC400" s="272"/>
      <c r="AD400" s="272"/>
      <c r="AE400" s="272"/>
      <c r="AF400" s="272"/>
      <c r="AG400" s="272"/>
      <c r="AH400" s="272"/>
      <c r="AI400" s="272"/>
      <c r="AJ400" s="272"/>
      <c r="AK400" s="272"/>
      <c r="AL400" s="272"/>
      <c r="AM400" s="272"/>
      <c r="AN400" s="272"/>
      <c r="AO400" s="272"/>
      <c r="AP400" s="272"/>
      <c r="AQ400" s="272"/>
      <c r="AR400" s="272"/>
      <c r="AS400" s="272"/>
      <c r="AT400" s="272"/>
      <c r="AU400" s="286"/>
    </row>
    <row r="401" spans="1:47" ht="60" customHeight="1" x14ac:dyDescent="0.35">
      <c r="A401" s="282" t="s">
        <v>6112</v>
      </c>
      <c r="B401" s="260" t="s">
        <v>6144</v>
      </c>
      <c r="C401" s="261" t="s">
        <v>6174</v>
      </c>
      <c r="D401" s="264" t="s">
        <v>6175</v>
      </c>
      <c r="E401" s="265" t="s">
        <v>5398</v>
      </c>
      <c r="F401" s="268" t="s">
        <v>6147</v>
      </c>
      <c r="G401" s="271">
        <f>IF(COUNTIF(H401:AU401,"&lt;&gt;")=0,"",SUMPRODUCT(((Recommendations[ImplStatus]="Implemented")+(Recommendations[ImplStatus]="Compensated"))*ISNUMBER(MATCH(Recommendations[Id],H401:AU401,0)))/COUNTIF(H401:AU401,"&lt;&gt;"))</f>
        <v>0</v>
      </c>
      <c r="H401" s="272" t="s">
        <v>360</v>
      </c>
      <c r="I401" s="272" t="s">
        <v>430</v>
      </c>
      <c r="J401" s="272" t="s">
        <v>460</v>
      </c>
      <c r="K401" s="272" t="s">
        <v>463</v>
      </c>
      <c r="L401" s="272" t="s">
        <v>497</v>
      </c>
      <c r="M401" s="272"/>
      <c r="N401" s="272"/>
      <c r="O401" s="272"/>
      <c r="P401" s="272"/>
      <c r="Q401" s="272"/>
      <c r="R401" s="272"/>
      <c r="S401" s="272"/>
      <c r="T401" s="272"/>
      <c r="U401" s="272"/>
      <c r="V401" s="272"/>
      <c r="W401" s="272"/>
      <c r="X401" s="272"/>
      <c r="Y401" s="272"/>
      <c r="Z401" s="272"/>
      <c r="AA401" s="272"/>
      <c r="AB401" s="272"/>
      <c r="AC401" s="272"/>
      <c r="AD401" s="272"/>
      <c r="AE401" s="272"/>
      <c r="AF401" s="272"/>
      <c r="AG401" s="272"/>
      <c r="AH401" s="272"/>
      <c r="AI401" s="272"/>
      <c r="AJ401" s="272"/>
      <c r="AK401" s="272"/>
      <c r="AL401" s="272"/>
      <c r="AM401" s="272"/>
      <c r="AN401" s="272"/>
      <c r="AO401" s="272"/>
      <c r="AP401" s="272"/>
      <c r="AQ401" s="272"/>
      <c r="AR401" s="272"/>
      <c r="AS401" s="272"/>
      <c r="AT401" s="272"/>
      <c r="AU401" s="286"/>
    </row>
    <row r="402" spans="1:47" ht="60" customHeight="1" x14ac:dyDescent="0.35">
      <c r="A402" s="282" t="s">
        <v>6112</v>
      </c>
      <c r="B402" s="260" t="s">
        <v>6144</v>
      </c>
      <c r="C402" s="261" t="s">
        <v>6176</v>
      </c>
      <c r="D402" s="264" t="s">
        <v>6177</v>
      </c>
      <c r="E402" s="265" t="s">
        <v>5398</v>
      </c>
      <c r="F402" s="268" t="s">
        <v>6147</v>
      </c>
      <c r="G402" s="271">
        <f>IF(COUNTIF(H402:AU402,"&lt;&gt;")=0,"",SUMPRODUCT(((Recommendations[ImplStatus]="Implemented")+(Recommendations[ImplStatus]="Compensated"))*ISNUMBER(MATCH(Recommendations[Id],H402:AU402,0)))/COUNTIF(H402:AU402,"&lt;&gt;"))</f>
        <v>0</v>
      </c>
      <c r="H402" s="272" t="s">
        <v>360</v>
      </c>
      <c r="I402" s="272" t="s">
        <v>460</v>
      </c>
      <c r="J402" s="272" t="s">
        <v>463</v>
      </c>
      <c r="K402" s="272" t="s">
        <v>497</v>
      </c>
      <c r="L402" s="272"/>
      <c r="M402" s="272"/>
      <c r="N402" s="272"/>
      <c r="O402" s="272"/>
      <c r="P402" s="272"/>
      <c r="Q402" s="272"/>
      <c r="R402" s="272"/>
      <c r="S402" s="272"/>
      <c r="T402" s="272"/>
      <c r="U402" s="272"/>
      <c r="V402" s="272"/>
      <c r="W402" s="272"/>
      <c r="X402" s="272"/>
      <c r="Y402" s="272"/>
      <c r="Z402" s="272"/>
      <c r="AA402" s="272"/>
      <c r="AB402" s="272"/>
      <c r="AC402" s="272"/>
      <c r="AD402" s="272"/>
      <c r="AE402" s="272"/>
      <c r="AF402" s="272"/>
      <c r="AG402" s="272"/>
      <c r="AH402" s="272"/>
      <c r="AI402" s="272"/>
      <c r="AJ402" s="272"/>
      <c r="AK402" s="272"/>
      <c r="AL402" s="272"/>
      <c r="AM402" s="272"/>
      <c r="AN402" s="272"/>
      <c r="AO402" s="272"/>
      <c r="AP402" s="272"/>
      <c r="AQ402" s="272"/>
      <c r="AR402" s="272"/>
      <c r="AS402" s="272"/>
      <c r="AT402" s="272"/>
      <c r="AU402" s="286"/>
    </row>
    <row r="403" spans="1:47" ht="60" customHeight="1" x14ac:dyDescent="0.35">
      <c r="A403" s="282" t="s">
        <v>6112</v>
      </c>
      <c r="B403" s="260" t="s">
        <v>6144</v>
      </c>
      <c r="C403" s="261" t="s">
        <v>6178</v>
      </c>
      <c r="D403" s="264" t="s">
        <v>6179</v>
      </c>
      <c r="E403" s="265" t="s">
        <v>5398</v>
      </c>
      <c r="F403" s="268" t="s">
        <v>6147</v>
      </c>
      <c r="G403" s="271" t="str">
        <f>IF(COUNTIF(H403:AU403,"&lt;&gt;")=0,"",SUMPRODUCT(((Recommendations[ImplStatus]="Implemented")+(Recommendations[ImplStatus]="Compensated"))*ISNUMBER(MATCH(Recommendations[Id],H403:AU403,0)))/COUNTIF(H403:AU403,"&lt;&gt;"))</f>
        <v/>
      </c>
      <c r="H403" s="272"/>
      <c r="I403" s="272"/>
      <c r="J403" s="272"/>
      <c r="K403" s="272"/>
      <c r="L403" s="272"/>
      <c r="M403" s="272"/>
      <c r="N403" s="272"/>
      <c r="O403" s="272"/>
      <c r="P403" s="272"/>
      <c r="Q403" s="272"/>
      <c r="R403" s="272"/>
      <c r="S403" s="272"/>
      <c r="T403" s="272"/>
      <c r="U403" s="272"/>
      <c r="V403" s="272"/>
      <c r="W403" s="272"/>
      <c r="X403" s="272"/>
      <c r="Y403" s="272"/>
      <c r="Z403" s="272"/>
      <c r="AA403" s="272"/>
      <c r="AB403" s="272"/>
      <c r="AC403" s="272"/>
      <c r="AD403" s="272"/>
      <c r="AE403" s="272"/>
      <c r="AF403" s="272"/>
      <c r="AG403" s="272"/>
      <c r="AH403" s="272"/>
      <c r="AI403" s="272"/>
      <c r="AJ403" s="272"/>
      <c r="AK403" s="272"/>
      <c r="AL403" s="272"/>
      <c r="AM403" s="272"/>
      <c r="AN403" s="272"/>
      <c r="AO403" s="272"/>
      <c r="AP403" s="272"/>
      <c r="AQ403" s="272"/>
      <c r="AR403" s="272"/>
      <c r="AS403" s="272"/>
      <c r="AT403" s="272"/>
      <c r="AU403" s="286"/>
    </row>
    <row r="404" spans="1:47" ht="60" customHeight="1" x14ac:dyDescent="0.35">
      <c r="A404" s="282" t="s">
        <v>6112</v>
      </c>
      <c r="B404" s="260" t="s">
        <v>6144</v>
      </c>
      <c r="C404" s="261" t="s">
        <v>6180</v>
      </c>
      <c r="D404" s="264" t="s">
        <v>6181</v>
      </c>
      <c r="E404" s="265" t="s">
        <v>5513</v>
      </c>
      <c r="F404" s="268" t="s">
        <v>6147</v>
      </c>
      <c r="G404" s="271" t="str">
        <f>IF(COUNTIF(H404:AU404,"&lt;&gt;")=0,"",SUMPRODUCT(((Recommendations[ImplStatus]="Implemented")+(Recommendations[ImplStatus]="Compensated"))*ISNUMBER(MATCH(Recommendations[Id],H404:AU404,0)))/COUNTIF(H404:AU404,"&lt;&gt;"))</f>
        <v/>
      </c>
      <c r="H404" s="272"/>
      <c r="I404" s="272"/>
      <c r="J404" s="272"/>
      <c r="K404" s="272"/>
      <c r="L404" s="272"/>
      <c r="M404" s="272"/>
      <c r="N404" s="272"/>
      <c r="O404" s="272"/>
      <c r="P404" s="272"/>
      <c r="Q404" s="272"/>
      <c r="R404" s="272"/>
      <c r="S404" s="272"/>
      <c r="T404" s="272"/>
      <c r="U404" s="272"/>
      <c r="V404" s="272"/>
      <c r="W404" s="272"/>
      <c r="X404" s="272"/>
      <c r="Y404" s="272"/>
      <c r="Z404" s="272"/>
      <c r="AA404" s="272"/>
      <c r="AB404" s="272"/>
      <c r="AC404" s="272"/>
      <c r="AD404" s="272"/>
      <c r="AE404" s="272"/>
      <c r="AF404" s="272"/>
      <c r="AG404" s="272"/>
      <c r="AH404" s="272"/>
      <c r="AI404" s="272"/>
      <c r="AJ404" s="272"/>
      <c r="AK404" s="272"/>
      <c r="AL404" s="272"/>
      <c r="AM404" s="272"/>
      <c r="AN404" s="272"/>
      <c r="AO404" s="272"/>
      <c r="AP404" s="272"/>
      <c r="AQ404" s="272"/>
      <c r="AR404" s="272"/>
      <c r="AS404" s="272"/>
      <c r="AT404" s="272"/>
      <c r="AU404" s="286"/>
    </row>
    <row r="405" spans="1:47" ht="60" customHeight="1" x14ac:dyDescent="0.35">
      <c r="A405" s="282" t="s">
        <v>6112</v>
      </c>
      <c r="B405" s="260" t="s">
        <v>6144</v>
      </c>
      <c r="C405" s="261" t="s">
        <v>6182</v>
      </c>
      <c r="D405" s="264" t="s">
        <v>6183</v>
      </c>
      <c r="E405" s="265" t="s">
        <v>5513</v>
      </c>
      <c r="F405" s="268" t="s">
        <v>6147</v>
      </c>
      <c r="G405" s="271" t="str">
        <f>IF(COUNTIF(H405:AU405,"&lt;&gt;")=0,"",SUMPRODUCT(((Recommendations[ImplStatus]="Implemented")+(Recommendations[ImplStatus]="Compensated"))*ISNUMBER(MATCH(Recommendations[Id],H405:AU405,0)))/COUNTIF(H405:AU405,"&lt;&gt;"))</f>
        <v/>
      </c>
      <c r="H405" s="272"/>
      <c r="I405" s="272"/>
      <c r="J405" s="272"/>
      <c r="K405" s="272"/>
      <c r="L405" s="272"/>
      <c r="M405" s="272"/>
      <c r="N405" s="272"/>
      <c r="O405" s="272"/>
      <c r="P405" s="272"/>
      <c r="Q405" s="272"/>
      <c r="R405" s="272"/>
      <c r="S405" s="272"/>
      <c r="T405" s="272"/>
      <c r="U405" s="272"/>
      <c r="V405" s="272"/>
      <c r="W405" s="272"/>
      <c r="X405" s="272"/>
      <c r="Y405" s="272"/>
      <c r="Z405" s="272"/>
      <c r="AA405" s="272"/>
      <c r="AB405" s="272"/>
      <c r="AC405" s="272"/>
      <c r="AD405" s="272"/>
      <c r="AE405" s="272"/>
      <c r="AF405" s="272"/>
      <c r="AG405" s="272"/>
      <c r="AH405" s="272"/>
      <c r="AI405" s="272"/>
      <c r="AJ405" s="272"/>
      <c r="AK405" s="272"/>
      <c r="AL405" s="272"/>
      <c r="AM405" s="272"/>
      <c r="AN405" s="272"/>
      <c r="AO405" s="272"/>
      <c r="AP405" s="272"/>
      <c r="AQ405" s="272"/>
      <c r="AR405" s="272"/>
      <c r="AS405" s="272"/>
      <c r="AT405" s="272"/>
      <c r="AU405" s="286"/>
    </row>
    <row r="406" spans="1:47" ht="60" customHeight="1" x14ac:dyDescent="0.35">
      <c r="A406" s="282" t="s">
        <v>6112</v>
      </c>
      <c r="B406" s="260" t="s">
        <v>6144</v>
      </c>
      <c r="C406" s="261" t="s">
        <v>6184</v>
      </c>
      <c r="D406" s="264" t="s">
        <v>6185</v>
      </c>
      <c r="E406" s="265" t="s">
        <v>5513</v>
      </c>
      <c r="F406" s="268" t="s">
        <v>6186</v>
      </c>
      <c r="G406" s="271" t="str">
        <f>IF(COUNTIF(H406:AU406,"&lt;&gt;")=0,"",SUMPRODUCT(((Recommendations[ImplStatus]="Implemented")+(Recommendations[ImplStatus]="Compensated"))*ISNUMBER(MATCH(Recommendations[Id],H406:AU406,0)))/COUNTIF(H406:AU406,"&lt;&gt;"))</f>
        <v/>
      </c>
      <c r="H406" s="272"/>
      <c r="I406" s="272"/>
      <c r="J406" s="272"/>
      <c r="K406" s="272"/>
      <c r="L406" s="272"/>
      <c r="M406" s="272"/>
      <c r="N406" s="272"/>
      <c r="O406" s="272"/>
      <c r="P406" s="272"/>
      <c r="Q406" s="272"/>
      <c r="R406" s="272"/>
      <c r="S406" s="272"/>
      <c r="T406" s="272"/>
      <c r="U406" s="272"/>
      <c r="V406" s="272"/>
      <c r="W406" s="272"/>
      <c r="X406" s="272"/>
      <c r="Y406" s="272"/>
      <c r="Z406" s="272"/>
      <c r="AA406" s="272"/>
      <c r="AB406" s="272"/>
      <c r="AC406" s="272"/>
      <c r="AD406" s="272"/>
      <c r="AE406" s="272"/>
      <c r="AF406" s="272"/>
      <c r="AG406" s="272"/>
      <c r="AH406" s="272"/>
      <c r="AI406" s="272"/>
      <c r="AJ406" s="272"/>
      <c r="AK406" s="272"/>
      <c r="AL406" s="272"/>
      <c r="AM406" s="272"/>
      <c r="AN406" s="272"/>
      <c r="AO406" s="272"/>
      <c r="AP406" s="272"/>
      <c r="AQ406" s="272"/>
      <c r="AR406" s="272"/>
      <c r="AS406" s="272"/>
      <c r="AT406" s="272"/>
      <c r="AU406" s="286"/>
    </row>
    <row r="407" spans="1:47" ht="60" customHeight="1" x14ac:dyDescent="0.35">
      <c r="A407" s="282" t="s">
        <v>6112</v>
      </c>
      <c r="B407" s="260" t="s">
        <v>6144</v>
      </c>
      <c r="C407" s="261" t="s">
        <v>6187</v>
      </c>
      <c r="D407" s="264" t="s">
        <v>6188</v>
      </c>
      <c r="E407" s="265" t="s">
        <v>5513</v>
      </c>
      <c r="F407" s="268" t="s">
        <v>6147</v>
      </c>
      <c r="G407" s="271" t="str">
        <f>IF(COUNTIF(H407:AU407,"&lt;&gt;")=0,"",SUMPRODUCT(((Recommendations[ImplStatus]="Implemented")+(Recommendations[ImplStatus]="Compensated"))*ISNUMBER(MATCH(Recommendations[Id],H407:AU407,0)))/COUNTIF(H407:AU407,"&lt;&gt;"))</f>
        <v/>
      </c>
      <c r="H407" s="272"/>
      <c r="I407" s="272"/>
      <c r="J407" s="272"/>
      <c r="K407" s="272"/>
      <c r="L407" s="272"/>
      <c r="M407" s="272"/>
      <c r="N407" s="272"/>
      <c r="O407" s="272"/>
      <c r="P407" s="272"/>
      <c r="Q407" s="272"/>
      <c r="R407" s="272"/>
      <c r="S407" s="272"/>
      <c r="T407" s="272"/>
      <c r="U407" s="272"/>
      <c r="V407" s="272"/>
      <c r="W407" s="272"/>
      <c r="X407" s="272"/>
      <c r="Y407" s="272"/>
      <c r="Z407" s="272"/>
      <c r="AA407" s="272"/>
      <c r="AB407" s="272"/>
      <c r="AC407" s="272"/>
      <c r="AD407" s="272"/>
      <c r="AE407" s="272"/>
      <c r="AF407" s="272"/>
      <c r="AG407" s="272"/>
      <c r="AH407" s="272"/>
      <c r="AI407" s="272"/>
      <c r="AJ407" s="272"/>
      <c r="AK407" s="272"/>
      <c r="AL407" s="272"/>
      <c r="AM407" s="272"/>
      <c r="AN407" s="272"/>
      <c r="AO407" s="272"/>
      <c r="AP407" s="272"/>
      <c r="AQ407" s="272"/>
      <c r="AR407" s="272"/>
      <c r="AS407" s="272"/>
      <c r="AT407" s="272"/>
      <c r="AU407" s="286"/>
    </row>
    <row r="408" spans="1:47" ht="60" customHeight="1" x14ac:dyDescent="0.35">
      <c r="A408" s="282" t="s">
        <v>6112</v>
      </c>
      <c r="B408" s="260" t="s">
        <v>6144</v>
      </c>
      <c r="C408" s="261" t="s">
        <v>6189</v>
      </c>
      <c r="D408" s="264" t="s">
        <v>6190</v>
      </c>
      <c r="E408" s="265" t="s">
        <v>5513</v>
      </c>
      <c r="F408" s="268" t="s">
        <v>6147</v>
      </c>
      <c r="G408" s="271" t="str">
        <f>IF(COUNTIF(H408:AU408,"&lt;&gt;")=0,"",SUMPRODUCT(((Recommendations[ImplStatus]="Implemented")+(Recommendations[ImplStatus]="Compensated"))*ISNUMBER(MATCH(Recommendations[Id],H408:AU408,0)))/COUNTIF(H408:AU408,"&lt;&gt;"))</f>
        <v/>
      </c>
      <c r="H408" s="272"/>
      <c r="I408" s="272"/>
      <c r="J408" s="272"/>
      <c r="K408" s="272"/>
      <c r="L408" s="272"/>
      <c r="M408" s="272"/>
      <c r="N408" s="272"/>
      <c r="O408" s="272"/>
      <c r="P408" s="272"/>
      <c r="Q408" s="272"/>
      <c r="R408" s="272"/>
      <c r="S408" s="272"/>
      <c r="T408" s="272"/>
      <c r="U408" s="272"/>
      <c r="V408" s="272"/>
      <c r="W408" s="272"/>
      <c r="X408" s="272"/>
      <c r="Y408" s="272"/>
      <c r="Z408" s="272"/>
      <c r="AA408" s="272"/>
      <c r="AB408" s="272"/>
      <c r="AC408" s="272"/>
      <c r="AD408" s="272"/>
      <c r="AE408" s="272"/>
      <c r="AF408" s="272"/>
      <c r="AG408" s="272"/>
      <c r="AH408" s="272"/>
      <c r="AI408" s="272"/>
      <c r="AJ408" s="272"/>
      <c r="AK408" s="272"/>
      <c r="AL408" s="272"/>
      <c r="AM408" s="272"/>
      <c r="AN408" s="272"/>
      <c r="AO408" s="272"/>
      <c r="AP408" s="272"/>
      <c r="AQ408" s="272"/>
      <c r="AR408" s="272"/>
      <c r="AS408" s="272"/>
      <c r="AT408" s="272"/>
      <c r="AU408" s="286"/>
    </row>
    <row r="409" spans="1:47" ht="60" customHeight="1" x14ac:dyDescent="0.35">
      <c r="A409" s="282" t="s">
        <v>6112</v>
      </c>
      <c r="B409" s="260" t="s">
        <v>6144</v>
      </c>
      <c r="C409" s="261" t="s">
        <v>6191</v>
      </c>
      <c r="D409" s="264" t="s">
        <v>6192</v>
      </c>
      <c r="E409" s="265" t="s">
        <v>5513</v>
      </c>
      <c r="F409" s="268" t="s">
        <v>6193</v>
      </c>
      <c r="G409" s="271" t="str">
        <f>IF(COUNTIF(H409:AU409,"&lt;&gt;")=0,"",SUMPRODUCT(((Recommendations[ImplStatus]="Implemented")+(Recommendations[ImplStatus]="Compensated"))*ISNUMBER(MATCH(Recommendations[Id],H409:AU409,0)))/COUNTIF(H409:AU409,"&lt;&gt;"))</f>
        <v/>
      </c>
      <c r="H409" s="272"/>
      <c r="I409" s="272"/>
      <c r="J409" s="272"/>
      <c r="K409" s="272"/>
      <c r="L409" s="272"/>
      <c r="M409" s="272"/>
      <c r="N409" s="272"/>
      <c r="O409" s="272"/>
      <c r="P409" s="272"/>
      <c r="Q409" s="272"/>
      <c r="R409" s="272"/>
      <c r="S409" s="272"/>
      <c r="T409" s="272"/>
      <c r="U409" s="272"/>
      <c r="V409" s="272"/>
      <c r="W409" s="272"/>
      <c r="X409" s="272"/>
      <c r="Y409" s="272"/>
      <c r="Z409" s="272"/>
      <c r="AA409" s="272"/>
      <c r="AB409" s="272"/>
      <c r="AC409" s="272"/>
      <c r="AD409" s="272"/>
      <c r="AE409" s="272"/>
      <c r="AF409" s="272"/>
      <c r="AG409" s="272"/>
      <c r="AH409" s="272"/>
      <c r="AI409" s="272"/>
      <c r="AJ409" s="272"/>
      <c r="AK409" s="272"/>
      <c r="AL409" s="272"/>
      <c r="AM409" s="272"/>
      <c r="AN409" s="272"/>
      <c r="AO409" s="272"/>
      <c r="AP409" s="272"/>
      <c r="AQ409" s="272"/>
      <c r="AR409" s="272"/>
      <c r="AS409" s="272"/>
      <c r="AT409" s="272"/>
      <c r="AU409" s="286"/>
    </row>
    <row r="410" spans="1:47" ht="60" customHeight="1" outlineLevel="2" x14ac:dyDescent="0.35">
      <c r="A410" s="281" t="s">
        <v>6112</v>
      </c>
      <c r="B410" s="259" t="s">
        <v>6194</v>
      </c>
      <c r="C410" s="259"/>
      <c r="D410" s="263"/>
      <c r="E410" s="259"/>
      <c r="F410" s="267"/>
      <c r="G410" s="270" t="str">
        <f>IF(COUNTIF(H410:AU410,"&lt;&gt;")=0,"",SUMPRODUCT(((Recommendations[ImplStatus]="Implemented")+(Recommendations[ImplStatus]="Compensated"))*ISNUMBER(MATCH(Recommendations[Id],H410:AU410,0)))/COUNTIF(H410:AU410,"&lt;&gt;"))</f>
        <v/>
      </c>
      <c r="H410" s="267"/>
      <c r="I410" s="267"/>
      <c r="J410" s="267"/>
      <c r="K410" s="267"/>
      <c r="L410" s="267"/>
      <c r="M410" s="267"/>
      <c r="N410" s="267"/>
      <c r="O410" s="267"/>
      <c r="P410" s="267"/>
      <c r="Q410" s="267"/>
      <c r="R410" s="267"/>
      <c r="S410" s="267"/>
      <c r="T410" s="267"/>
      <c r="U410" s="267"/>
      <c r="V410" s="267"/>
      <c r="W410" s="267"/>
      <c r="X410" s="267"/>
      <c r="Y410" s="267"/>
      <c r="Z410" s="267"/>
      <c r="AA410" s="267"/>
      <c r="AB410" s="267"/>
      <c r="AC410" s="267"/>
      <c r="AD410" s="267"/>
      <c r="AE410" s="267"/>
      <c r="AF410" s="267"/>
      <c r="AG410" s="267"/>
      <c r="AH410" s="267"/>
      <c r="AI410" s="267"/>
      <c r="AJ410" s="267"/>
      <c r="AK410" s="267"/>
      <c r="AL410" s="267"/>
      <c r="AM410" s="267"/>
      <c r="AN410" s="267"/>
      <c r="AO410" s="267"/>
      <c r="AP410" s="267"/>
      <c r="AQ410" s="267"/>
      <c r="AR410" s="267"/>
      <c r="AS410" s="267"/>
      <c r="AT410" s="267"/>
      <c r="AU410" s="285"/>
    </row>
    <row r="411" spans="1:47" ht="60" customHeight="1" x14ac:dyDescent="0.35">
      <c r="A411" s="282" t="s">
        <v>6112</v>
      </c>
      <c r="B411" s="260" t="s">
        <v>6194</v>
      </c>
      <c r="C411" s="261" t="s">
        <v>6195</v>
      </c>
      <c r="D411" s="264" t="s">
        <v>6196</v>
      </c>
      <c r="E411" s="265" t="s">
        <v>5369</v>
      </c>
      <c r="F411" s="268" t="s">
        <v>6119</v>
      </c>
      <c r="G411" s="271">
        <f>IF(COUNTIF(H411:AU411,"&lt;&gt;")=0,"",SUMPRODUCT(((Recommendations[ImplStatus]="Implemented")+(Recommendations[ImplStatus]="Compensated"))*ISNUMBER(MATCH(Recommendations[Id],H411:AU411,0)))/COUNTIF(H411:AU411,"&lt;&gt;"))</f>
        <v>0</v>
      </c>
      <c r="H411" s="272" t="s">
        <v>61</v>
      </c>
      <c r="I411" s="272"/>
      <c r="J411" s="272"/>
      <c r="K411" s="272"/>
      <c r="L411" s="272"/>
      <c r="M411" s="272"/>
      <c r="N411" s="272"/>
      <c r="O411" s="272"/>
      <c r="P411" s="272"/>
      <c r="Q411" s="272"/>
      <c r="R411" s="272"/>
      <c r="S411" s="272"/>
      <c r="T411" s="272"/>
      <c r="U411" s="272"/>
      <c r="V411" s="272"/>
      <c r="W411" s="272"/>
      <c r="X411" s="272"/>
      <c r="Y411" s="272"/>
      <c r="Z411" s="272"/>
      <c r="AA411" s="272"/>
      <c r="AB411" s="272"/>
      <c r="AC411" s="272"/>
      <c r="AD411" s="272"/>
      <c r="AE411" s="272"/>
      <c r="AF411" s="272"/>
      <c r="AG411" s="272"/>
      <c r="AH411" s="272"/>
      <c r="AI411" s="272"/>
      <c r="AJ411" s="272"/>
      <c r="AK411" s="272"/>
      <c r="AL411" s="272"/>
      <c r="AM411" s="272"/>
      <c r="AN411" s="272"/>
      <c r="AO411" s="272"/>
      <c r="AP411" s="272"/>
      <c r="AQ411" s="272"/>
      <c r="AR411" s="272"/>
      <c r="AS411" s="272"/>
      <c r="AT411" s="272"/>
      <c r="AU411" s="286"/>
    </row>
    <row r="412" spans="1:47" ht="60" customHeight="1" x14ac:dyDescent="0.35">
      <c r="A412" s="282" t="s">
        <v>6112</v>
      </c>
      <c r="B412" s="260" t="s">
        <v>6194</v>
      </c>
      <c r="C412" s="261" t="s">
        <v>6197</v>
      </c>
      <c r="D412" s="264" t="s">
        <v>6198</v>
      </c>
      <c r="E412" s="265" t="s">
        <v>5369</v>
      </c>
      <c r="F412" s="268" t="s">
        <v>6119</v>
      </c>
      <c r="G412" s="271" t="str">
        <f>IF(COUNTIF(H412:AU412,"&lt;&gt;")=0,"",SUMPRODUCT(((Recommendations[ImplStatus]="Implemented")+(Recommendations[ImplStatus]="Compensated"))*ISNUMBER(MATCH(Recommendations[Id],H412:AU412,0)))/COUNTIF(H412:AU412,"&lt;&gt;"))</f>
        <v/>
      </c>
      <c r="H412" s="272"/>
      <c r="I412" s="272"/>
      <c r="J412" s="272"/>
      <c r="K412" s="272"/>
      <c r="L412" s="272"/>
      <c r="M412" s="272"/>
      <c r="N412" s="272"/>
      <c r="O412" s="272"/>
      <c r="P412" s="272"/>
      <c r="Q412" s="272"/>
      <c r="R412" s="272"/>
      <c r="S412" s="272"/>
      <c r="T412" s="272"/>
      <c r="U412" s="272"/>
      <c r="V412" s="272"/>
      <c r="W412" s="272"/>
      <c r="X412" s="272"/>
      <c r="Y412" s="272"/>
      <c r="Z412" s="272"/>
      <c r="AA412" s="272"/>
      <c r="AB412" s="272"/>
      <c r="AC412" s="272"/>
      <c r="AD412" s="272"/>
      <c r="AE412" s="272"/>
      <c r="AF412" s="272"/>
      <c r="AG412" s="272"/>
      <c r="AH412" s="272"/>
      <c r="AI412" s="272"/>
      <c r="AJ412" s="272"/>
      <c r="AK412" s="272"/>
      <c r="AL412" s="272"/>
      <c r="AM412" s="272"/>
      <c r="AN412" s="272"/>
      <c r="AO412" s="272"/>
      <c r="AP412" s="272"/>
      <c r="AQ412" s="272"/>
      <c r="AR412" s="272"/>
      <c r="AS412" s="272"/>
      <c r="AT412" s="272"/>
      <c r="AU412" s="286"/>
    </row>
    <row r="413" spans="1:47" ht="60" customHeight="1" x14ac:dyDescent="0.35">
      <c r="A413" s="282" t="s">
        <v>6112</v>
      </c>
      <c r="B413" s="260" t="s">
        <v>6194</v>
      </c>
      <c r="C413" s="261" t="s">
        <v>6199</v>
      </c>
      <c r="D413" s="264" t="s">
        <v>6200</v>
      </c>
      <c r="E413" s="265" t="s">
        <v>5369</v>
      </c>
      <c r="F413" s="268" t="s">
        <v>6119</v>
      </c>
      <c r="G413" s="271">
        <f>IF(COUNTIF(H413:AU413,"&lt;&gt;")=0,"",SUMPRODUCT(((Recommendations[ImplStatus]="Implemented")+(Recommendations[ImplStatus]="Compensated"))*ISNUMBER(MATCH(Recommendations[Id],H413:AU413,0)))/COUNTIF(H413:AU413,"&lt;&gt;"))</f>
        <v>0</v>
      </c>
      <c r="H413" s="272" t="s">
        <v>129</v>
      </c>
      <c r="I413" s="272"/>
      <c r="J413" s="272"/>
      <c r="K413" s="272"/>
      <c r="L413" s="272"/>
      <c r="M413" s="272"/>
      <c r="N413" s="272"/>
      <c r="O413" s="272"/>
      <c r="P413" s="272"/>
      <c r="Q413" s="272"/>
      <c r="R413" s="272"/>
      <c r="S413" s="272"/>
      <c r="T413" s="272"/>
      <c r="U413" s="272"/>
      <c r="V413" s="272"/>
      <c r="W413" s="272"/>
      <c r="X413" s="272"/>
      <c r="Y413" s="272"/>
      <c r="Z413" s="272"/>
      <c r="AA413" s="272"/>
      <c r="AB413" s="272"/>
      <c r="AC413" s="272"/>
      <c r="AD413" s="272"/>
      <c r="AE413" s="272"/>
      <c r="AF413" s="272"/>
      <c r="AG413" s="272"/>
      <c r="AH413" s="272"/>
      <c r="AI413" s="272"/>
      <c r="AJ413" s="272"/>
      <c r="AK413" s="272"/>
      <c r="AL413" s="272"/>
      <c r="AM413" s="272"/>
      <c r="AN413" s="272"/>
      <c r="AO413" s="272"/>
      <c r="AP413" s="272"/>
      <c r="AQ413" s="272"/>
      <c r="AR413" s="272"/>
      <c r="AS413" s="272"/>
      <c r="AT413" s="272"/>
      <c r="AU413" s="286"/>
    </row>
    <row r="414" spans="1:47" ht="60" customHeight="1" x14ac:dyDescent="0.35">
      <c r="A414" s="282" t="s">
        <v>6112</v>
      </c>
      <c r="B414" s="260" t="s">
        <v>6194</v>
      </c>
      <c r="C414" s="261" t="s">
        <v>6201</v>
      </c>
      <c r="D414" s="264" t="s">
        <v>6202</v>
      </c>
      <c r="E414" s="265" t="s">
        <v>5369</v>
      </c>
      <c r="F414" s="268" t="s">
        <v>6119</v>
      </c>
      <c r="G414" s="271">
        <f>IF(COUNTIF(H414:AU414,"&lt;&gt;")=0,"",SUMPRODUCT(((Recommendations[ImplStatus]="Implemented")+(Recommendations[ImplStatus]="Compensated"))*ISNUMBER(MATCH(Recommendations[Id],H414:AU414,0)))/COUNTIF(H414:AU414,"&lt;&gt;"))</f>
        <v>0</v>
      </c>
      <c r="H414" s="272" t="s">
        <v>66</v>
      </c>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86"/>
    </row>
    <row r="415" spans="1:47" ht="60" customHeight="1" x14ac:dyDescent="0.35">
      <c r="A415" s="282" t="s">
        <v>6112</v>
      </c>
      <c r="B415" s="260" t="s">
        <v>6194</v>
      </c>
      <c r="C415" s="261" t="s">
        <v>6203</v>
      </c>
      <c r="D415" s="264" t="s">
        <v>6204</v>
      </c>
      <c r="E415" s="265" t="s">
        <v>5398</v>
      </c>
      <c r="F415" s="268" t="s">
        <v>6119</v>
      </c>
      <c r="G415" s="271">
        <f>IF(COUNTIF(H415:AU415,"&lt;&gt;")=0,"",SUMPRODUCT(((Recommendations[ImplStatus]="Implemented")+(Recommendations[ImplStatus]="Compensated"))*ISNUMBER(MATCH(Recommendations[Id],H415:AU415,0)))/COUNTIF(H415:AU415,"&lt;&gt;"))</f>
        <v>0</v>
      </c>
      <c r="H415" s="272" t="s">
        <v>66</v>
      </c>
      <c r="I415" s="272"/>
      <c r="J415" s="272"/>
      <c r="K415" s="272"/>
      <c r="L415" s="272"/>
      <c r="M415" s="272"/>
      <c r="N415" s="272"/>
      <c r="O415" s="272"/>
      <c r="P415" s="272"/>
      <c r="Q415" s="272"/>
      <c r="R415" s="272"/>
      <c r="S415" s="272"/>
      <c r="T415" s="272"/>
      <c r="U415" s="272"/>
      <c r="V415" s="272"/>
      <c r="W415" s="272"/>
      <c r="X415" s="272"/>
      <c r="Y415" s="272"/>
      <c r="Z415" s="272"/>
      <c r="AA415" s="272"/>
      <c r="AB415" s="272"/>
      <c r="AC415" s="272"/>
      <c r="AD415" s="272"/>
      <c r="AE415" s="272"/>
      <c r="AF415" s="272"/>
      <c r="AG415" s="272"/>
      <c r="AH415" s="272"/>
      <c r="AI415" s="272"/>
      <c r="AJ415" s="272"/>
      <c r="AK415" s="272"/>
      <c r="AL415" s="272"/>
      <c r="AM415" s="272"/>
      <c r="AN415" s="272"/>
      <c r="AO415" s="272"/>
      <c r="AP415" s="272"/>
      <c r="AQ415" s="272"/>
      <c r="AR415" s="272"/>
      <c r="AS415" s="272"/>
      <c r="AT415" s="272"/>
      <c r="AU415" s="286"/>
    </row>
    <row r="416" spans="1:47" ht="60" customHeight="1" x14ac:dyDescent="0.35">
      <c r="A416" s="282" t="s">
        <v>6112</v>
      </c>
      <c r="B416" s="260" t="s">
        <v>6194</v>
      </c>
      <c r="C416" s="261" t="s">
        <v>6205</v>
      </c>
      <c r="D416" s="264" t="s">
        <v>6206</v>
      </c>
      <c r="E416" s="265" t="s">
        <v>5398</v>
      </c>
      <c r="F416" s="268" t="s">
        <v>6207</v>
      </c>
      <c r="G416" s="271">
        <f>IF(COUNTIF(H416:AU416,"&lt;&gt;")=0,"",SUMPRODUCT(((Recommendations[ImplStatus]="Implemented")+(Recommendations[ImplStatus]="Compensated"))*ISNUMBER(MATCH(Recommendations[Id],H416:AU416,0)))/COUNTIF(H416:AU416,"&lt;&gt;"))</f>
        <v>0</v>
      </c>
      <c r="H416" s="272" t="s">
        <v>25</v>
      </c>
      <c r="I416" s="272" t="s">
        <v>154</v>
      </c>
      <c r="J416" s="272" t="s">
        <v>225</v>
      </c>
      <c r="K416" s="272"/>
      <c r="L416" s="272"/>
      <c r="M416" s="272"/>
      <c r="N416" s="272"/>
      <c r="O416" s="272"/>
      <c r="P416" s="272"/>
      <c r="Q416" s="272"/>
      <c r="R416" s="272"/>
      <c r="S416" s="272"/>
      <c r="T416" s="272"/>
      <c r="U416" s="272"/>
      <c r="V416" s="272"/>
      <c r="W416" s="272"/>
      <c r="X416" s="272"/>
      <c r="Y416" s="272"/>
      <c r="Z416" s="272"/>
      <c r="AA416" s="272"/>
      <c r="AB416" s="272"/>
      <c r="AC416" s="272"/>
      <c r="AD416" s="272"/>
      <c r="AE416" s="272"/>
      <c r="AF416" s="272"/>
      <c r="AG416" s="272"/>
      <c r="AH416" s="272"/>
      <c r="AI416" s="272"/>
      <c r="AJ416" s="272"/>
      <c r="AK416" s="272"/>
      <c r="AL416" s="272"/>
      <c r="AM416" s="272"/>
      <c r="AN416" s="272"/>
      <c r="AO416" s="272"/>
      <c r="AP416" s="272"/>
      <c r="AQ416" s="272"/>
      <c r="AR416" s="272"/>
      <c r="AS416" s="272"/>
      <c r="AT416" s="272"/>
      <c r="AU416" s="286"/>
    </row>
    <row r="417" spans="1:47" ht="60" customHeight="1" x14ac:dyDescent="0.35">
      <c r="A417" s="282" t="s">
        <v>6112</v>
      </c>
      <c r="B417" s="260" t="s">
        <v>6194</v>
      </c>
      <c r="C417" s="261" t="s">
        <v>6208</v>
      </c>
      <c r="D417" s="264" t="s">
        <v>6209</v>
      </c>
      <c r="E417" s="265" t="s">
        <v>5398</v>
      </c>
      <c r="F417" s="268" t="s">
        <v>6207</v>
      </c>
      <c r="G417" s="271" t="str">
        <f>IF(COUNTIF(H417:AU417,"&lt;&gt;")=0,"",SUMPRODUCT(((Recommendations[ImplStatus]="Implemented")+(Recommendations[ImplStatus]="Compensated"))*ISNUMBER(MATCH(Recommendations[Id],H417:AU417,0)))/COUNTIF(H417:AU417,"&lt;&gt;"))</f>
        <v/>
      </c>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86"/>
    </row>
    <row r="418" spans="1:47" ht="60" customHeight="1" x14ac:dyDescent="0.35">
      <c r="A418" s="282" t="s">
        <v>6112</v>
      </c>
      <c r="B418" s="260" t="s">
        <v>6194</v>
      </c>
      <c r="C418" s="261" t="s">
        <v>6210</v>
      </c>
      <c r="D418" s="264" t="s">
        <v>6211</v>
      </c>
      <c r="E418" s="265" t="s">
        <v>5648</v>
      </c>
      <c r="F418" s="268" t="s">
        <v>6207</v>
      </c>
      <c r="G418" s="271" t="str">
        <f>IF(COUNTIF(H418:AU418,"&lt;&gt;")=0,"",SUMPRODUCT(((Recommendations[ImplStatus]="Implemented")+(Recommendations[ImplStatus]="Compensated"))*ISNUMBER(MATCH(Recommendations[Id],H418:AU418,0)))/COUNTIF(H418:AU418,"&lt;&gt;"))</f>
        <v/>
      </c>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86"/>
    </row>
    <row r="419" spans="1:47" ht="60" customHeight="1" x14ac:dyDescent="0.35">
      <c r="A419" s="282" t="s">
        <v>6112</v>
      </c>
      <c r="B419" s="260" t="s">
        <v>6194</v>
      </c>
      <c r="C419" s="261" t="s">
        <v>6212</v>
      </c>
      <c r="D419" s="264" t="s">
        <v>6213</v>
      </c>
      <c r="E419" s="265" t="s">
        <v>5398</v>
      </c>
      <c r="F419" s="268" t="s">
        <v>6207</v>
      </c>
      <c r="G419" s="271" t="str">
        <f>IF(COUNTIF(H419:AU419,"&lt;&gt;")=0,"",SUMPRODUCT(((Recommendations[ImplStatus]="Implemented")+(Recommendations[ImplStatus]="Compensated"))*ISNUMBER(MATCH(Recommendations[Id],H419:AU419,0)))/COUNTIF(H419:AU419,"&lt;&gt;"))</f>
        <v/>
      </c>
      <c r="H419" s="272"/>
      <c r="I419" s="272"/>
      <c r="J419" s="272"/>
      <c r="K419" s="272"/>
      <c r="L419" s="272"/>
      <c r="M419" s="272"/>
      <c r="N419" s="272"/>
      <c r="O419" s="272"/>
      <c r="P419" s="272"/>
      <c r="Q419" s="272"/>
      <c r="R419" s="272"/>
      <c r="S419" s="272"/>
      <c r="T419" s="272"/>
      <c r="U419" s="272"/>
      <c r="V419" s="272"/>
      <c r="W419" s="272"/>
      <c r="X419" s="272"/>
      <c r="Y419" s="272"/>
      <c r="Z419" s="272"/>
      <c r="AA419" s="272"/>
      <c r="AB419" s="272"/>
      <c r="AC419" s="272"/>
      <c r="AD419" s="272"/>
      <c r="AE419" s="272"/>
      <c r="AF419" s="272"/>
      <c r="AG419" s="272"/>
      <c r="AH419" s="272"/>
      <c r="AI419" s="272"/>
      <c r="AJ419" s="272"/>
      <c r="AK419" s="272"/>
      <c r="AL419" s="272"/>
      <c r="AM419" s="272"/>
      <c r="AN419" s="272"/>
      <c r="AO419" s="272"/>
      <c r="AP419" s="272"/>
      <c r="AQ419" s="272"/>
      <c r="AR419" s="272"/>
      <c r="AS419" s="272"/>
      <c r="AT419" s="272"/>
      <c r="AU419" s="286"/>
    </row>
    <row r="420" spans="1:47" ht="60" customHeight="1" x14ac:dyDescent="0.35">
      <c r="A420" s="282" t="s">
        <v>6112</v>
      </c>
      <c r="B420" s="260" t="s">
        <v>6194</v>
      </c>
      <c r="C420" s="261" t="s">
        <v>6214</v>
      </c>
      <c r="D420" s="264" t="s">
        <v>6215</v>
      </c>
      <c r="E420" s="265" t="s">
        <v>5648</v>
      </c>
      <c r="F420" s="268" t="s">
        <v>6207</v>
      </c>
      <c r="G420" s="271">
        <f>IF(COUNTIF(H420:AU420,"&lt;&gt;")=0,"",SUMPRODUCT(((Recommendations[ImplStatus]="Implemented")+(Recommendations[ImplStatus]="Compensated"))*ISNUMBER(MATCH(Recommendations[Id],H420:AU420,0)))/COUNTIF(H420:AU420,"&lt;&gt;"))</f>
        <v>0</v>
      </c>
      <c r="H420" s="272" t="s">
        <v>30</v>
      </c>
      <c r="I420" s="272"/>
      <c r="J420" s="272"/>
      <c r="K420" s="272"/>
      <c r="L420" s="272"/>
      <c r="M420" s="272"/>
      <c r="N420" s="272"/>
      <c r="O420" s="272"/>
      <c r="P420" s="272"/>
      <c r="Q420" s="272"/>
      <c r="R420" s="272"/>
      <c r="S420" s="272"/>
      <c r="T420" s="272"/>
      <c r="U420" s="272"/>
      <c r="V420" s="272"/>
      <c r="W420" s="272"/>
      <c r="X420" s="272"/>
      <c r="Y420" s="272"/>
      <c r="Z420" s="272"/>
      <c r="AA420" s="272"/>
      <c r="AB420" s="272"/>
      <c r="AC420" s="272"/>
      <c r="AD420" s="272"/>
      <c r="AE420" s="272"/>
      <c r="AF420" s="272"/>
      <c r="AG420" s="272"/>
      <c r="AH420" s="272"/>
      <c r="AI420" s="272"/>
      <c r="AJ420" s="272"/>
      <c r="AK420" s="272"/>
      <c r="AL420" s="272"/>
      <c r="AM420" s="272"/>
      <c r="AN420" s="272"/>
      <c r="AO420" s="272"/>
      <c r="AP420" s="272"/>
      <c r="AQ420" s="272"/>
      <c r="AR420" s="272"/>
      <c r="AS420" s="272"/>
      <c r="AT420" s="272"/>
      <c r="AU420" s="286"/>
    </row>
    <row r="421" spans="1:47" ht="60" customHeight="1" x14ac:dyDescent="0.35">
      <c r="A421" s="282" t="s">
        <v>6112</v>
      </c>
      <c r="B421" s="260" t="s">
        <v>6194</v>
      </c>
      <c r="C421" s="261" t="s">
        <v>6216</v>
      </c>
      <c r="D421" s="264" t="s">
        <v>6217</v>
      </c>
      <c r="E421" s="265" t="s">
        <v>5648</v>
      </c>
      <c r="F421" s="268" t="s">
        <v>6207</v>
      </c>
      <c r="G421" s="271" t="str">
        <f>IF(COUNTIF(H421:AU421,"&lt;&gt;")=0,"",SUMPRODUCT(((Recommendations[ImplStatus]="Implemented")+(Recommendations[ImplStatus]="Compensated"))*ISNUMBER(MATCH(Recommendations[Id],H421:AU421,0)))/COUNTIF(H421:AU421,"&lt;&gt;"))</f>
        <v/>
      </c>
      <c r="H421" s="272"/>
      <c r="I421" s="272"/>
      <c r="J421" s="272"/>
      <c r="K421" s="272"/>
      <c r="L421" s="272"/>
      <c r="M421" s="272"/>
      <c r="N421" s="272"/>
      <c r="O421" s="272"/>
      <c r="P421" s="272"/>
      <c r="Q421" s="272"/>
      <c r="R421" s="272"/>
      <c r="S421" s="272"/>
      <c r="T421" s="272"/>
      <c r="U421" s="272"/>
      <c r="V421" s="272"/>
      <c r="W421" s="272"/>
      <c r="X421" s="272"/>
      <c r="Y421" s="272"/>
      <c r="Z421" s="272"/>
      <c r="AA421" s="272"/>
      <c r="AB421" s="272"/>
      <c r="AC421" s="272"/>
      <c r="AD421" s="272"/>
      <c r="AE421" s="272"/>
      <c r="AF421" s="272"/>
      <c r="AG421" s="272"/>
      <c r="AH421" s="272"/>
      <c r="AI421" s="272"/>
      <c r="AJ421" s="272"/>
      <c r="AK421" s="272"/>
      <c r="AL421" s="272"/>
      <c r="AM421" s="272"/>
      <c r="AN421" s="272"/>
      <c r="AO421" s="272"/>
      <c r="AP421" s="272"/>
      <c r="AQ421" s="272"/>
      <c r="AR421" s="272"/>
      <c r="AS421" s="272"/>
      <c r="AT421" s="272"/>
      <c r="AU421" s="286"/>
    </row>
    <row r="422" spans="1:47" ht="60" customHeight="1" x14ac:dyDescent="0.35">
      <c r="A422" s="282" t="s">
        <v>6112</v>
      </c>
      <c r="B422" s="260" t="s">
        <v>6194</v>
      </c>
      <c r="C422" s="261" t="s">
        <v>6218</v>
      </c>
      <c r="D422" s="264" t="s">
        <v>6219</v>
      </c>
      <c r="E422" s="265" t="s">
        <v>5398</v>
      </c>
      <c r="F422" s="268" t="s">
        <v>6207</v>
      </c>
      <c r="G422" s="271" t="str">
        <f>IF(COUNTIF(H422:AU422,"&lt;&gt;")=0,"",SUMPRODUCT(((Recommendations[ImplStatus]="Implemented")+(Recommendations[ImplStatus]="Compensated"))*ISNUMBER(MATCH(Recommendations[Id],H422:AU422,0)))/COUNTIF(H422:AU422,"&lt;&gt;"))</f>
        <v/>
      </c>
      <c r="H422" s="272"/>
      <c r="I422" s="272"/>
      <c r="J422" s="272"/>
      <c r="K422" s="272"/>
      <c r="L422" s="272"/>
      <c r="M422" s="272"/>
      <c r="N422" s="272"/>
      <c r="O422" s="272"/>
      <c r="P422" s="272"/>
      <c r="Q422" s="272"/>
      <c r="R422" s="272"/>
      <c r="S422" s="272"/>
      <c r="T422" s="272"/>
      <c r="U422" s="272"/>
      <c r="V422" s="272"/>
      <c r="W422" s="272"/>
      <c r="X422" s="272"/>
      <c r="Y422" s="272"/>
      <c r="Z422" s="272"/>
      <c r="AA422" s="272"/>
      <c r="AB422" s="272"/>
      <c r="AC422" s="272"/>
      <c r="AD422" s="272"/>
      <c r="AE422" s="272"/>
      <c r="AF422" s="272"/>
      <c r="AG422" s="272"/>
      <c r="AH422" s="272"/>
      <c r="AI422" s="272"/>
      <c r="AJ422" s="272"/>
      <c r="AK422" s="272"/>
      <c r="AL422" s="272"/>
      <c r="AM422" s="272"/>
      <c r="AN422" s="272"/>
      <c r="AO422" s="272"/>
      <c r="AP422" s="272"/>
      <c r="AQ422" s="272"/>
      <c r="AR422" s="272"/>
      <c r="AS422" s="272"/>
      <c r="AT422" s="272"/>
      <c r="AU422" s="286"/>
    </row>
    <row r="423" spans="1:47" ht="60" customHeight="1" x14ac:dyDescent="0.35">
      <c r="A423" s="282" t="s">
        <v>6112</v>
      </c>
      <c r="B423" s="260" t="s">
        <v>6194</v>
      </c>
      <c r="C423" s="261" t="s">
        <v>6220</v>
      </c>
      <c r="D423" s="264" t="s">
        <v>6221</v>
      </c>
      <c r="E423" s="265" t="s">
        <v>5398</v>
      </c>
      <c r="F423" s="268" t="s">
        <v>6207</v>
      </c>
      <c r="G423" s="271" t="str">
        <f>IF(COUNTIF(H423:AU423,"&lt;&gt;")=0,"",SUMPRODUCT(((Recommendations[ImplStatus]="Implemented")+(Recommendations[ImplStatus]="Compensated"))*ISNUMBER(MATCH(Recommendations[Id],H423:AU423,0)))/COUNTIF(H423:AU423,"&lt;&gt;"))</f>
        <v/>
      </c>
      <c r="H423" s="272"/>
      <c r="I423" s="272"/>
      <c r="J423" s="272"/>
      <c r="K423" s="272"/>
      <c r="L423" s="272"/>
      <c r="M423" s="272"/>
      <c r="N423" s="272"/>
      <c r="O423" s="272"/>
      <c r="P423" s="272"/>
      <c r="Q423" s="272"/>
      <c r="R423" s="272"/>
      <c r="S423" s="272"/>
      <c r="T423" s="272"/>
      <c r="U423" s="272"/>
      <c r="V423" s="272"/>
      <c r="W423" s="272"/>
      <c r="X423" s="272"/>
      <c r="Y423" s="272"/>
      <c r="Z423" s="272"/>
      <c r="AA423" s="272"/>
      <c r="AB423" s="272"/>
      <c r="AC423" s="272"/>
      <c r="AD423" s="272"/>
      <c r="AE423" s="272"/>
      <c r="AF423" s="272"/>
      <c r="AG423" s="272"/>
      <c r="AH423" s="272"/>
      <c r="AI423" s="272"/>
      <c r="AJ423" s="272"/>
      <c r="AK423" s="272"/>
      <c r="AL423" s="272"/>
      <c r="AM423" s="272"/>
      <c r="AN423" s="272"/>
      <c r="AO423" s="272"/>
      <c r="AP423" s="272"/>
      <c r="AQ423" s="272"/>
      <c r="AR423" s="272"/>
      <c r="AS423" s="272"/>
      <c r="AT423" s="272"/>
      <c r="AU423" s="286"/>
    </row>
    <row r="424" spans="1:47" ht="60" customHeight="1" outlineLevel="1" x14ac:dyDescent="0.35">
      <c r="A424" s="280" t="s">
        <v>6222</v>
      </c>
      <c r="B424" s="258"/>
      <c r="C424" s="258"/>
      <c r="D424" s="262"/>
      <c r="E424" s="258"/>
      <c r="F424" s="266"/>
      <c r="G424" s="269" t="str">
        <f>IF(COUNTIF(H424:AU424,"&lt;&gt;")=0,"",SUMPRODUCT(((Recommendations[ImplStatus]="Implemented")+(Recommendations[ImplStatus]="Compensated"))*ISNUMBER(MATCH(Recommendations[Id],H424:AU424,0)))/COUNTIF(H424:AU424,"&lt;&gt;"))</f>
        <v/>
      </c>
      <c r="H424" s="266"/>
      <c r="I424" s="266"/>
      <c r="J424" s="266"/>
      <c r="K424" s="266"/>
      <c r="L424" s="266"/>
      <c r="M424" s="266"/>
      <c r="N424" s="266"/>
      <c r="O424" s="266"/>
      <c r="P424" s="266"/>
      <c r="Q424" s="266"/>
      <c r="R424" s="266"/>
      <c r="S424" s="266"/>
      <c r="T424" s="266"/>
      <c r="U424" s="266"/>
      <c r="V424" s="266"/>
      <c r="W424" s="266"/>
      <c r="X424" s="266"/>
      <c r="Y424" s="266"/>
      <c r="Z424" s="266"/>
      <c r="AA424" s="266"/>
      <c r="AB424" s="266"/>
      <c r="AC424" s="266"/>
      <c r="AD424" s="266"/>
      <c r="AE424" s="266"/>
      <c r="AF424" s="266"/>
      <c r="AG424" s="266"/>
      <c r="AH424" s="266"/>
      <c r="AI424" s="266"/>
      <c r="AJ424" s="266"/>
      <c r="AK424" s="266"/>
      <c r="AL424" s="266"/>
      <c r="AM424" s="266"/>
      <c r="AN424" s="266"/>
      <c r="AO424" s="266"/>
      <c r="AP424" s="266"/>
      <c r="AQ424" s="266"/>
      <c r="AR424" s="266"/>
      <c r="AS424" s="266"/>
      <c r="AT424" s="266"/>
      <c r="AU424" s="284"/>
    </row>
    <row r="425" spans="1:47" ht="60" customHeight="1" outlineLevel="2" x14ac:dyDescent="0.35">
      <c r="A425" s="281" t="s">
        <v>6222</v>
      </c>
      <c r="B425" s="259" t="s">
        <v>6223</v>
      </c>
      <c r="C425" s="259"/>
      <c r="D425" s="263"/>
      <c r="E425" s="259"/>
      <c r="F425" s="267"/>
      <c r="G425" s="270" t="str">
        <f>IF(COUNTIF(H425:AU425,"&lt;&gt;")=0,"",SUMPRODUCT(((Recommendations[ImplStatus]="Implemented")+(Recommendations[ImplStatus]="Compensated"))*ISNUMBER(MATCH(Recommendations[Id],H425:AU425,0)))/COUNTIF(H425:AU425,"&lt;&gt;"))</f>
        <v/>
      </c>
      <c r="H425" s="267"/>
      <c r="I425" s="267"/>
      <c r="J425" s="267"/>
      <c r="K425" s="267"/>
      <c r="L425" s="267"/>
      <c r="M425" s="267"/>
      <c r="N425" s="267"/>
      <c r="O425" s="267"/>
      <c r="P425" s="267"/>
      <c r="Q425" s="267"/>
      <c r="R425" s="267"/>
      <c r="S425" s="267"/>
      <c r="T425" s="267"/>
      <c r="U425" s="267"/>
      <c r="V425" s="267"/>
      <c r="W425" s="267"/>
      <c r="X425" s="267"/>
      <c r="Y425" s="267"/>
      <c r="Z425" s="267"/>
      <c r="AA425" s="267"/>
      <c r="AB425" s="267"/>
      <c r="AC425" s="267"/>
      <c r="AD425" s="267"/>
      <c r="AE425" s="267"/>
      <c r="AF425" s="267"/>
      <c r="AG425" s="267"/>
      <c r="AH425" s="267"/>
      <c r="AI425" s="267"/>
      <c r="AJ425" s="267"/>
      <c r="AK425" s="267"/>
      <c r="AL425" s="267"/>
      <c r="AM425" s="267"/>
      <c r="AN425" s="267"/>
      <c r="AO425" s="267"/>
      <c r="AP425" s="267"/>
      <c r="AQ425" s="267"/>
      <c r="AR425" s="267"/>
      <c r="AS425" s="267"/>
      <c r="AT425" s="267"/>
      <c r="AU425" s="285"/>
    </row>
    <row r="426" spans="1:47" ht="60" customHeight="1" x14ac:dyDescent="0.35">
      <c r="A426" s="282" t="s">
        <v>6222</v>
      </c>
      <c r="B426" s="260" t="s">
        <v>6223</v>
      </c>
      <c r="C426" s="261" t="s">
        <v>6224</v>
      </c>
      <c r="D426" s="264" t="s">
        <v>6225</v>
      </c>
      <c r="E426" s="265" t="s">
        <v>5369</v>
      </c>
      <c r="F426" s="268" t="s">
        <v>6186</v>
      </c>
      <c r="G426" s="271" t="str">
        <f>IF(COUNTIF(H426:AU426,"&lt;&gt;")=0,"",SUMPRODUCT(((Recommendations[ImplStatus]="Implemented")+(Recommendations[ImplStatus]="Compensated"))*ISNUMBER(MATCH(Recommendations[Id],H426:AU426,0)))/COUNTIF(H426:AU426,"&lt;&gt;"))</f>
        <v/>
      </c>
      <c r="H426" s="272"/>
      <c r="I426" s="272"/>
      <c r="J426" s="272"/>
      <c r="K426" s="272"/>
      <c r="L426" s="272"/>
      <c r="M426" s="272"/>
      <c r="N426" s="272"/>
      <c r="O426" s="272"/>
      <c r="P426" s="272"/>
      <c r="Q426" s="272"/>
      <c r="R426" s="272"/>
      <c r="S426" s="272"/>
      <c r="T426" s="272"/>
      <c r="U426" s="272"/>
      <c r="V426" s="272"/>
      <c r="W426" s="272"/>
      <c r="X426" s="272"/>
      <c r="Y426" s="272"/>
      <c r="Z426" s="272"/>
      <c r="AA426" s="272"/>
      <c r="AB426" s="272"/>
      <c r="AC426" s="272"/>
      <c r="AD426" s="272"/>
      <c r="AE426" s="272"/>
      <c r="AF426" s="272"/>
      <c r="AG426" s="272"/>
      <c r="AH426" s="272"/>
      <c r="AI426" s="272"/>
      <c r="AJ426" s="272"/>
      <c r="AK426" s="272"/>
      <c r="AL426" s="272"/>
      <c r="AM426" s="272"/>
      <c r="AN426" s="272"/>
      <c r="AO426" s="272"/>
      <c r="AP426" s="272"/>
      <c r="AQ426" s="272"/>
      <c r="AR426" s="272"/>
      <c r="AS426" s="272"/>
      <c r="AT426" s="272"/>
      <c r="AU426" s="286"/>
    </row>
    <row r="427" spans="1:47" ht="60" customHeight="1" x14ac:dyDescent="0.35">
      <c r="A427" s="282" t="s">
        <v>6222</v>
      </c>
      <c r="B427" s="260" t="s">
        <v>6223</v>
      </c>
      <c r="C427" s="261" t="s">
        <v>6226</v>
      </c>
      <c r="D427" s="264" t="s">
        <v>6227</v>
      </c>
      <c r="E427" s="265" t="s">
        <v>5369</v>
      </c>
      <c r="F427" s="268" t="s">
        <v>6186</v>
      </c>
      <c r="G427" s="271" t="str">
        <f>IF(COUNTIF(H427:AU427,"&lt;&gt;")=0,"",SUMPRODUCT(((Recommendations[ImplStatus]="Implemented")+(Recommendations[ImplStatus]="Compensated"))*ISNUMBER(MATCH(Recommendations[Id],H427:AU427,0)))/COUNTIF(H427:AU427,"&lt;&gt;"))</f>
        <v/>
      </c>
      <c r="H427" s="272"/>
      <c r="I427" s="272"/>
      <c r="J427" s="272"/>
      <c r="K427" s="272"/>
      <c r="L427" s="272"/>
      <c r="M427" s="272"/>
      <c r="N427" s="272"/>
      <c r="O427" s="272"/>
      <c r="P427" s="272"/>
      <c r="Q427" s="272"/>
      <c r="R427" s="272"/>
      <c r="S427" s="272"/>
      <c r="T427" s="272"/>
      <c r="U427" s="272"/>
      <c r="V427" s="272"/>
      <c r="W427" s="272"/>
      <c r="X427" s="272"/>
      <c r="Y427" s="272"/>
      <c r="Z427" s="272"/>
      <c r="AA427" s="272"/>
      <c r="AB427" s="272"/>
      <c r="AC427" s="272"/>
      <c r="AD427" s="272"/>
      <c r="AE427" s="272"/>
      <c r="AF427" s="272"/>
      <c r="AG427" s="272"/>
      <c r="AH427" s="272"/>
      <c r="AI427" s="272"/>
      <c r="AJ427" s="272"/>
      <c r="AK427" s="272"/>
      <c r="AL427" s="272"/>
      <c r="AM427" s="272"/>
      <c r="AN427" s="272"/>
      <c r="AO427" s="272"/>
      <c r="AP427" s="272"/>
      <c r="AQ427" s="272"/>
      <c r="AR427" s="272"/>
      <c r="AS427" s="272"/>
      <c r="AT427" s="272"/>
      <c r="AU427" s="286"/>
    </row>
    <row r="428" spans="1:47" ht="60" customHeight="1" x14ac:dyDescent="0.35">
      <c r="A428" s="282" t="s">
        <v>6222</v>
      </c>
      <c r="B428" s="260" t="s">
        <v>6223</v>
      </c>
      <c r="C428" s="261" t="s">
        <v>6228</v>
      </c>
      <c r="D428" s="264" t="s">
        <v>6229</v>
      </c>
      <c r="E428" s="265" t="s">
        <v>5648</v>
      </c>
      <c r="F428" s="268" t="s">
        <v>6186</v>
      </c>
      <c r="G428" s="271" t="str">
        <f>IF(COUNTIF(H428:AU428,"&lt;&gt;")=0,"",SUMPRODUCT(((Recommendations[ImplStatus]="Implemented")+(Recommendations[ImplStatus]="Compensated"))*ISNUMBER(MATCH(Recommendations[Id],H428:AU428,0)))/COUNTIF(H428:AU428,"&lt;&gt;"))</f>
        <v/>
      </c>
      <c r="H428" s="272"/>
      <c r="I428" s="272"/>
      <c r="J428" s="272"/>
      <c r="K428" s="272"/>
      <c r="L428" s="272"/>
      <c r="M428" s="272"/>
      <c r="N428" s="272"/>
      <c r="O428" s="272"/>
      <c r="P428" s="272"/>
      <c r="Q428" s="272"/>
      <c r="R428" s="272"/>
      <c r="S428" s="272"/>
      <c r="T428" s="272"/>
      <c r="U428" s="272"/>
      <c r="V428" s="272"/>
      <c r="W428" s="272"/>
      <c r="X428" s="272"/>
      <c r="Y428" s="272"/>
      <c r="Z428" s="272"/>
      <c r="AA428" s="272"/>
      <c r="AB428" s="272"/>
      <c r="AC428" s="272"/>
      <c r="AD428" s="272"/>
      <c r="AE428" s="272"/>
      <c r="AF428" s="272"/>
      <c r="AG428" s="272"/>
      <c r="AH428" s="272"/>
      <c r="AI428" s="272"/>
      <c r="AJ428" s="272"/>
      <c r="AK428" s="272"/>
      <c r="AL428" s="272"/>
      <c r="AM428" s="272"/>
      <c r="AN428" s="272"/>
      <c r="AO428" s="272"/>
      <c r="AP428" s="272"/>
      <c r="AQ428" s="272"/>
      <c r="AR428" s="272"/>
      <c r="AS428" s="272"/>
      <c r="AT428" s="272"/>
      <c r="AU428" s="286"/>
    </row>
    <row r="429" spans="1:47" ht="60" customHeight="1" x14ac:dyDescent="0.35">
      <c r="A429" s="282" t="s">
        <v>6222</v>
      </c>
      <c r="B429" s="260" t="s">
        <v>6223</v>
      </c>
      <c r="C429" s="261" t="s">
        <v>6230</v>
      </c>
      <c r="D429" s="264" t="s">
        <v>6231</v>
      </c>
      <c r="E429" s="265" t="s">
        <v>5398</v>
      </c>
      <c r="F429" s="268" t="s">
        <v>6186</v>
      </c>
      <c r="G429" s="271" t="str">
        <f>IF(COUNTIF(H429:AU429,"&lt;&gt;")=0,"",SUMPRODUCT(((Recommendations[ImplStatus]="Implemented")+(Recommendations[ImplStatus]="Compensated"))*ISNUMBER(MATCH(Recommendations[Id],H429:AU429,0)))/COUNTIF(H429:AU429,"&lt;&gt;"))</f>
        <v/>
      </c>
      <c r="H429" s="272"/>
      <c r="I429" s="272"/>
      <c r="J429" s="272"/>
      <c r="K429" s="272"/>
      <c r="L429" s="272"/>
      <c r="M429" s="272"/>
      <c r="N429" s="272"/>
      <c r="O429" s="272"/>
      <c r="P429" s="272"/>
      <c r="Q429" s="272"/>
      <c r="R429" s="272"/>
      <c r="S429" s="272"/>
      <c r="T429" s="272"/>
      <c r="U429" s="272"/>
      <c r="V429" s="272"/>
      <c r="W429" s="272"/>
      <c r="X429" s="272"/>
      <c r="Y429" s="272"/>
      <c r="Z429" s="272"/>
      <c r="AA429" s="272"/>
      <c r="AB429" s="272"/>
      <c r="AC429" s="272"/>
      <c r="AD429" s="272"/>
      <c r="AE429" s="272"/>
      <c r="AF429" s="272"/>
      <c r="AG429" s="272"/>
      <c r="AH429" s="272"/>
      <c r="AI429" s="272"/>
      <c r="AJ429" s="272"/>
      <c r="AK429" s="272"/>
      <c r="AL429" s="272"/>
      <c r="AM429" s="272"/>
      <c r="AN429" s="272"/>
      <c r="AO429" s="272"/>
      <c r="AP429" s="272"/>
      <c r="AQ429" s="272"/>
      <c r="AR429" s="272"/>
      <c r="AS429" s="272"/>
      <c r="AT429" s="272"/>
      <c r="AU429" s="286"/>
    </row>
    <row r="430" spans="1:47" ht="60" customHeight="1" x14ac:dyDescent="0.35">
      <c r="A430" s="282" t="s">
        <v>6222</v>
      </c>
      <c r="B430" s="260" t="s">
        <v>6223</v>
      </c>
      <c r="C430" s="261" t="s">
        <v>6232</v>
      </c>
      <c r="D430" s="264" t="s">
        <v>6233</v>
      </c>
      <c r="E430" s="265" t="s">
        <v>5398</v>
      </c>
      <c r="F430" s="268" t="s">
        <v>6186</v>
      </c>
      <c r="G430" s="271" t="str">
        <f>IF(COUNTIF(H430:AU430,"&lt;&gt;")=0,"",SUMPRODUCT(((Recommendations[ImplStatus]="Implemented")+(Recommendations[ImplStatus]="Compensated"))*ISNUMBER(MATCH(Recommendations[Id],H430:AU430,0)))/COUNTIF(H430:AU430,"&lt;&gt;"))</f>
        <v/>
      </c>
      <c r="H430" s="272"/>
      <c r="I430" s="272"/>
      <c r="J430" s="272"/>
      <c r="K430" s="272"/>
      <c r="L430" s="272"/>
      <c r="M430" s="272"/>
      <c r="N430" s="272"/>
      <c r="O430" s="272"/>
      <c r="P430" s="272"/>
      <c r="Q430" s="272"/>
      <c r="R430" s="272"/>
      <c r="S430" s="272"/>
      <c r="T430" s="272"/>
      <c r="U430" s="272"/>
      <c r="V430" s="272"/>
      <c r="W430" s="272"/>
      <c r="X430" s="272"/>
      <c r="Y430" s="272"/>
      <c r="Z430" s="272"/>
      <c r="AA430" s="272"/>
      <c r="AB430" s="272"/>
      <c r="AC430" s="272"/>
      <c r="AD430" s="272"/>
      <c r="AE430" s="272"/>
      <c r="AF430" s="272"/>
      <c r="AG430" s="272"/>
      <c r="AH430" s="272"/>
      <c r="AI430" s="272"/>
      <c r="AJ430" s="272"/>
      <c r="AK430" s="272"/>
      <c r="AL430" s="272"/>
      <c r="AM430" s="272"/>
      <c r="AN430" s="272"/>
      <c r="AO430" s="272"/>
      <c r="AP430" s="272"/>
      <c r="AQ430" s="272"/>
      <c r="AR430" s="272"/>
      <c r="AS430" s="272"/>
      <c r="AT430" s="272"/>
      <c r="AU430" s="286"/>
    </row>
    <row r="431" spans="1:47" ht="60" customHeight="1" x14ac:dyDescent="0.35">
      <c r="A431" s="282" t="s">
        <v>6222</v>
      </c>
      <c r="B431" s="260" t="s">
        <v>6223</v>
      </c>
      <c r="C431" s="261" t="s">
        <v>6234</v>
      </c>
      <c r="D431" s="264" t="s">
        <v>6235</v>
      </c>
      <c r="E431" s="265" t="s">
        <v>5648</v>
      </c>
      <c r="F431" s="268" t="s">
        <v>6186</v>
      </c>
      <c r="G431" s="271" t="str">
        <f>IF(COUNTIF(H431:AU431,"&lt;&gt;")=0,"",SUMPRODUCT(((Recommendations[ImplStatus]="Implemented")+(Recommendations[ImplStatus]="Compensated"))*ISNUMBER(MATCH(Recommendations[Id],H431:AU431,0)))/COUNTIF(H431:AU431,"&lt;&gt;"))</f>
        <v/>
      </c>
      <c r="H431" s="272"/>
      <c r="I431" s="272"/>
      <c r="J431" s="272"/>
      <c r="K431" s="272"/>
      <c r="L431" s="272"/>
      <c r="M431" s="272"/>
      <c r="N431" s="272"/>
      <c r="O431" s="272"/>
      <c r="P431" s="272"/>
      <c r="Q431" s="272"/>
      <c r="R431" s="272"/>
      <c r="S431" s="272"/>
      <c r="T431" s="272"/>
      <c r="U431" s="272"/>
      <c r="V431" s="272"/>
      <c r="W431" s="272"/>
      <c r="X431" s="272"/>
      <c r="Y431" s="272"/>
      <c r="Z431" s="272"/>
      <c r="AA431" s="272"/>
      <c r="AB431" s="272"/>
      <c r="AC431" s="272"/>
      <c r="AD431" s="272"/>
      <c r="AE431" s="272"/>
      <c r="AF431" s="272"/>
      <c r="AG431" s="272"/>
      <c r="AH431" s="272"/>
      <c r="AI431" s="272"/>
      <c r="AJ431" s="272"/>
      <c r="AK431" s="272"/>
      <c r="AL431" s="272"/>
      <c r="AM431" s="272"/>
      <c r="AN431" s="272"/>
      <c r="AO431" s="272"/>
      <c r="AP431" s="272"/>
      <c r="AQ431" s="272"/>
      <c r="AR431" s="272"/>
      <c r="AS431" s="272"/>
      <c r="AT431" s="272"/>
      <c r="AU431" s="286"/>
    </row>
    <row r="432" spans="1:47" ht="60" customHeight="1" x14ac:dyDescent="0.35">
      <c r="A432" s="282" t="s">
        <v>6222</v>
      </c>
      <c r="B432" s="260" t="s">
        <v>6223</v>
      </c>
      <c r="C432" s="261" t="s">
        <v>6236</v>
      </c>
      <c r="D432" s="264" t="s">
        <v>6237</v>
      </c>
      <c r="E432" s="265" t="s">
        <v>5648</v>
      </c>
      <c r="F432" s="268" t="s">
        <v>6186</v>
      </c>
      <c r="G432" s="271" t="str">
        <f>IF(COUNTIF(H432:AU432,"&lt;&gt;")=0,"",SUMPRODUCT(((Recommendations[ImplStatus]="Implemented")+(Recommendations[ImplStatus]="Compensated"))*ISNUMBER(MATCH(Recommendations[Id],H432:AU432,0)))/COUNTIF(H432:AU432,"&lt;&gt;"))</f>
        <v/>
      </c>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86"/>
    </row>
    <row r="433" spans="1:47" ht="60" customHeight="1" x14ac:dyDescent="0.35">
      <c r="A433" s="282" t="s">
        <v>6222</v>
      </c>
      <c r="B433" s="260" t="s">
        <v>6223</v>
      </c>
      <c r="C433" s="261" t="s">
        <v>6238</v>
      </c>
      <c r="D433" s="264" t="s">
        <v>6239</v>
      </c>
      <c r="E433" s="265" t="s">
        <v>5465</v>
      </c>
      <c r="F433" s="268" t="s">
        <v>6186</v>
      </c>
      <c r="G433" s="271" t="str">
        <f>IF(COUNTIF(H433:AU433,"&lt;&gt;")=0,"",SUMPRODUCT(((Recommendations[ImplStatus]="Implemented")+(Recommendations[ImplStatus]="Compensated"))*ISNUMBER(MATCH(Recommendations[Id],H433:AU433,0)))/COUNTIF(H433:AU433,"&lt;&gt;"))</f>
        <v/>
      </c>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86"/>
    </row>
    <row r="434" spans="1:47" ht="60" customHeight="1" x14ac:dyDescent="0.35">
      <c r="A434" s="282" t="s">
        <v>6222</v>
      </c>
      <c r="B434" s="260" t="s">
        <v>6223</v>
      </c>
      <c r="C434" s="261" t="s">
        <v>6240</v>
      </c>
      <c r="D434" s="264" t="s">
        <v>6241</v>
      </c>
      <c r="E434" s="265" t="s">
        <v>5465</v>
      </c>
      <c r="F434" s="268" t="s">
        <v>6186</v>
      </c>
      <c r="G434" s="271" t="str">
        <f>IF(COUNTIF(H434:AU434,"&lt;&gt;")=0,"",SUMPRODUCT(((Recommendations[ImplStatus]="Implemented")+(Recommendations[ImplStatus]="Compensated"))*ISNUMBER(MATCH(Recommendations[Id],H434:AU434,0)))/COUNTIF(H434:AU434,"&lt;&gt;"))</f>
        <v/>
      </c>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86"/>
    </row>
    <row r="435" spans="1:47" ht="60" customHeight="1" x14ac:dyDescent="0.35">
      <c r="A435" s="282" t="s">
        <v>6222</v>
      </c>
      <c r="B435" s="260" t="s">
        <v>6223</v>
      </c>
      <c r="C435" s="261" t="s">
        <v>6242</v>
      </c>
      <c r="D435" s="264" t="s">
        <v>6243</v>
      </c>
      <c r="E435" s="265" t="s">
        <v>5398</v>
      </c>
      <c r="F435" s="268" t="s">
        <v>6186</v>
      </c>
      <c r="G435" s="271" t="str">
        <f>IF(COUNTIF(H435:AU435,"&lt;&gt;")=0,"",SUMPRODUCT(((Recommendations[ImplStatus]="Implemented")+(Recommendations[ImplStatus]="Compensated"))*ISNUMBER(MATCH(Recommendations[Id],H435:AU435,0)))/COUNTIF(H435:AU435,"&lt;&gt;"))</f>
        <v/>
      </c>
      <c r="H435" s="272"/>
      <c r="I435" s="272"/>
      <c r="J435" s="272"/>
      <c r="K435" s="272"/>
      <c r="L435" s="272"/>
      <c r="M435" s="272"/>
      <c r="N435" s="272"/>
      <c r="O435" s="272"/>
      <c r="P435" s="272"/>
      <c r="Q435" s="272"/>
      <c r="R435" s="272"/>
      <c r="S435" s="272"/>
      <c r="T435" s="272"/>
      <c r="U435" s="272"/>
      <c r="V435" s="272"/>
      <c r="W435" s="272"/>
      <c r="X435" s="272"/>
      <c r="Y435" s="272"/>
      <c r="Z435" s="272"/>
      <c r="AA435" s="272"/>
      <c r="AB435" s="272"/>
      <c r="AC435" s="272"/>
      <c r="AD435" s="272"/>
      <c r="AE435" s="272"/>
      <c r="AF435" s="272"/>
      <c r="AG435" s="272"/>
      <c r="AH435" s="272"/>
      <c r="AI435" s="272"/>
      <c r="AJ435" s="272"/>
      <c r="AK435" s="272"/>
      <c r="AL435" s="272"/>
      <c r="AM435" s="272"/>
      <c r="AN435" s="272"/>
      <c r="AO435" s="272"/>
      <c r="AP435" s="272"/>
      <c r="AQ435" s="272"/>
      <c r="AR435" s="272"/>
      <c r="AS435" s="272"/>
      <c r="AT435" s="272"/>
      <c r="AU435" s="286"/>
    </row>
    <row r="436" spans="1:47" ht="60" customHeight="1" x14ac:dyDescent="0.35">
      <c r="A436" s="282" t="s">
        <v>6222</v>
      </c>
      <c r="B436" s="260" t="s">
        <v>6223</v>
      </c>
      <c r="C436" s="261" t="s">
        <v>6244</v>
      </c>
      <c r="D436" s="264" t="s">
        <v>6245</v>
      </c>
      <c r="E436" s="265" t="s">
        <v>5465</v>
      </c>
      <c r="F436" s="268" t="s">
        <v>6186</v>
      </c>
      <c r="G436" s="271" t="str">
        <f>IF(COUNTIF(H436:AU436,"&lt;&gt;")=0,"",SUMPRODUCT(((Recommendations[ImplStatus]="Implemented")+(Recommendations[ImplStatus]="Compensated"))*ISNUMBER(MATCH(Recommendations[Id],H436:AU436,0)))/COUNTIF(H436:AU436,"&lt;&gt;"))</f>
        <v/>
      </c>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86"/>
    </row>
    <row r="437" spans="1:47" ht="60" customHeight="1" x14ac:dyDescent="0.35">
      <c r="A437" s="282" t="s">
        <v>6222</v>
      </c>
      <c r="B437" s="260" t="s">
        <v>6223</v>
      </c>
      <c r="C437" s="261" t="s">
        <v>6246</v>
      </c>
      <c r="D437" s="264" t="s">
        <v>6247</v>
      </c>
      <c r="E437" s="265" t="s">
        <v>5398</v>
      </c>
      <c r="F437" s="268" t="s">
        <v>6186</v>
      </c>
      <c r="G437" s="271" t="str">
        <f>IF(COUNTIF(H437:AU437,"&lt;&gt;")=0,"",SUMPRODUCT(((Recommendations[ImplStatus]="Implemented")+(Recommendations[ImplStatus]="Compensated"))*ISNUMBER(MATCH(Recommendations[Id],H437:AU437,0)))/COUNTIF(H437:AU437,"&lt;&gt;"))</f>
        <v/>
      </c>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86"/>
    </row>
    <row r="438" spans="1:47" ht="60" customHeight="1" outlineLevel="2" x14ac:dyDescent="0.35">
      <c r="A438" s="281" t="s">
        <v>6222</v>
      </c>
      <c r="B438" s="259" t="s">
        <v>6248</v>
      </c>
      <c r="C438" s="259"/>
      <c r="D438" s="263"/>
      <c r="E438" s="259"/>
      <c r="F438" s="267"/>
      <c r="G438" s="270" t="str">
        <f>IF(COUNTIF(H438:AU438,"&lt;&gt;")=0,"",SUMPRODUCT(((Recommendations[ImplStatus]="Implemented")+(Recommendations[ImplStatus]="Compensated"))*ISNUMBER(MATCH(Recommendations[Id],H438:AU438,0)))/COUNTIF(H438:AU438,"&lt;&gt;"))</f>
        <v/>
      </c>
      <c r="H438" s="267"/>
      <c r="I438" s="267"/>
      <c r="J438" s="267"/>
      <c r="K438" s="267"/>
      <c r="L438" s="267"/>
      <c r="M438" s="267"/>
      <c r="N438" s="267"/>
      <c r="O438" s="267"/>
      <c r="P438" s="267"/>
      <c r="Q438" s="267"/>
      <c r="R438" s="267"/>
      <c r="S438" s="267"/>
      <c r="T438" s="267"/>
      <c r="U438" s="267"/>
      <c r="V438" s="267"/>
      <c r="W438" s="267"/>
      <c r="X438" s="267"/>
      <c r="Y438" s="267"/>
      <c r="Z438" s="267"/>
      <c r="AA438" s="267"/>
      <c r="AB438" s="267"/>
      <c r="AC438" s="267"/>
      <c r="AD438" s="267"/>
      <c r="AE438" s="267"/>
      <c r="AF438" s="267"/>
      <c r="AG438" s="267"/>
      <c r="AH438" s="267"/>
      <c r="AI438" s="267"/>
      <c r="AJ438" s="267"/>
      <c r="AK438" s="267"/>
      <c r="AL438" s="267"/>
      <c r="AM438" s="267"/>
      <c r="AN438" s="267"/>
      <c r="AO438" s="267"/>
      <c r="AP438" s="267"/>
      <c r="AQ438" s="267"/>
      <c r="AR438" s="267"/>
      <c r="AS438" s="267"/>
      <c r="AT438" s="267"/>
      <c r="AU438" s="285"/>
    </row>
    <row r="439" spans="1:47" ht="60" customHeight="1" x14ac:dyDescent="0.35">
      <c r="A439" s="282" t="s">
        <v>6222</v>
      </c>
      <c r="B439" s="260" t="s">
        <v>6248</v>
      </c>
      <c r="C439" s="261" t="s">
        <v>6249</v>
      </c>
      <c r="D439" s="264" t="s">
        <v>6250</v>
      </c>
      <c r="E439" s="265" t="s">
        <v>5369</v>
      </c>
      <c r="F439" s="268" t="s">
        <v>6251</v>
      </c>
      <c r="G439" s="271" t="str">
        <f>IF(COUNTIF(H439:AU439,"&lt;&gt;")=0,"",SUMPRODUCT(((Recommendations[ImplStatus]="Implemented")+(Recommendations[ImplStatus]="Compensated"))*ISNUMBER(MATCH(Recommendations[Id],H439:AU439,0)))/COUNTIF(H439:AU439,"&lt;&gt;"))</f>
        <v/>
      </c>
      <c r="H439" s="272"/>
      <c r="I439" s="272"/>
      <c r="J439" s="272"/>
      <c r="K439" s="272"/>
      <c r="L439" s="272"/>
      <c r="M439" s="272"/>
      <c r="N439" s="272"/>
      <c r="O439" s="272"/>
      <c r="P439" s="272"/>
      <c r="Q439" s="272"/>
      <c r="R439" s="272"/>
      <c r="S439" s="272"/>
      <c r="T439" s="272"/>
      <c r="U439" s="272"/>
      <c r="V439" s="272"/>
      <c r="W439" s="272"/>
      <c r="X439" s="272"/>
      <c r="Y439" s="272"/>
      <c r="Z439" s="272"/>
      <c r="AA439" s="272"/>
      <c r="AB439" s="272"/>
      <c r="AC439" s="272"/>
      <c r="AD439" s="272"/>
      <c r="AE439" s="272"/>
      <c r="AF439" s="272"/>
      <c r="AG439" s="272"/>
      <c r="AH439" s="272"/>
      <c r="AI439" s="272"/>
      <c r="AJ439" s="272"/>
      <c r="AK439" s="272"/>
      <c r="AL439" s="272"/>
      <c r="AM439" s="272"/>
      <c r="AN439" s="272"/>
      <c r="AO439" s="272"/>
      <c r="AP439" s="272"/>
      <c r="AQ439" s="272"/>
      <c r="AR439" s="272"/>
      <c r="AS439" s="272"/>
      <c r="AT439" s="272"/>
      <c r="AU439" s="286"/>
    </row>
    <row r="440" spans="1:47" ht="60" customHeight="1" x14ac:dyDescent="0.35">
      <c r="A440" s="282" t="s">
        <v>6222</v>
      </c>
      <c r="B440" s="260" t="s">
        <v>6248</v>
      </c>
      <c r="C440" s="261" t="s">
        <v>6252</v>
      </c>
      <c r="D440" s="264" t="s">
        <v>6253</v>
      </c>
      <c r="E440" s="265" t="s">
        <v>5369</v>
      </c>
      <c r="F440" s="268" t="s">
        <v>6251</v>
      </c>
      <c r="G440" s="271" t="str">
        <f>IF(COUNTIF(H440:AU440,"&lt;&gt;")=0,"",SUMPRODUCT(((Recommendations[ImplStatus]="Implemented")+(Recommendations[ImplStatus]="Compensated"))*ISNUMBER(MATCH(Recommendations[Id],H440:AU440,0)))/COUNTIF(H440:AU440,"&lt;&gt;"))</f>
        <v/>
      </c>
      <c r="H440" s="272"/>
      <c r="I440" s="272"/>
      <c r="J440" s="272"/>
      <c r="K440" s="272"/>
      <c r="L440" s="272"/>
      <c r="M440" s="272"/>
      <c r="N440" s="272"/>
      <c r="O440" s="272"/>
      <c r="P440" s="272"/>
      <c r="Q440" s="272"/>
      <c r="R440" s="272"/>
      <c r="S440" s="272"/>
      <c r="T440" s="272"/>
      <c r="U440" s="272"/>
      <c r="V440" s="272"/>
      <c r="W440" s="272"/>
      <c r="X440" s="272"/>
      <c r="Y440" s="272"/>
      <c r="Z440" s="272"/>
      <c r="AA440" s="272"/>
      <c r="AB440" s="272"/>
      <c r="AC440" s="272"/>
      <c r="AD440" s="272"/>
      <c r="AE440" s="272"/>
      <c r="AF440" s="272"/>
      <c r="AG440" s="272"/>
      <c r="AH440" s="272"/>
      <c r="AI440" s="272"/>
      <c r="AJ440" s="272"/>
      <c r="AK440" s="272"/>
      <c r="AL440" s="272"/>
      <c r="AM440" s="272"/>
      <c r="AN440" s="272"/>
      <c r="AO440" s="272"/>
      <c r="AP440" s="272"/>
      <c r="AQ440" s="272"/>
      <c r="AR440" s="272"/>
      <c r="AS440" s="272"/>
      <c r="AT440" s="272"/>
      <c r="AU440" s="286"/>
    </row>
    <row r="441" spans="1:47" ht="60" customHeight="1" x14ac:dyDescent="0.35">
      <c r="A441" s="282" t="s">
        <v>6222</v>
      </c>
      <c r="B441" s="260" t="s">
        <v>6248</v>
      </c>
      <c r="C441" s="261" t="s">
        <v>6254</v>
      </c>
      <c r="D441" s="264" t="s">
        <v>6255</v>
      </c>
      <c r="E441" s="265" t="s">
        <v>5369</v>
      </c>
      <c r="F441" s="268" t="s">
        <v>6251</v>
      </c>
      <c r="G441" s="271" t="str">
        <f>IF(COUNTIF(H441:AU441,"&lt;&gt;")=0,"",SUMPRODUCT(((Recommendations[ImplStatus]="Implemented")+(Recommendations[ImplStatus]="Compensated"))*ISNUMBER(MATCH(Recommendations[Id],H441:AU441,0)))/COUNTIF(H441:AU441,"&lt;&gt;"))</f>
        <v/>
      </c>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86"/>
    </row>
    <row r="442" spans="1:47" ht="60" customHeight="1" x14ac:dyDescent="0.35">
      <c r="A442" s="282" t="s">
        <v>6222</v>
      </c>
      <c r="B442" s="260" t="s">
        <v>6248</v>
      </c>
      <c r="C442" s="261" t="s">
        <v>6256</v>
      </c>
      <c r="D442" s="264" t="s">
        <v>6257</v>
      </c>
      <c r="E442" s="265" t="s">
        <v>5369</v>
      </c>
      <c r="F442" s="268" t="s">
        <v>6251</v>
      </c>
      <c r="G442" s="271" t="str">
        <f>IF(COUNTIF(H442:AU442,"&lt;&gt;")=0,"",SUMPRODUCT(((Recommendations[ImplStatus]="Implemented")+(Recommendations[ImplStatus]="Compensated"))*ISNUMBER(MATCH(Recommendations[Id],H442:AU442,0)))/COUNTIF(H442:AU442,"&lt;&gt;"))</f>
        <v/>
      </c>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86"/>
    </row>
    <row r="443" spans="1:47" ht="60" customHeight="1" x14ac:dyDescent="0.35">
      <c r="A443" s="282" t="s">
        <v>6222</v>
      </c>
      <c r="B443" s="260" t="s">
        <v>6248</v>
      </c>
      <c r="C443" s="261" t="s">
        <v>6258</v>
      </c>
      <c r="D443" s="264" t="s">
        <v>6259</v>
      </c>
      <c r="E443" s="265" t="s">
        <v>5398</v>
      </c>
      <c r="F443" s="268" t="s">
        <v>6251</v>
      </c>
      <c r="G443" s="271" t="str">
        <f>IF(COUNTIF(H443:AU443,"&lt;&gt;")=0,"",SUMPRODUCT(((Recommendations[ImplStatus]="Implemented")+(Recommendations[ImplStatus]="Compensated"))*ISNUMBER(MATCH(Recommendations[Id],H443:AU443,0)))/COUNTIF(H443:AU443,"&lt;&gt;"))</f>
        <v/>
      </c>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86"/>
    </row>
    <row r="444" spans="1:47" ht="60" customHeight="1" x14ac:dyDescent="0.35">
      <c r="A444" s="282" t="s">
        <v>6222</v>
      </c>
      <c r="B444" s="260" t="s">
        <v>6248</v>
      </c>
      <c r="C444" s="261" t="s">
        <v>6260</v>
      </c>
      <c r="D444" s="264" t="s">
        <v>6261</v>
      </c>
      <c r="E444" s="265" t="s">
        <v>5398</v>
      </c>
      <c r="F444" s="268" t="s">
        <v>6251</v>
      </c>
      <c r="G444" s="271" t="str">
        <f>IF(COUNTIF(H444:AU444,"&lt;&gt;")=0,"",SUMPRODUCT(((Recommendations[ImplStatus]="Implemented")+(Recommendations[ImplStatus]="Compensated"))*ISNUMBER(MATCH(Recommendations[Id],H444:AU444,0)))/COUNTIF(H444:AU444,"&lt;&gt;"))</f>
        <v/>
      </c>
      <c r="H444" s="272"/>
      <c r="I444" s="272"/>
      <c r="J444" s="272"/>
      <c r="K444" s="272"/>
      <c r="L444" s="272"/>
      <c r="M444" s="272"/>
      <c r="N444" s="272"/>
      <c r="O444" s="272"/>
      <c r="P444" s="272"/>
      <c r="Q444" s="272"/>
      <c r="R444" s="272"/>
      <c r="S444" s="272"/>
      <c r="T444" s="272"/>
      <c r="U444" s="272"/>
      <c r="V444" s="272"/>
      <c r="W444" s="272"/>
      <c r="X444" s="272"/>
      <c r="Y444" s="272"/>
      <c r="Z444" s="272"/>
      <c r="AA444" s="272"/>
      <c r="AB444" s="272"/>
      <c r="AC444" s="272"/>
      <c r="AD444" s="272"/>
      <c r="AE444" s="272"/>
      <c r="AF444" s="272"/>
      <c r="AG444" s="272"/>
      <c r="AH444" s="272"/>
      <c r="AI444" s="272"/>
      <c r="AJ444" s="272"/>
      <c r="AK444" s="272"/>
      <c r="AL444" s="272"/>
      <c r="AM444" s="272"/>
      <c r="AN444" s="272"/>
      <c r="AO444" s="272"/>
      <c r="AP444" s="272"/>
      <c r="AQ444" s="272"/>
      <c r="AR444" s="272"/>
      <c r="AS444" s="272"/>
      <c r="AT444" s="272"/>
      <c r="AU444" s="286"/>
    </row>
    <row r="445" spans="1:47" ht="60" customHeight="1" x14ac:dyDescent="0.35">
      <c r="A445" s="282" t="s">
        <v>6222</v>
      </c>
      <c r="B445" s="260" t="s">
        <v>6248</v>
      </c>
      <c r="C445" s="261" t="s">
        <v>6262</v>
      </c>
      <c r="D445" s="264" t="s">
        <v>6263</v>
      </c>
      <c r="E445" s="265" t="s">
        <v>5398</v>
      </c>
      <c r="F445" s="268" t="s">
        <v>6251</v>
      </c>
      <c r="G445" s="271" t="str">
        <f>IF(COUNTIF(H445:AU445,"&lt;&gt;")=0,"",SUMPRODUCT(((Recommendations[ImplStatus]="Implemented")+(Recommendations[ImplStatus]="Compensated"))*ISNUMBER(MATCH(Recommendations[Id],H445:AU445,0)))/COUNTIF(H445:AU445,"&lt;&gt;"))</f>
        <v/>
      </c>
      <c r="H445" s="272"/>
      <c r="I445" s="272"/>
      <c r="J445" s="272"/>
      <c r="K445" s="272"/>
      <c r="L445" s="272"/>
      <c r="M445" s="272"/>
      <c r="N445" s="272"/>
      <c r="O445" s="272"/>
      <c r="P445" s="272"/>
      <c r="Q445" s="272"/>
      <c r="R445" s="272"/>
      <c r="S445" s="272"/>
      <c r="T445" s="272"/>
      <c r="U445" s="272"/>
      <c r="V445" s="272"/>
      <c r="W445" s="272"/>
      <c r="X445" s="272"/>
      <c r="Y445" s="272"/>
      <c r="Z445" s="272"/>
      <c r="AA445" s="272"/>
      <c r="AB445" s="272"/>
      <c r="AC445" s="272"/>
      <c r="AD445" s="272"/>
      <c r="AE445" s="272"/>
      <c r="AF445" s="272"/>
      <c r="AG445" s="272"/>
      <c r="AH445" s="272"/>
      <c r="AI445" s="272"/>
      <c r="AJ445" s="272"/>
      <c r="AK445" s="272"/>
      <c r="AL445" s="272"/>
      <c r="AM445" s="272"/>
      <c r="AN445" s="272"/>
      <c r="AO445" s="272"/>
      <c r="AP445" s="272"/>
      <c r="AQ445" s="272"/>
      <c r="AR445" s="272"/>
      <c r="AS445" s="272"/>
      <c r="AT445" s="272"/>
      <c r="AU445" s="286"/>
    </row>
    <row r="446" spans="1:47" ht="60" customHeight="1" x14ac:dyDescent="0.35">
      <c r="A446" s="282" t="s">
        <v>6222</v>
      </c>
      <c r="B446" s="260" t="s">
        <v>6248</v>
      </c>
      <c r="C446" s="261" t="s">
        <v>6264</v>
      </c>
      <c r="D446" s="264" t="s">
        <v>6265</v>
      </c>
      <c r="E446" s="265" t="s">
        <v>5513</v>
      </c>
      <c r="F446" s="268" t="s">
        <v>6251</v>
      </c>
      <c r="G446" s="271" t="str">
        <f>IF(COUNTIF(H446:AU446,"&lt;&gt;")=0,"",SUMPRODUCT(((Recommendations[ImplStatus]="Implemented")+(Recommendations[ImplStatus]="Compensated"))*ISNUMBER(MATCH(Recommendations[Id],H446:AU446,0)))/COUNTIF(H446:AU446,"&lt;&gt;"))</f>
        <v/>
      </c>
      <c r="H446" s="272"/>
      <c r="I446" s="272"/>
      <c r="J446" s="272"/>
      <c r="K446" s="272"/>
      <c r="L446" s="272"/>
      <c r="M446" s="272"/>
      <c r="N446" s="272"/>
      <c r="O446" s="272"/>
      <c r="P446" s="272"/>
      <c r="Q446" s="272"/>
      <c r="R446" s="272"/>
      <c r="S446" s="272"/>
      <c r="T446" s="272"/>
      <c r="U446" s="272"/>
      <c r="V446" s="272"/>
      <c r="W446" s="272"/>
      <c r="X446" s="272"/>
      <c r="Y446" s="272"/>
      <c r="Z446" s="272"/>
      <c r="AA446" s="272"/>
      <c r="AB446" s="272"/>
      <c r="AC446" s="272"/>
      <c r="AD446" s="272"/>
      <c r="AE446" s="272"/>
      <c r="AF446" s="272"/>
      <c r="AG446" s="272"/>
      <c r="AH446" s="272"/>
      <c r="AI446" s="272"/>
      <c r="AJ446" s="272"/>
      <c r="AK446" s="272"/>
      <c r="AL446" s="272"/>
      <c r="AM446" s="272"/>
      <c r="AN446" s="272"/>
      <c r="AO446" s="272"/>
      <c r="AP446" s="272"/>
      <c r="AQ446" s="272"/>
      <c r="AR446" s="272"/>
      <c r="AS446" s="272"/>
      <c r="AT446" s="272"/>
      <c r="AU446" s="286"/>
    </row>
    <row r="447" spans="1:47" ht="60" customHeight="1" x14ac:dyDescent="0.35">
      <c r="A447" s="282" t="s">
        <v>6222</v>
      </c>
      <c r="B447" s="260" t="s">
        <v>6248</v>
      </c>
      <c r="C447" s="261" t="s">
        <v>6266</v>
      </c>
      <c r="D447" s="264" t="s">
        <v>6267</v>
      </c>
      <c r="E447" s="265" t="s">
        <v>5398</v>
      </c>
      <c r="F447" s="268" t="s">
        <v>6251</v>
      </c>
      <c r="G447" s="271" t="str">
        <f>IF(COUNTIF(H447:AU447,"&lt;&gt;")=0,"",SUMPRODUCT(((Recommendations[ImplStatus]="Implemented")+(Recommendations[ImplStatus]="Compensated"))*ISNUMBER(MATCH(Recommendations[Id],H447:AU447,0)))/COUNTIF(H447:AU447,"&lt;&gt;"))</f>
        <v/>
      </c>
      <c r="H447" s="272"/>
      <c r="I447" s="272"/>
      <c r="J447" s="272"/>
      <c r="K447" s="272"/>
      <c r="L447" s="272"/>
      <c r="M447" s="272"/>
      <c r="N447" s="272"/>
      <c r="O447" s="272"/>
      <c r="P447" s="272"/>
      <c r="Q447" s="272"/>
      <c r="R447" s="272"/>
      <c r="S447" s="272"/>
      <c r="T447" s="272"/>
      <c r="U447" s="272"/>
      <c r="V447" s="272"/>
      <c r="W447" s="272"/>
      <c r="X447" s="272"/>
      <c r="Y447" s="272"/>
      <c r="Z447" s="272"/>
      <c r="AA447" s="272"/>
      <c r="AB447" s="272"/>
      <c r="AC447" s="272"/>
      <c r="AD447" s="272"/>
      <c r="AE447" s="272"/>
      <c r="AF447" s="272"/>
      <c r="AG447" s="272"/>
      <c r="AH447" s="272"/>
      <c r="AI447" s="272"/>
      <c r="AJ447" s="272"/>
      <c r="AK447" s="272"/>
      <c r="AL447" s="272"/>
      <c r="AM447" s="272"/>
      <c r="AN447" s="272"/>
      <c r="AO447" s="272"/>
      <c r="AP447" s="272"/>
      <c r="AQ447" s="272"/>
      <c r="AR447" s="272"/>
      <c r="AS447" s="272"/>
      <c r="AT447" s="272"/>
      <c r="AU447" s="286"/>
    </row>
    <row r="448" spans="1:47" ht="60" customHeight="1" x14ac:dyDescent="0.35">
      <c r="A448" s="282" t="s">
        <v>6222</v>
      </c>
      <c r="B448" s="260" t="s">
        <v>6248</v>
      </c>
      <c r="C448" s="261" t="s">
        <v>6268</v>
      </c>
      <c r="D448" s="264" t="s">
        <v>6269</v>
      </c>
      <c r="E448" s="265" t="s">
        <v>5513</v>
      </c>
      <c r="F448" s="268" t="s">
        <v>6251</v>
      </c>
      <c r="G448" s="271" t="str">
        <f>IF(COUNTIF(H448:AU448,"&lt;&gt;")=0,"",SUMPRODUCT(((Recommendations[ImplStatus]="Implemented")+(Recommendations[ImplStatus]="Compensated"))*ISNUMBER(MATCH(Recommendations[Id],H448:AU448,0)))/COUNTIF(H448:AU448,"&lt;&gt;"))</f>
        <v/>
      </c>
      <c r="H448" s="272"/>
      <c r="I448" s="272"/>
      <c r="J448" s="272"/>
      <c r="K448" s="272"/>
      <c r="L448" s="272"/>
      <c r="M448" s="272"/>
      <c r="N448" s="272"/>
      <c r="O448" s="272"/>
      <c r="P448" s="272"/>
      <c r="Q448" s="272"/>
      <c r="R448" s="272"/>
      <c r="S448" s="272"/>
      <c r="T448" s="272"/>
      <c r="U448" s="272"/>
      <c r="V448" s="272"/>
      <c r="W448" s="272"/>
      <c r="X448" s="272"/>
      <c r="Y448" s="272"/>
      <c r="Z448" s="272"/>
      <c r="AA448" s="272"/>
      <c r="AB448" s="272"/>
      <c r="AC448" s="272"/>
      <c r="AD448" s="272"/>
      <c r="AE448" s="272"/>
      <c r="AF448" s="272"/>
      <c r="AG448" s="272"/>
      <c r="AH448" s="272"/>
      <c r="AI448" s="272"/>
      <c r="AJ448" s="272"/>
      <c r="AK448" s="272"/>
      <c r="AL448" s="272"/>
      <c r="AM448" s="272"/>
      <c r="AN448" s="272"/>
      <c r="AO448" s="272"/>
      <c r="AP448" s="272"/>
      <c r="AQ448" s="272"/>
      <c r="AR448" s="272"/>
      <c r="AS448" s="272"/>
      <c r="AT448" s="272"/>
      <c r="AU448" s="286"/>
    </row>
    <row r="449" spans="1:47" ht="60" customHeight="1" x14ac:dyDescent="0.35">
      <c r="A449" s="282" t="s">
        <v>6222</v>
      </c>
      <c r="B449" s="260" t="s">
        <v>6248</v>
      </c>
      <c r="C449" s="261" t="s">
        <v>6270</v>
      </c>
      <c r="D449" s="264" t="s">
        <v>6271</v>
      </c>
      <c r="E449" s="265" t="s">
        <v>5513</v>
      </c>
      <c r="F449" s="268" t="s">
        <v>6251</v>
      </c>
      <c r="G449" s="271" t="str">
        <f>IF(COUNTIF(H449:AU449,"&lt;&gt;")=0,"",SUMPRODUCT(((Recommendations[ImplStatus]="Implemented")+(Recommendations[ImplStatus]="Compensated"))*ISNUMBER(MATCH(Recommendations[Id],H449:AU449,0)))/COUNTIF(H449:AU449,"&lt;&gt;"))</f>
        <v/>
      </c>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86"/>
    </row>
    <row r="450" spans="1:47" ht="60" customHeight="1" outlineLevel="1" x14ac:dyDescent="0.35">
      <c r="A450" s="280" t="s">
        <v>6272</v>
      </c>
      <c r="B450" s="258"/>
      <c r="C450" s="258"/>
      <c r="D450" s="262"/>
      <c r="E450" s="258"/>
      <c r="F450" s="266"/>
      <c r="G450" s="269" t="str">
        <f>IF(COUNTIF(H450:AU450,"&lt;&gt;")=0,"",SUMPRODUCT(((Recommendations[ImplStatus]="Implemented")+(Recommendations[ImplStatus]="Compensated"))*ISNUMBER(MATCH(Recommendations[Id],H450:AU450,0)))/COUNTIF(H450:AU450,"&lt;&gt;"))</f>
        <v/>
      </c>
      <c r="H450" s="266"/>
      <c r="I450" s="266"/>
      <c r="J450" s="266"/>
      <c r="K450" s="266"/>
      <c r="L450" s="266"/>
      <c r="M450" s="266"/>
      <c r="N450" s="266"/>
      <c r="O450" s="266"/>
      <c r="P450" s="266"/>
      <c r="Q450" s="266"/>
      <c r="R450" s="266"/>
      <c r="S450" s="266"/>
      <c r="T450" s="266"/>
      <c r="U450" s="266"/>
      <c r="V450" s="266"/>
      <c r="W450" s="266"/>
      <c r="X450" s="266"/>
      <c r="Y450" s="266"/>
      <c r="Z450" s="266"/>
      <c r="AA450" s="266"/>
      <c r="AB450" s="266"/>
      <c r="AC450" s="266"/>
      <c r="AD450" s="266"/>
      <c r="AE450" s="266"/>
      <c r="AF450" s="266"/>
      <c r="AG450" s="266"/>
      <c r="AH450" s="266"/>
      <c r="AI450" s="266"/>
      <c r="AJ450" s="266"/>
      <c r="AK450" s="266"/>
      <c r="AL450" s="266"/>
      <c r="AM450" s="266"/>
      <c r="AN450" s="266"/>
      <c r="AO450" s="266"/>
      <c r="AP450" s="266"/>
      <c r="AQ450" s="266"/>
      <c r="AR450" s="266"/>
      <c r="AS450" s="266"/>
      <c r="AT450" s="266"/>
      <c r="AU450" s="284"/>
    </row>
    <row r="451" spans="1:47" ht="60" customHeight="1" outlineLevel="2" x14ac:dyDescent="0.35">
      <c r="A451" s="281" t="s">
        <v>6272</v>
      </c>
      <c r="B451" s="259" t="s">
        <v>6273</v>
      </c>
      <c r="C451" s="259"/>
      <c r="D451" s="263"/>
      <c r="E451" s="259"/>
      <c r="F451" s="267"/>
      <c r="G451" s="270" t="str">
        <f>IF(COUNTIF(H451:AU451,"&lt;&gt;")=0,"",SUMPRODUCT(((Recommendations[ImplStatus]="Implemented")+(Recommendations[ImplStatus]="Compensated"))*ISNUMBER(MATCH(Recommendations[Id],H451:AU451,0)))/COUNTIF(H451:AU451,"&lt;&gt;"))</f>
        <v/>
      </c>
      <c r="H451" s="267"/>
      <c r="I451" s="267"/>
      <c r="J451" s="267"/>
      <c r="K451" s="267"/>
      <c r="L451" s="267"/>
      <c r="M451" s="267"/>
      <c r="N451" s="267"/>
      <c r="O451" s="267"/>
      <c r="P451" s="267"/>
      <c r="Q451" s="267"/>
      <c r="R451" s="267"/>
      <c r="S451" s="267"/>
      <c r="T451" s="267"/>
      <c r="U451" s="267"/>
      <c r="V451" s="267"/>
      <c r="W451" s="267"/>
      <c r="X451" s="267"/>
      <c r="Y451" s="267"/>
      <c r="Z451" s="267"/>
      <c r="AA451" s="267"/>
      <c r="AB451" s="267"/>
      <c r="AC451" s="267"/>
      <c r="AD451" s="267"/>
      <c r="AE451" s="267"/>
      <c r="AF451" s="267"/>
      <c r="AG451" s="267"/>
      <c r="AH451" s="267"/>
      <c r="AI451" s="267"/>
      <c r="AJ451" s="267"/>
      <c r="AK451" s="267"/>
      <c r="AL451" s="267"/>
      <c r="AM451" s="267"/>
      <c r="AN451" s="267"/>
      <c r="AO451" s="267"/>
      <c r="AP451" s="267"/>
      <c r="AQ451" s="267"/>
      <c r="AR451" s="267"/>
      <c r="AS451" s="267"/>
      <c r="AT451" s="267"/>
      <c r="AU451" s="285"/>
    </row>
    <row r="452" spans="1:47" ht="60" customHeight="1" x14ac:dyDescent="0.35">
      <c r="A452" s="282" t="s">
        <v>6272</v>
      </c>
      <c r="B452" s="260" t="s">
        <v>6273</v>
      </c>
      <c r="C452" s="261" t="s">
        <v>6274</v>
      </c>
      <c r="D452" s="264" t="s">
        <v>6275</v>
      </c>
      <c r="E452" s="265" t="s">
        <v>5369</v>
      </c>
      <c r="F452" s="268" t="s">
        <v>6276</v>
      </c>
      <c r="G452" s="271" t="str">
        <f>IF(COUNTIF(H452:AU452,"&lt;&gt;")=0,"",SUMPRODUCT(((Recommendations[ImplStatus]="Implemented")+(Recommendations[ImplStatus]="Compensated"))*ISNUMBER(MATCH(Recommendations[Id],H452:AU452,0)))/COUNTIF(H452:AU452,"&lt;&gt;"))</f>
        <v/>
      </c>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86"/>
    </row>
    <row r="453" spans="1:47" ht="60" customHeight="1" x14ac:dyDescent="0.35">
      <c r="A453" s="282" t="s">
        <v>6272</v>
      </c>
      <c r="B453" s="260" t="s">
        <v>6273</v>
      </c>
      <c r="C453" s="261" t="s">
        <v>6277</v>
      </c>
      <c r="D453" s="264" t="s">
        <v>6278</v>
      </c>
      <c r="E453" s="265" t="s">
        <v>5369</v>
      </c>
      <c r="F453" s="268" t="s">
        <v>6276</v>
      </c>
      <c r="G453" s="271" t="str">
        <f>IF(COUNTIF(H453:AU453,"&lt;&gt;")=0,"",SUMPRODUCT(((Recommendations[ImplStatus]="Implemented")+(Recommendations[ImplStatus]="Compensated"))*ISNUMBER(MATCH(Recommendations[Id],H453:AU453,0)))/COUNTIF(H453:AU453,"&lt;&gt;"))</f>
        <v/>
      </c>
      <c r="H453" s="272"/>
      <c r="I453" s="272"/>
      <c r="J453" s="272"/>
      <c r="K453" s="272"/>
      <c r="L453" s="272"/>
      <c r="M453" s="272"/>
      <c r="N453" s="272"/>
      <c r="O453" s="272"/>
      <c r="P453" s="272"/>
      <c r="Q453" s="272"/>
      <c r="R453" s="272"/>
      <c r="S453" s="272"/>
      <c r="T453" s="272"/>
      <c r="U453" s="272"/>
      <c r="V453" s="272"/>
      <c r="W453" s="272"/>
      <c r="X453" s="272"/>
      <c r="Y453" s="272"/>
      <c r="Z453" s="272"/>
      <c r="AA453" s="272"/>
      <c r="AB453" s="272"/>
      <c r="AC453" s="272"/>
      <c r="AD453" s="272"/>
      <c r="AE453" s="272"/>
      <c r="AF453" s="272"/>
      <c r="AG453" s="272"/>
      <c r="AH453" s="272"/>
      <c r="AI453" s="272"/>
      <c r="AJ453" s="272"/>
      <c r="AK453" s="272"/>
      <c r="AL453" s="272"/>
      <c r="AM453" s="272"/>
      <c r="AN453" s="272"/>
      <c r="AO453" s="272"/>
      <c r="AP453" s="272"/>
      <c r="AQ453" s="272"/>
      <c r="AR453" s="272"/>
      <c r="AS453" s="272"/>
      <c r="AT453" s="272"/>
      <c r="AU453" s="286"/>
    </row>
    <row r="454" spans="1:47" ht="60" customHeight="1" x14ac:dyDescent="0.35">
      <c r="A454" s="282" t="s">
        <v>6272</v>
      </c>
      <c r="B454" s="260" t="s">
        <v>6273</v>
      </c>
      <c r="C454" s="261" t="s">
        <v>6279</v>
      </c>
      <c r="D454" s="264" t="s">
        <v>6280</v>
      </c>
      <c r="E454" s="265" t="s">
        <v>5369</v>
      </c>
      <c r="F454" s="268" t="s">
        <v>6276</v>
      </c>
      <c r="G454" s="271" t="str">
        <f>IF(COUNTIF(H454:AU454,"&lt;&gt;")=0,"",SUMPRODUCT(((Recommendations[ImplStatus]="Implemented")+(Recommendations[ImplStatus]="Compensated"))*ISNUMBER(MATCH(Recommendations[Id],H454:AU454,0)))/COUNTIF(H454:AU454,"&lt;&gt;"))</f>
        <v/>
      </c>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86"/>
    </row>
    <row r="455" spans="1:47" ht="60" customHeight="1" x14ac:dyDescent="0.35">
      <c r="A455" s="282" t="s">
        <v>6272</v>
      </c>
      <c r="B455" s="260" t="s">
        <v>6273</v>
      </c>
      <c r="C455" s="261" t="s">
        <v>6281</v>
      </c>
      <c r="D455" s="264" t="s">
        <v>6282</v>
      </c>
      <c r="E455" s="265" t="s">
        <v>5369</v>
      </c>
      <c r="F455" s="268" t="s">
        <v>6276</v>
      </c>
      <c r="G455" s="271" t="str">
        <f>IF(COUNTIF(H455:AU455,"&lt;&gt;")=0,"",SUMPRODUCT(((Recommendations[ImplStatus]="Implemented")+(Recommendations[ImplStatus]="Compensated"))*ISNUMBER(MATCH(Recommendations[Id],H455:AU455,0)))/COUNTIF(H455:AU455,"&lt;&gt;"))</f>
        <v/>
      </c>
      <c r="H455" s="272"/>
      <c r="I455" s="272"/>
      <c r="J455" s="272"/>
      <c r="K455" s="272"/>
      <c r="L455" s="272"/>
      <c r="M455" s="272"/>
      <c r="N455" s="272"/>
      <c r="O455" s="272"/>
      <c r="P455" s="272"/>
      <c r="Q455" s="272"/>
      <c r="R455" s="272"/>
      <c r="S455" s="272"/>
      <c r="T455" s="272"/>
      <c r="U455" s="272"/>
      <c r="V455" s="272"/>
      <c r="W455" s="272"/>
      <c r="X455" s="272"/>
      <c r="Y455" s="272"/>
      <c r="Z455" s="272"/>
      <c r="AA455" s="272"/>
      <c r="AB455" s="272"/>
      <c r="AC455" s="272"/>
      <c r="AD455" s="272"/>
      <c r="AE455" s="272"/>
      <c r="AF455" s="272"/>
      <c r="AG455" s="272"/>
      <c r="AH455" s="272"/>
      <c r="AI455" s="272"/>
      <c r="AJ455" s="272"/>
      <c r="AK455" s="272"/>
      <c r="AL455" s="272"/>
      <c r="AM455" s="272"/>
      <c r="AN455" s="272"/>
      <c r="AO455" s="272"/>
      <c r="AP455" s="272"/>
      <c r="AQ455" s="272"/>
      <c r="AR455" s="272"/>
      <c r="AS455" s="272"/>
      <c r="AT455" s="272"/>
      <c r="AU455" s="286"/>
    </row>
    <row r="456" spans="1:47" ht="60" customHeight="1" x14ac:dyDescent="0.35">
      <c r="A456" s="282" t="s">
        <v>6272</v>
      </c>
      <c r="B456" s="260" t="s">
        <v>6273</v>
      </c>
      <c r="C456" s="261" t="s">
        <v>6283</v>
      </c>
      <c r="D456" s="264" t="s">
        <v>6284</v>
      </c>
      <c r="E456" s="265" t="s">
        <v>5369</v>
      </c>
      <c r="F456" s="268" t="s">
        <v>6276</v>
      </c>
      <c r="G456" s="271" t="str">
        <f>IF(COUNTIF(H456:AU456,"&lt;&gt;")=0,"",SUMPRODUCT(((Recommendations[ImplStatus]="Implemented")+(Recommendations[ImplStatus]="Compensated"))*ISNUMBER(MATCH(Recommendations[Id],H456:AU456,0)))/COUNTIF(H456:AU456,"&lt;&gt;"))</f>
        <v/>
      </c>
      <c r="H456" s="272"/>
      <c r="I456" s="272"/>
      <c r="J456" s="272"/>
      <c r="K456" s="272"/>
      <c r="L456" s="272"/>
      <c r="M456" s="272"/>
      <c r="N456" s="272"/>
      <c r="O456" s="272"/>
      <c r="P456" s="272"/>
      <c r="Q456" s="272"/>
      <c r="R456" s="272"/>
      <c r="S456" s="272"/>
      <c r="T456" s="272"/>
      <c r="U456" s="272"/>
      <c r="V456" s="272"/>
      <c r="W456" s="272"/>
      <c r="X456" s="272"/>
      <c r="Y456" s="272"/>
      <c r="Z456" s="272"/>
      <c r="AA456" s="272"/>
      <c r="AB456" s="272"/>
      <c r="AC456" s="272"/>
      <c r="AD456" s="272"/>
      <c r="AE456" s="272"/>
      <c r="AF456" s="272"/>
      <c r="AG456" s="272"/>
      <c r="AH456" s="272"/>
      <c r="AI456" s="272"/>
      <c r="AJ456" s="272"/>
      <c r="AK456" s="272"/>
      <c r="AL456" s="272"/>
      <c r="AM456" s="272"/>
      <c r="AN456" s="272"/>
      <c r="AO456" s="272"/>
      <c r="AP456" s="272"/>
      <c r="AQ456" s="272"/>
      <c r="AR456" s="272"/>
      <c r="AS456" s="272"/>
      <c r="AT456" s="272"/>
      <c r="AU456" s="286"/>
    </row>
    <row r="457" spans="1:47" ht="60" customHeight="1" x14ac:dyDescent="0.35">
      <c r="A457" s="282" t="s">
        <v>6272</v>
      </c>
      <c r="B457" s="260" t="s">
        <v>6273</v>
      </c>
      <c r="C457" s="261" t="s">
        <v>6285</v>
      </c>
      <c r="D457" s="264" t="s">
        <v>6286</v>
      </c>
      <c r="E457" s="265" t="s">
        <v>5398</v>
      </c>
      <c r="F457" s="268" t="s">
        <v>6276</v>
      </c>
      <c r="G457" s="271" t="str">
        <f>IF(COUNTIF(H457:AU457,"&lt;&gt;")=0,"",SUMPRODUCT(((Recommendations[ImplStatus]="Implemented")+(Recommendations[ImplStatus]="Compensated"))*ISNUMBER(MATCH(Recommendations[Id],H457:AU457,0)))/COUNTIF(H457:AU457,"&lt;&gt;"))</f>
        <v/>
      </c>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86"/>
    </row>
    <row r="458" spans="1:47" ht="60" customHeight="1" x14ac:dyDescent="0.35">
      <c r="A458" s="282" t="s">
        <v>6272</v>
      </c>
      <c r="B458" s="260" t="s">
        <v>6273</v>
      </c>
      <c r="C458" s="261" t="s">
        <v>6287</v>
      </c>
      <c r="D458" s="264" t="s">
        <v>6288</v>
      </c>
      <c r="E458" s="265" t="s">
        <v>5398</v>
      </c>
      <c r="F458" s="268" t="s">
        <v>6276</v>
      </c>
      <c r="G458" s="271" t="str">
        <f>IF(COUNTIF(H458:AU458,"&lt;&gt;")=0,"",SUMPRODUCT(((Recommendations[ImplStatus]="Implemented")+(Recommendations[ImplStatus]="Compensated"))*ISNUMBER(MATCH(Recommendations[Id],H458:AU458,0)))/COUNTIF(H458:AU458,"&lt;&gt;"))</f>
        <v/>
      </c>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86"/>
    </row>
    <row r="459" spans="1:47" ht="60" customHeight="1" x14ac:dyDescent="0.35">
      <c r="A459" s="282" t="s">
        <v>6272</v>
      </c>
      <c r="B459" s="260" t="s">
        <v>6273</v>
      </c>
      <c r="C459" s="261" t="s">
        <v>6289</v>
      </c>
      <c r="D459" s="264" t="s">
        <v>6290</v>
      </c>
      <c r="E459" s="265" t="s">
        <v>5398</v>
      </c>
      <c r="F459" s="268" t="s">
        <v>6276</v>
      </c>
      <c r="G459" s="271" t="str">
        <f>IF(COUNTIF(H459:AU459,"&lt;&gt;")=0,"",SUMPRODUCT(((Recommendations[ImplStatus]="Implemented")+(Recommendations[ImplStatus]="Compensated"))*ISNUMBER(MATCH(Recommendations[Id],H459:AU459,0)))/COUNTIF(H459:AU459,"&lt;&gt;"))</f>
        <v/>
      </c>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86"/>
    </row>
    <row r="460" spans="1:47" ht="60" customHeight="1" x14ac:dyDescent="0.35">
      <c r="A460" s="282" t="s">
        <v>6272</v>
      </c>
      <c r="B460" s="260" t="s">
        <v>6273</v>
      </c>
      <c r="C460" s="261" t="s">
        <v>6291</v>
      </c>
      <c r="D460" s="264" t="s">
        <v>6292</v>
      </c>
      <c r="E460" s="265" t="s">
        <v>5398</v>
      </c>
      <c r="F460" s="268" t="s">
        <v>6276</v>
      </c>
      <c r="G460" s="271" t="str">
        <f>IF(COUNTIF(H460:AU460,"&lt;&gt;")=0,"",SUMPRODUCT(((Recommendations[ImplStatus]="Implemented")+(Recommendations[ImplStatus]="Compensated"))*ISNUMBER(MATCH(Recommendations[Id],H460:AU460,0)))/COUNTIF(H460:AU460,"&lt;&gt;"))</f>
        <v/>
      </c>
      <c r="H460" s="272"/>
      <c r="I460" s="272"/>
      <c r="J460" s="272"/>
      <c r="K460" s="272"/>
      <c r="L460" s="272"/>
      <c r="M460" s="272"/>
      <c r="N460" s="272"/>
      <c r="O460" s="272"/>
      <c r="P460" s="272"/>
      <c r="Q460" s="272"/>
      <c r="R460" s="272"/>
      <c r="S460" s="272"/>
      <c r="T460" s="272"/>
      <c r="U460" s="272"/>
      <c r="V460" s="272"/>
      <c r="W460" s="272"/>
      <c r="X460" s="272"/>
      <c r="Y460" s="272"/>
      <c r="Z460" s="272"/>
      <c r="AA460" s="272"/>
      <c r="AB460" s="272"/>
      <c r="AC460" s="272"/>
      <c r="AD460" s="272"/>
      <c r="AE460" s="272"/>
      <c r="AF460" s="272"/>
      <c r="AG460" s="272"/>
      <c r="AH460" s="272"/>
      <c r="AI460" s="272"/>
      <c r="AJ460" s="272"/>
      <c r="AK460" s="272"/>
      <c r="AL460" s="272"/>
      <c r="AM460" s="272"/>
      <c r="AN460" s="272"/>
      <c r="AO460" s="272"/>
      <c r="AP460" s="272"/>
      <c r="AQ460" s="272"/>
      <c r="AR460" s="272"/>
      <c r="AS460" s="272"/>
      <c r="AT460" s="272"/>
      <c r="AU460" s="286"/>
    </row>
    <row r="461" spans="1:47" ht="60" customHeight="1" x14ac:dyDescent="0.35">
      <c r="A461" s="282" t="s">
        <v>6272</v>
      </c>
      <c r="B461" s="260" t="s">
        <v>6273</v>
      </c>
      <c r="C461" s="261" t="s">
        <v>6293</v>
      </c>
      <c r="D461" s="264" t="s">
        <v>6294</v>
      </c>
      <c r="E461" s="265" t="s">
        <v>5398</v>
      </c>
      <c r="F461" s="268" t="s">
        <v>6276</v>
      </c>
      <c r="G461" s="271" t="str">
        <f>IF(COUNTIF(H461:AU461,"&lt;&gt;")=0,"",SUMPRODUCT(((Recommendations[ImplStatus]="Implemented")+(Recommendations[ImplStatus]="Compensated"))*ISNUMBER(MATCH(Recommendations[Id],H461:AU461,0)))/COUNTIF(H461:AU461,"&lt;&gt;"))</f>
        <v/>
      </c>
      <c r="H461" s="272"/>
      <c r="I461" s="272"/>
      <c r="J461" s="272"/>
      <c r="K461" s="272"/>
      <c r="L461" s="272"/>
      <c r="M461" s="272"/>
      <c r="N461" s="272"/>
      <c r="O461" s="272"/>
      <c r="P461" s="272"/>
      <c r="Q461" s="272"/>
      <c r="R461" s="272"/>
      <c r="S461" s="272"/>
      <c r="T461" s="272"/>
      <c r="U461" s="272"/>
      <c r="V461" s="272"/>
      <c r="W461" s="272"/>
      <c r="X461" s="272"/>
      <c r="Y461" s="272"/>
      <c r="Z461" s="272"/>
      <c r="AA461" s="272"/>
      <c r="AB461" s="272"/>
      <c r="AC461" s="272"/>
      <c r="AD461" s="272"/>
      <c r="AE461" s="272"/>
      <c r="AF461" s="272"/>
      <c r="AG461" s="272"/>
      <c r="AH461" s="272"/>
      <c r="AI461" s="272"/>
      <c r="AJ461" s="272"/>
      <c r="AK461" s="272"/>
      <c r="AL461" s="272"/>
      <c r="AM461" s="272"/>
      <c r="AN461" s="272"/>
      <c r="AO461" s="272"/>
      <c r="AP461" s="272"/>
      <c r="AQ461" s="272"/>
      <c r="AR461" s="272"/>
      <c r="AS461" s="272"/>
      <c r="AT461" s="272"/>
      <c r="AU461" s="286"/>
    </row>
    <row r="462" spans="1:47" ht="60" customHeight="1" x14ac:dyDescent="0.35">
      <c r="A462" s="282" t="s">
        <v>6272</v>
      </c>
      <c r="B462" s="260" t="s">
        <v>6273</v>
      </c>
      <c r="C462" s="261" t="s">
        <v>6295</v>
      </c>
      <c r="D462" s="264" t="s">
        <v>6296</v>
      </c>
      <c r="E462" s="265" t="s">
        <v>5398</v>
      </c>
      <c r="F462" s="268" t="s">
        <v>6276</v>
      </c>
      <c r="G462" s="271" t="str">
        <f>IF(COUNTIF(H462:AU462,"&lt;&gt;")=0,"",SUMPRODUCT(((Recommendations[ImplStatus]="Implemented")+(Recommendations[ImplStatus]="Compensated"))*ISNUMBER(MATCH(Recommendations[Id],H462:AU462,0)))/COUNTIF(H462:AU462,"&lt;&gt;"))</f>
        <v/>
      </c>
      <c r="H462" s="272"/>
      <c r="I462" s="272"/>
      <c r="J462" s="272"/>
      <c r="K462" s="272"/>
      <c r="L462" s="272"/>
      <c r="M462" s="272"/>
      <c r="N462" s="272"/>
      <c r="O462" s="272"/>
      <c r="P462" s="272"/>
      <c r="Q462" s="272"/>
      <c r="R462" s="272"/>
      <c r="S462" s="272"/>
      <c r="T462" s="272"/>
      <c r="U462" s="272"/>
      <c r="V462" s="272"/>
      <c r="W462" s="272"/>
      <c r="X462" s="272"/>
      <c r="Y462" s="272"/>
      <c r="Z462" s="272"/>
      <c r="AA462" s="272"/>
      <c r="AB462" s="272"/>
      <c r="AC462" s="272"/>
      <c r="AD462" s="272"/>
      <c r="AE462" s="272"/>
      <c r="AF462" s="272"/>
      <c r="AG462" s="272"/>
      <c r="AH462" s="272"/>
      <c r="AI462" s="272"/>
      <c r="AJ462" s="272"/>
      <c r="AK462" s="272"/>
      <c r="AL462" s="272"/>
      <c r="AM462" s="272"/>
      <c r="AN462" s="272"/>
      <c r="AO462" s="272"/>
      <c r="AP462" s="272"/>
      <c r="AQ462" s="272"/>
      <c r="AR462" s="272"/>
      <c r="AS462" s="272"/>
      <c r="AT462" s="272"/>
      <c r="AU462" s="286"/>
    </row>
    <row r="463" spans="1:47" ht="60" customHeight="1" x14ac:dyDescent="0.35">
      <c r="A463" s="282" t="s">
        <v>6272</v>
      </c>
      <c r="B463" s="260" t="s">
        <v>6273</v>
      </c>
      <c r="C463" s="261" t="s">
        <v>6297</v>
      </c>
      <c r="D463" s="264" t="s">
        <v>6298</v>
      </c>
      <c r="E463" s="265" t="s">
        <v>5398</v>
      </c>
      <c r="F463" s="268" t="s">
        <v>6276</v>
      </c>
      <c r="G463" s="271" t="str">
        <f>IF(COUNTIF(H463:AU463,"&lt;&gt;")=0,"",SUMPRODUCT(((Recommendations[ImplStatus]="Implemented")+(Recommendations[ImplStatus]="Compensated"))*ISNUMBER(MATCH(Recommendations[Id],H463:AU463,0)))/COUNTIF(H463:AU463,"&lt;&gt;"))</f>
        <v/>
      </c>
      <c r="H463" s="272"/>
      <c r="I463" s="272"/>
      <c r="J463" s="272"/>
      <c r="K463" s="272"/>
      <c r="L463" s="272"/>
      <c r="M463" s="272"/>
      <c r="N463" s="272"/>
      <c r="O463" s="272"/>
      <c r="P463" s="272"/>
      <c r="Q463" s="272"/>
      <c r="R463" s="272"/>
      <c r="S463" s="272"/>
      <c r="T463" s="272"/>
      <c r="U463" s="272"/>
      <c r="V463" s="272"/>
      <c r="W463" s="272"/>
      <c r="X463" s="272"/>
      <c r="Y463" s="272"/>
      <c r="Z463" s="272"/>
      <c r="AA463" s="272"/>
      <c r="AB463" s="272"/>
      <c r="AC463" s="272"/>
      <c r="AD463" s="272"/>
      <c r="AE463" s="272"/>
      <c r="AF463" s="272"/>
      <c r="AG463" s="272"/>
      <c r="AH463" s="272"/>
      <c r="AI463" s="272"/>
      <c r="AJ463" s="272"/>
      <c r="AK463" s="272"/>
      <c r="AL463" s="272"/>
      <c r="AM463" s="272"/>
      <c r="AN463" s="272"/>
      <c r="AO463" s="272"/>
      <c r="AP463" s="272"/>
      <c r="AQ463" s="272"/>
      <c r="AR463" s="272"/>
      <c r="AS463" s="272"/>
      <c r="AT463" s="272"/>
      <c r="AU463" s="286"/>
    </row>
    <row r="464" spans="1:47" ht="60" customHeight="1" x14ac:dyDescent="0.35">
      <c r="A464" s="282" t="s">
        <v>6272</v>
      </c>
      <c r="B464" s="260" t="s">
        <v>6273</v>
      </c>
      <c r="C464" s="261" t="s">
        <v>6299</v>
      </c>
      <c r="D464" s="264" t="s">
        <v>6300</v>
      </c>
      <c r="E464" s="265" t="s">
        <v>5398</v>
      </c>
      <c r="F464" s="268" t="s">
        <v>6276</v>
      </c>
      <c r="G464" s="271" t="str">
        <f>IF(COUNTIF(H464:AU464,"&lt;&gt;")=0,"",SUMPRODUCT(((Recommendations[ImplStatus]="Implemented")+(Recommendations[ImplStatus]="Compensated"))*ISNUMBER(MATCH(Recommendations[Id],H464:AU464,0)))/COUNTIF(H464:AU464,"&lt;&gt;"))</f>
        <v/>
      </c>
      <c r="H464" s="272"/>
      <c r="I464" s="272"/>
      <c r="J464" s="272"/>
      <c r="K464" s="272"/>
      <c r="L464" s="272"/>
      <c r="M464" s="272"/>
      <c r="N464" s="272"/>
      <c r="O464" s="272"/>
      <c r="P464" s="272"/>
      <c r="Q464" s="272"/>
      <c r="R464" s="272"/>
      <c r="S464" s="272"/>
      <c r="T464" s="272"/>
      <c r="U464" s="272"/>
      <c r="V464" s="272"/>
      <c r="W464" s="272"/>
      <c r="X464" s="272"/>
      <c r="Y464" s="272"/>
      <c r="Z464" s="272"/>
      <c r="AA464" s="272"/>
      <c r="AB464" s="272"/>
      <c r="AC464" s="272"/>
      <c r="AD464" s="272"/>
      <c r="AE464" s="272"/>
      <c r="AF464" s="272"/>
      <c r="AG464" s="272"/>
      <c r="AH464" s="272"/>
      <c r="AI464" s="272"/>
      <c r="AJ464" s="272"/>
      <c r="AK464" s="272"/>
      <c r="AL464" s="272"/>
      <c r="AM464" s="272"/>
      <c r="AN464" s="272"/>
      <c r="AO464" s="272"/>
      <c r="AP464" s="272"/>
      <c r="AQ464" s="272"/>
      <c r="AR464" s="272"/>
      <c r="AS464" s="272"/>
      <c r="AT464" s="272"/>
      <c r="AU464" s="286"/>
    </row>
    <row r="465" spans="1:47" ht="60" customHeight="1" x14ac:dyDescent="0.35">
      <c r="A465" s="282" t="s">
        <v>6272</v>
      </c>
      <c r="B465" s="260" t="s">
        <v>6273</v>
      </c>
      <c r="C465" s="261" t="s">
        <v>6301</v>
      </c>
      <c r="D465" s="264" t="s">
        <v>6302</v>
      </c>
      <c r="E465" s="265" t="s">
        <v>5398</v>
      </c>
      <c r="F465" s="268" t="s">
        <v>6276</v>
      </c>
      <c r="G465" s="271" t="str">
        <f>IF(COUNTIF(H465:AU465,"&lt;&gt;")=0,"",SUMPRODUCT(((Recommendations[ImplStatus]="Implemented")+(Recommendations[ImplStatus]="Compensated"))*ISNUMBER(MATCH(Recommendations[Id],H465:AU465,0)))/COUNTIF(H465:AU465,"&lt;&gt;"))</f>
        <v/>
      </c>
      <c r="H465" s="272"/>
      <c r="I465" s="272"/>
      <c r="J465" s="272"/>
      <c r="K465" s="272"/>
      <c r="L465" s="272"/>
      <c r="M465" s="272"/>
      <c r="N465" s="272"/>
      <c r="O465" s="272"/>
      <c r="P465" s="272"/>
      <c r="Q465" s="272"/>
      <c r="R465" s="272"/>
      <c r="S465" s="272"/>
      <c r="T465" s="272"/>
      <c r="U465" s="272"/>
      <c r="V465" s="272"/>
      <c r="W465" s="272"/>
      <c r="X465" s="272"/>
      <c r="Y465" s="272"/>
      <c r="Z465" s="272"/>
      <c r="AA465" s="272"/>
      <c r="AB465" s="272"/>
      <c r="AC465" s="272"/>
      <c r="AD465" s="272"/>
      <c r="AE465" s="272"/>
      <c r="AF465" s="272"/>
      <c r="AG465" s="272"/>
      <c r="AH465" s="272"/>
      <c r="AI465" s="272"/>
      <c r="AJ465" s="272"/>
      <c r="AK465" s="272"/>
      <c r="AL465" s="272"/>
      <c r="AM465" s="272"/>
      <c r="AN465" s="272"/>
      <c r="AO465" s="272"/>
      <c r="AP465" s="272"/>
      <c r="AQ465" s="272"/>
      <c r="AR465" s="272"/>
      <c r="AS465" s="272"/>
      <c r="AT465" s="272"/>
      <c r="AU465" s="286"/>
    </row>
    <row r="466" spans="1:47" ht="60" customHeight="1" outlineLevel="2" x14ac:dyDescent="0.35">
      <c r="A466" s="281" t="s">
        <v>6272</v>
      </c>
      <c r="B466" s="259" t="s">
        <v>6303</v>
      </c>
      <c r="C466" s="259"/>
      <c r="D466" s="263"/>
      <c r="E466" s="259"/>
      <c r="F466" s="267"/>
      <c r="G466" s="270" t="str">
        <f>IF(COUNTIF(H466:AU466,"&lt;&gt;")=0,"",SUMPRODUCT(((Recommendations[ImplStatus]="Implemented")+(Recommendations[ImplStatus]="Compensated"))*ISNUMBER(MATCH(Recommendations[Id],H466:AU466,0)))/COUNTIF(H466:AU466,"&lt;&gt;"))</f>
        <v/>
      </c>
      <c r="H466" s="267"/>
      <c r="I466" s="267"/>
      <c r="J466" s="267"/>
      <c r="K466" s="267"/>
      <c r="L466" s="267"/>
      <c r="M466" s="267"/>
      <c r="N466" s="267"/>
      <c r="O466" s="267"/>
      <c r="P466" s="267"/>
      <c r="Q466" s="267"/>
      <c r="R466" s="267"/>
      <c r="S466" s="267"/>
      <c r="T466" s="267"/>
      <c r="U466" s="267"/>
      <c r="V466" s="267"/>
      <c r="W466" s="267"/>
      <c r="X466" s="267"/>
      <c r="Y466" s="267"/>
      <c r="Z466" s="267"/>
      <c r="AA466" s="267"/>
      <c r="AB466" s="267"/>
      <c r="AC466" s="267"/>
      <c r="AD466" s="267"/>
      <c r="AE466" s="267"/>
      <c r="AF466" s="267"/>
      <c r="AG466" s="267"/>
      <c r="AH466" s="267"/>
      <c r="AI466" s="267"/>
      <c r="AJ466" s="267"/>
      <c r="AK466" s="267"/>
      <c r="AL466" s="267"/>
      <c r="AM466" s="267"/>
      <c r="AN466" s="267"/>
      <c r="AO466" s="267"/>
      <c r="AP466" s="267"/>
      <c r="AQ466" s="267"/>
      <c r="AR466" s="267"/>
      <c r="AS466" s="267"/>
      <c r="AT466" s="267"/>
      <c r="AU466" s="285"/>
    </row>
    <row r="467" spans="1:47" ht="60" customHeight="1" x14ac:dyDescent="0.35">
      <c r="A467" s="282" t="s">
        <v>6272</v>
      </c>
      <c r="B467" s="260" t="s">
        <v>6303</v>
      </c>
      <c r="C467" s="261" t="s">
        <v>6304</v>
      </c>
      <c r="D467" s="264" t="s">
        <v>6305</v>
      </c>
      <c r="E467" s="265" t="s">
        <v>5369</v>
      </c>
      <c r="F467" s="268" t="s">
        <v>5508</v>
      </c>
      <c r="G467" s="271" t="str">
        <f>IF(COUNTIF(H467:AU467,"&lt;&gt;")=0,"",SUMPRODUCT(((Recommendations[ImplStatus]="Implemented")+(Recommendations[ImplStatus]="Compensated"))*ISNUMBER(MATCH(Recommendations[Id],H467:AU467,0)))/COUNTIF(H467:AU467,"&lt;&gt;"))</f>
        <v/>
      </c>
      <c r="H467" s="272"/>
      <c r="I467" s="272"/>
      <c r="J467" s="272"/>
      <c r="K467" s="272"/>
      <c r="L467" s="272"/>
      <c r="M467" s="272"/>
      <c r="N467" s="272"/>
      <c r="O467" s="272"/>
      <c r="P467" s="272"/>
      <c r="Q467" s="272"/>
      <c r="R467" s="272"/>
      <c r="S467" s="272"/>
      <c r="T467" s="272"/>
      <c r="U467" s="272"/>
      <c r="V467" s="272"/>
      <c r="W467" s="272"/>
      <c r="X467" s="272"/>
      <c r="Y467" s="272"/>
      <c r="Z467" s="272"/>
      <c r="AA467" s="272"/>
      <c r="AB467" s="272"/>
      <c r="AC467" s="272"/>
      <c r="AD467" s="272"/>
      <c r="AE467" s="272"/>
      <c r="AF467" s="272"/>
      <c r="AG467" s="272"/>
      <c r="AH467" s="272"/>
      <c r="AI467" s="272"/>
      <c r="AJ467" s="272"/>
      <c r="AK467" s="272"/>
      <c r="AL467" s="272"/>
      <c r="AM467" s="272"/>
      <c r="AN467" s="272"/>
      <c r="AO467" s="272"/>
      <c r="AP467" s="272"/>
      <c r="AQ467" s="272"/>
      <c r="AR467" s="272"/>
      <c r="AS467" s="272"/>
      <c r="AT467" s="272"/>
      <c r="AU467" s="286"/>
    </row>
    <row r="468" spans="1:47" ht="60" customHeight="1" x14ac:dyDescent="0.35">
      <c r="A468" s="282" t="s">
        <v>6272</v>
      </c>
      <c r="B468" s="260" t="s">
        <v>6303</v>
      </c>
      <c r="C468" s="261" t="s">
        <v>6306</v>
      </c>
      <c r="D468" s="264" t="s">
        <v>6307</v>
      </c>
      <c r="E468" s="265" t="s">
        <v>5369</v>
      </c>
      <c r="F468" s="268" t="s">
        <v>5508</v>
      </c>
      <c r="G468" s="271" t="str">
        <f>IF(COUNTIF(H468:AU468,"&lt;&gt;")=0,"",SUMPRODUCT(((Recommendations[ImplStatus]="Implemented")+(Recommendations[ImplStatus]="Compensated"))*ISNUMBER(MATCH(Recommendations[Id],H468:AU468,0)))/COUNTIF(H468:AU468,"&lt;&gt;"))</f>
        <v/>
      </c>
      <c r="H468" s="272"/>
      <c r="I468" s="272"/>
      <c r="J468" s="272"/>
      <c r="K468" s="272"/>
      <c r="L468" s="272"/>
      <c r="M468" s="272"/>
      <c r="N468" s="272"/>
      <c r="O468" s="272"/>
      <c r="P468" s="272"/>
      <c r="Q468" s="272"/>
      <c r="R468" s="272"/>
      <c r="S468" s="272"/>
      <c r="T468" s="272"/>
      <c r="U468" s="272"/>
      <c r="V468" s="272"/>
      <c r="W468" s="272"/>
      <c r="X468" s="272"/>
      <c r="Y468" s="272"/>
      <c r="Z468" s="272"/>
      <c r="AA468" s="272"/>
      <c r="AB468" s="272"/>
      <c r="AC468" s="272"/>
      <c r="AD468" s="272"/>
      <c r="AE468" s="272"/>
      <c r="AF468" s="272"/>
      <c r="AG468" s="272"/>
      <c r="AH468" s="272"/>
      <c r="AI468" s="272"/>
      <c r="AJ468" s="272"/>
      <c r="AK468" s="272"/>
      <c r="AL468" s="272"/>
      <c r="AM468" s="272"/>
      <c r="AN468" s="272"/>
      <c r="AO468" s="272"/>
      <c r="AP468" s="272"/>
      <c r="AQ468" s="272"/>
      <c r="AR468" s="272"/>
      <c r="AS468" s="272"/>
      <c r="AT468" s="272"/>
      <c r="AU468" s="286"/>
    </row>
    <row r="469" spans="1:47" ht="60" customHeight="1" x14ac:dyDescent="0.35">
      <c r="A469" s="282" t="s">
        <v>6272</v>
      </c>
      <c r="B469" s="260" t="s">
        <v>6303</v>
      </c>
      <c r="C469" s="261" t="s">
        <v>6308</v>
      </c>
      <c r="D469" s="264" t="s">
        <v>6309</v>
      </c>
      <c r="E469" s="265" t="s">
        <v>5369</v>
      </c>
      <c r="F469" s="268" t="s">
        <v>5508</v>
      </c>
      <c r="G469" s="271" t="str">
        <f>IF(COUNTIF(H469:AU469,"&lt;&gt;")=0,"",SUMPRODUCT(((Recommendations[ImplStatus]="Implemented")+(Recommendations[ImplStatus]="Compensated"))*ISNUMBER(MATCH(Recommendations[Id],H469:AU469,0)))/COUNTIF(H469:AU469,"&lt;&gt;"))</f>
        <v/>
      </c>
      <c r="H469" s="272"/>
      <c r="I469" s="272"/>
      <c r="J469" s="272"/>
      <c r="K469" s="272"/>
      <c r="L469" s="272"/>
      <c r="M469" s="272"/>
      <c r="N469" s="272"/>
      <c r="O469" s="272"/>
      <c r="P469" s="272"/>
      <c r="Q469" s="272"/>
      <c r="R469" s="272"/>
      <c r="S469" s="272"/>
      <c r="T469" s="272"/>
      <c r="U469" s="272"/>
      <c r="V469" s="272"/>
      <c r="W469" s="272"/>
      <c r="X469" s="272"/>
      <c r="Y469" s="272"/>
      <c r="Z469" s="272"/>
      <c r="AA469" s="272"/>
      <c r="AB469" s="272"/>
      <c r="AC469" s="272"/>
      <c r="AD469" s="272"/>
      <c r="AE469" s="272"/>
      <c r="AF469" s="272"/>
      <c r="AG469" s="272"/>
      <c r="AH469" s="272"/>
      <c r="AI469" s="272"/>
      <c r="AJ469" s="272"/>
      <c r="AK469" s="272"/>
      <c r="AL469" s="272"/>
      <c r="AM469" s="272"/>
      <c r="AN469" s="272"/>
      <c r="AO469" s="272"/>
      <c r="AP469" s="272"/>
      <c r="AQ469" s="272"/>
      <c r="AR469" s="272"/>
      <c r="AS469" s="272"/>
      <c r="AT469" s="272"/>
      <c r="AU469" s="286"/>
    </row>
    <row r="470" spans="1:47" ht="60" customHeight="1" x14ac:dyDescent="0.35">
      <c r="A470" s="282" t="s">
        <v>6272</v>
      </c>
      <c r="B470" s="260" t="s">
        <v>6303</v>
      </c>
      <c r="C470" s="261" t="s">
        <v>6310</v>
      </c>
      <c r="D470" s="264" t="s">
        <v>6311</v>
      </c>
      <c r="E470" s="265" t="s">
        <v>5465</v>
      </c>
      <c r="F470" s="268" t="s">
        <v>5877</v>
      </c>
      <c r="G470" s="271" t="str">
        <f>IF(COUNTIF(H470:AU470,"&lt;&gt;")=0,"",SUMPRODUCT(((Recommendations[ImplStatus]="Implemented")+(Recommendations[ImplStatus]="Compensated"))*ISNUMBER(MATCH(Recommendations[Id],H470:AU470,0)))/COUNTIF(H470:AU470,"&lt;&gt;"))</f>
        <v/>
      </c>
      <c r="H470" s="272"/>
      <c r="I470" s="272"/>
      <c r="J470" s="272"/>
      <c r="K470" s="272"/>
      <c r="L470" s="272"/>
      <c r="M470" s="272"/>
      <c r="N470" s="272"/>
      <c r="O470" s="272"/>
      <c r="P470" s="272"/>
      <c r="Q470" s="272"/>
      <c r="R470" s="272"/>
      <c r="S470" s="272"/>
      <c r="T470" s="272"/>
      <c r="U470" s="272"/>
      <c r="V470" s="272"/>
      <c r="W470" s="272"/>
      <c r="X470" s="272"/>
      <c r="Y470" s="272"/>
      <c r="Z470" s="272"/>
      <c r="AA470" s="272"/>
      <c r="AB470" s="272"/>
      <c r="AC470" s="272"/>
      <c r="AD470" s="272"/>
      <c r="AE470" s="272"/>
      <c r="AF470" s="272"/>
      <c r="AG470" s="272"/>
      <c r="AH470" s="272"/>
      <c r="AI470" s="272"/>
      <c r="AJ470" s="272"/>
      <c r="AK470" s="272"/>
      <c r="AL470" s="272"/>
      <c r="AM470" s="272"/>
      <c r="AN470" s="272"/>
      <c r="AO470" s="272"/>
      <c r="AP470" s="272"/>
      <c r="AQ470" s="272"/>
      <c r="AR470" s="272"/>
      <c r="AS470" s="272"/>
      <c r="AT470" s="272"/>
      <c r="AU470" s="286"/>
    </row>
    <row r="471" spans="1:47" ht="60" customHeight="1" x14ac:dyDescent="0.35">
      <c r="A471" s="282" t="s">
        <v>6272</v>
      </c>
      <c r="B471" s="260" t="s">
        <v>6303</v>
      </c>
      <c r="C471" s="261" t="s">
        <v>6312</v>
      </c>
      <c r="D471" s="264" t="s">
        <v>6313</v>
      </c>
      <c r="E471" s="265" t="s">
        <v>5465</v>
      </c>
      <c r="F471" s="268" t="s">
        <v>5877</v>
      </c>
      <c r="G471" s="271" t="str">
        <f>IF(COUNTIF(H471:AU471,"&lt;&gt;")=0,"",SUMPRODUCT(((Recommendations[ImplStatus]="Implemented")+(Recommendations[ImplStatus]="Compensated"))*ISNUMBER(MATCH(Recommendations[Id],H471:AU471,0)))/COUNTIF(H471:AU471,"&lt;&gt;"))</f>
        <v/>
      </c>
      <c r="H471" s="272"/>
      <c r="I471" s="272"/>
      <c r="J471" s="272"/>
      <c r="K471" s="272"/>
      <c r="L471" s="272"/>
      <c r="M471" s="272"/>
      <c r="N471" s="272"/>
      <c r="O471" s="272"/>
      <c r="P471" s="272"/>
      <c r="Q471" s="272"/>
      <c r="R471" s="272"/>
      <c r="S471" s="272"/>
      <c r="T471" s="272"/>
      <c r="U471" s="272"/>
      <c r="V471" s="272"/>
      <c r="W471" s="272"/>
      <c r="X471" s="272"/>
      <c r="Y471" s="272"/>
      <c r="Z471" s="272"/>
      <c r="AA471" s="272"/>
      <c r="AB471" s="272"/>
      <c r="AC471" s="272"/>
      <c r="AD471" s="272"/>
      <c r="AE471" s="272"/>
      <c r="AF471" s="272"/>
      <c r="AG471" s="272"/>
      <c r="AH471" s="272"/>
      <c r="AI471" s="272"/>
      <c r="AJ471" s="272"/>
      <c r="AK471" s="272"/>
      <c r="AL471" s="272"/>
      <c r="AM471" s="272"/>
      <c r="AN471" s="272"/>
      <c r="AO471" s="272"/>
      <c r="AP471" s="272"/>
      <c r="AQ471" s="272"/>
      <c r="AR471" s="272"/>
      <c r="AS471" s="272"/>
      <c r="AT471" s="272"/>
      <c r="AU471" s="286"/>
    </row>
    <row r="472" spans="1:47" ht="60" customHeight="1" x14ac:dyDescent="0.35">
      <c r="A472" s="282" t="s">
        <v>6272</v>
      </c>
      <c r="B472" s="260" t="s">
        <v>6303</v>
      </c>
      <c r="C472" s="261" t="s">
        <v>6314</v>
      </c>
      <c r="D472" s="264" t="s">
        <v>6315</v>
      </c>
      <c r="E472" s="265" t="s">
        <v>5369</v>
      </c>
      <c r="F472" s="268" t="s">
        <v>5877</v>
      </c>
      <c r="G472" s="271" t="str">
        <f>IF(COUNTIF(H472:AU472,"&lt;&gt;")=0,"",SUMPRODUCT(((Recommendations[ImplStatus]="Implemented")+(Recommendations[ImplStatus]="Compensated"))*ISNUMBER(MATCH(Recommendations[Id],H472:AU472,0)))/COUNTIF(H472:AU472,"&lt;&gt;"))</f>
        <v/>
      </c>
      <c r="H472" s="272"/>
      <c r="I472" s="272"/>
      <c r="J472" s="272"/>
      <c r="K472" s="272"/>
      <c r="L472" s="272"/>
      <c r="M472" s="272"/>
      <c r="N472" s="272"/>
      <c r="O472" s="272"/>
      <c r="P472" s="272"/>
      <c r="Q472" s="272"/>
      <c r="R472" s="272"/>
      <c r="S472" s="272"/>
      <c r="T472" s="272"/>
      <c r="U472" s="272"/>
      <c r="V472" s="272"/>
      <c r="W472" s="272"/>
      <c r="X472" s="272"/>
      <c r="Y472" s="272"/>
      <c r="Z472" s="272"/>
      <c r="AA472" s="272"/>
      <c r="AB472" s="272"/>
      <c r="AC472" s="272"/>
      <c r="AD472" s="272"/>
      <c r="AE472" s="272"/>
      <c r="AF472" s="272"/>
      <c r="AG472" s="272"/>
      <c r="AH472" s="272"/>
      <c r="AI472" s="272"/>
      <c r="AJ472" s="272"/>
      <c r="AK472" s="272"/>
      <c r="AL472" s="272"/>
      <c r="AM472" s="272"/>
      <c r="AN472" s="272"/>
      <c r="AO472" s="272"/>
      <c r="AP472" s="272"/>
      <c r="AQ472" s="272"/>
      <c r="AR472" s="272"/>
      <c r="AS472" s="272"/>
      <c r="AT472" s="272"/>
      <c r="AU472" s="286"/>
    </row>
    <row r="473" spans="1:47" ht="60" customHeight="1" x14ac:dyDescent="0.35">
      <c r="A473" s="282" t="s">
        <v>6272</v>
      </c>
      <c r="B473" s="260" t="s">
        <v>6303</v>
      </c>
      <c r="C473" s="261" t="s">
        <v>6316</v>
      </c>
      <c r="D473" s="264" t="s">
        <v>6317</v>
      </c>
      <c r="E473" s="265" t="s">
        <v>5369</v>
      </c>
      <c r="F473" s="268" t="s">
        <v>5816</v>
      </c>
      <c r="G473" s="271" t="str">
        <f>IF(COUNTIF(H473:AU473,"&lt;&gt;")=0,"",SUMPRODUCT(((Recommendations[ImplStatus]="Implemented")+(Recommendations[ImplStatus]="Compensated"))*ISNUMBER(MATCH(Recommendations[Id],H473:AU473,0)))/COUNTIF(H473:AU473,"&lt;&gt;"))</f>
        <v/>
      </c>
      <c r="H473" s="272"/>
      <c r="I473" s="272"/>
      <c r="J473" s="272"/>
      <c r="K473" s="272"/>
      <c r="L473" s="272"/>
      <c r="M473" s="272"/>
      <c r="N473" s="272"/>
      <c r="O473" s="272"/>
      <c r="P473" s="272"/>
      <c r="Q473" s="272"/>
      <c r="R473" s="272"/>
      <c r="S473" s="272"/>
      <c r="T473" s="272"/>
      <c r="U473" s="272"/>
      <c r="V473" s="272"/>
      <c r="W473" s="272"/>
      <c r="X473" s="272"/>
      <c r="Y473" s="272"/>
      <c r="Z473" s="272"/>
      <c r="AA473" s="272"/>
      <c r="AB473" s="272"/>
      <c r="AC473" s="272"/>
      <c r="AD473" s="272"/>
      <c r="AE473" s="272"/>
      <c r="AF473" s="272"/>
      <c r="AG473" s="272"/>
      <c r="AH473" s="272"/>
      <c r="AI473" s="272"/>
      <c r="AJ473" s="272"/>
      <c r="AK473" s="272"/>
      <c r="AL473" s="272"/>
      <c r="AM473" s="272"/>
      <c r="AN473" s="272"/>
      <c r="AO473" s="272"/>
      <c r="AP473" s="272"/>
      <c r="AQ473" s="272"/>
      <c r="AR473" s="272"/>
      <c r="AS473" s="272"/>
      <c r="AT473" s="272"/>
      <c r="AU473" s="286"/>
    </row>
    <row r="474" spans="1:47" ht="60" customHeight="1" x14ac:dyDescent="0.35">
      <c r="A474" s="282" t="s">
        <v>6272</v>
      </c>
      <c r="B474" s="260" t="s">
        <v>6303</v>
      </c>
      <c r="C474" s="261" t="s">
        <v>6318</v>
      </c>
      <c r="D474" s="264" t="s">
        <v>6319</v>
      </c>
      <c r="E474" s="265" t="s">
        <v>5398</v>
      </c>
      <c r="F474" s="268" t="s">
        <v>5816</v>
      </c>
      <c r="G474" s="271" t="str">
        <f>IF(COUNTIF(H474:AU474,"&lt;&gt;")=0,"",SUMPRODUCT(((Recommendations[ImplStatus]="Implemented")+(Recommendations[ImplStatus]="Compensated"))*ISNUMBER(MATCH(Recommendations[Id],H474:AU474,0)))/COUNTIF(H474:AU474,"&lt;&gt;"))</f>
        <v/>
      </c>
      <c r="H474" s="272"/>
      <c r="I474" s="272"/>
      <c r="J474" s="272"/>
      <c r="K474" s="272"/>
      <c r="L474" s="272"/>
      <c r="M474" s="272"/>
      <c r="N474" s="272"/>
      <c r="O474" s="272"/>
      <c r="P474" s="272"/>
      <c r="Q474" s="272"/>
      <c r="R474" s="272"/>
      <c r="S474" s="272"/>
      <c r="T474" s="272"/>
      <c r="U474" s="272"/>
      <c r="V474" s="272"/>
      <c r="W474" s="272"/>
      <c r="X474" s="272"/>
      <c r="Y474" s="272"/>
      <c r="Z474" s="272"/>
      <c r="AA474" s="272"/>
      <c r="AB474" s="272"/>
      <c r="AC474" s="272"/>
      <c r="AD474" s="272"/>
      <c r="AE474" s="272"/>
      <c r="AF474" s="272"/>
      <c r="AG474" s="272"/>
      <c r="AH474" s="272"/>
      <c r="AI474" s="272"/>
      <c r="AJ474" s="272"/>
      <c r="AK474" s="272"/>
      <c r="AL474" s="272"/>
      <c r="AM474" s="272"/>
      <c r="AN474" s="272"/>
      <c r="AO474" s="272"/>
      <c r="AP474" s="272"/>
      <c r="AQ474" s="272"/>
      <c r="AR474" s="272"/>
      <c r="AS474" s="272"/>
      <c r="AT474" s="272"/>
      <c r="AU474" s="286"/>
    </row>
    <row r="475" spans="1:47" ht="60" customHeight="1" x14ac:dyDescent="0.35">
      <c r="A475" s="282" t="s">
        <v>6272</v>
      </c>
      <c r="B475" s="260" t="s">
        <v>6303</v>
      </c>
      <c r="C475" s="261" t="s">
        <v>6320</v>
      </c>
      <c r="D475" s="264" t="s">
        <v>6321</v>
      </c>
      <c r="E475" s="265" t="s">
        <v>5398</v>
      </c>
      <c r="F475" s="268" t="s">
        <v>5816</v>
      </c>
      <c r="G475" s="271" t="str">
        <f>IF(COUNTIF(H475:AU475,"&lt;&gt;")=0,"",SUMPRODUCT(((Recommendations[ImplStatus]="Implemented")+(Recommendations[ImplStatus]="Compensated"))*ISNUMBER(MATCH(Recommendations[Id],H475:AU475,0)))/COUNTIF(H475:AU475,"&lt;&gt;"))</f>
        <v/>
      </c>
      <c r="H475" s="272"/>
      <c r="I475" s="272"/>
      <c r="J475" s="272"/>
      <c r="K475" s="272"/>
      <c r="L475" s="272"/>
      <c r="M475" s="272"/>
      <c r="N475" s="272"/>
      <c r="O475" s="272"/>
      <c r="P475" s="272"/>
      <c r="Q475" s="272"/>
      <c r="R475" s="272"/>
      <c r="S475" s="272"/>
      <c r="T475" s="272"/>
      <c r="U475" s="272"/>
      <c r="V475" s="272"/>
      <c r="W475" s="272"/>
      <c r="X475" s="272"/>
      <c r="Y475" s="272"/>
      <c r="Z475" s="272"/>
      <c r="AA475" s="272"/>
      <c r="AB475" s="272"/>
      <c r="AC475" s="272"/>
      <c r="AD475" s="272"/>
      <c r="AE475" s="272"/>
      <c r="AF475" s="272"/>
      <c r="AG475" s="272"/>
      <c r="AH475" s="272"/>
      <c r="AI475" s="272"/>
      <c r="AJ475" s="272"/>
      <c r="AK475" s="272"/>
      <c r="AL475" s="272"/>
      <c r="AM475" s="272"/>
      <c r="AN475" s="272"/>
      <c r="AO475" s="272"/>
      <c r="AP475" s="272"/>
      <c r="AQ475" s="272"/>
      <c r="AR475" s="272"/>
      <c r="AS475" s="272"/>
      <c r="AT475" s="272"/>
      <c r="AU475" s="286"/>
    </row>
    <row r="476" spans="1:47" ht="60" customHeight="1" x14ac:dyDescent="0.35">
      <c r="A476" s="282" t="s">
        <v>6272</v>
      </c>
      <c r="B476" s="260" t="s">
        <v>6303</v>
      </c>
      <c r="C476" s="261" t="s">
        <v>6322</v>
      </c>
      <c r="D476" s="264" t="s">
        <v>6323</v>
      </c>
      <c r="E476" s="265" t="s">
        <v>5398</v>
      </c>
      <c r="F476" s="268" t="s">
        <v>5816</v>
      </c>
      <c r="G476" s="271" t="str">
        <f>IF(COUNTIF(H476:AU476,"&lt;&gt;")=0,"",SUMPRODUCT(((Recommendations[ImplStatus]="Implemented")+(Recommendations[ImplStatus]="Compensated"))*ISNUMBER(MATCH(Recommendations[Id],H476:AU476,0)))/COUNTIF(H476:AU476,"&lt;&gt;"))</f>
        <v/>
      </c>
      <c r="H476" s="272"/>
      <c r="I476" s="272"/>
      <c r="J476" s="272"/>
      <c r="K476" s="272"/>
      <c r="L476" s="272"/>
      <c r="M476" s="272"/>
      <c r="N476" s="272"/>
      <c r="O476" s="272"/>
      <c r="P476" s="272"/>
      <c r="Q476" s="272"/>
      <c r="R476" s="272"/>
      <c r="S476" s="272"/>
      <c r="T476" s="272"/>
      <c r="U476" s="272"/>
      <c r="V476" s="272"/>
      <c r="W476" s="272"/>
      <c r="X476" s="272"/>
      <c r="Y476" s="272"/>
      <c r="Z476" s="272"/>
      <c r="AA476" s="272"/>
      <c r="AB476" s="272"/>
      <c r="AC476" s="272"/>
      <c r="AD476" s="272"/>
      <c r="AE476" s="272"/>
      <c r="AF476" s="272"/>
      <c r="AG476" s="272"/>
      <c r="AH476" s="272"/>
      <c r="AI476" s="272"/>
      <c r="AJ476" s="272"/>
      <c r="AK476" s="272"/>
      <c r="AL476" s="272"/>
      <c r="AM476" s="272"/>
      <c r="AN476" s="272"/>
      <c r="AO476" s="272"/>
      <c r="AP476" s="272"/>
      <c r="AQ476" s="272"/>
      <c r="AR476" s="272"/>
      <c r="AS476" s="272"/>
      <c r="AT476" s="272"/>
      <c r="AU476" s="286"/>
    </row>
    <row r="477" spans="1:47" ht="60" customHeight="1" x14ac:dyDescent="0.35">
      <c r="A477" s="282" t="s">
        <v>6272</v>
      </c>
      <c r="B477" s="260" t="s">
        <v>6303</v>
      </c>
      <c r="C477" s="261" t="s">
        <v>6324</v>
      </c>
      <c r="D477" s="264" t="s">
        <v>6325</v>
      </c>
      <c r="E477" s="265" t="s">
        <v>5398</v>
      </c>
      <c r="F477" s="268" t="s">
        <v>5816</v>
      </c>
      <c r="G477" s="271" t="str">
        <f>IF(COUNTIF(H477:AU477,"&lt;&gt;")=0,"",SUMPRODUCT(((Recommendations[ImplStatus]="Implemented")+(Recommendations[ImplStatus]="Compensated"))*ISNUMBER(MATCH(Recommendations[Id],H477:AU477,0)))/COUNTIF(H477:AU477,"&lt;&gt;"))</f>
        <v/>
      </c>
      <c r="H477" s="272"/>
      <c r="I477" s="272"/>
      <c r="J477" s="272"/>
      <c r="K477" s="272"/>
      <c r="L477" s="272"/>
      <c r="M477" s="272"/>
      <c r="N477" s="272"/>
      <c r="O477" s="272"/>
      <c r="P477" s="272"/>
      <c r="Q477" s="272"/>
      <c r="R477" s="272"/>
      <c r="S477" s="272"/>
      <c r="T477" s="272"/>
      <c r="U477" s="272"/>
      <c r="V477" s="272"/>
      <c r="W477" s="272"/>
      <c r="X477" s="272"/>
      <c r="Y477" s="272"/>
      <c r="Z477" s="272"/>
      <c r="AA477" s="272"/>
      <c r="AB477" s="272"/>
      <c r="AC477" s="272"/>
      <c r="AD477" s="272"/>
      <c r="AE477" s="272"/>
      <c r="AF477" s="272"/>
      <c r="AG477" s="272"/>
      <c r="AH477" s="272"/>
      <c r="AI477" s="272"/>
      <c r="AJ477" s="272"/>
      <c r="AK477" s="272"/>
      <c r="AL477" s="272"/>
      <c r="AM477" s="272"/>
      <c r="AN477" s="272"/>
      <c r="AO477" s="272"/>
      <c r="AP477" s="272"/>
      <c r="AQ477" s="272"/>
      <c r="AR477" s="272"/>
      <c r="AS477" s="272"/>
      <c r="AT477" s="272"/>
      <c r="AU477" s="286"/>
    </row>
    <row r="478" spans="1:47" ht="60" customHeight="1" x14ac:dyDescent="0.35">
      <c r="A478" s="282" t="s">
        <v>6272</v>
      </c>
      <c r="B478" s="260" t="s">
        <v>6303</v>
      </c>
      <c r="C478" s="261" t="s">
        <v>6326</v>
      </c>
      <c r="D478" s="264" t="s">
        <v>6327</v>
      </c>
      <c r="E478" s="265" t="s">
        <v>5398</v>
      </c>
      <c r="F478" s="268" t="s">
        <v>5877</v>
      </c>
      <c r="G478" s="271" t="str">
        <f>IF(COUNTIF(H478:AU478,"&lt;&gt;")=0,"",SUMPRODUCT(((Recommendations[ImplStatus]="Implemented")+(Recommendations[ImplStatus]="Compensated"))*ISNUMBER(MATCH(Recommendations[Id],H478:AU478,0)))/COUNTIF(H478:AU478,"&lt;&gt;"))</f>
        <v/>
      </c>
      <c r="H478" s="272"/>
      <c r="I478" s="272"/>
      <c r="J478" s="272"/>
      <c r="K478" s="272"/>
      <c r="L478" s="272"/>
      <c r="M478" s="272"/>
      <c r="N478" s="272"/>
      <c r="O478" s="272"/>
      <c r="P478" s="272"/>
      <c r="Q478" s="272"/>
      <c r="R478" s="272"/>
      <c r="S478" s="272"/>
      <c r="T478" s="272"/>
      <c r="U478" s="272"/>
      <c r="V478" s="272"/>
      <c r="W478" s="272"/>
      <c r="X478" s="272"/>
      <c r="Y478" s="272"/>
      <c r="Z478" s="272"/>
      <c r="AA478" s="272"/>
      <c r="AB478" s="272"/>
      <c r="AC478" s="272"/>
      <c r="AD478" s="272"/>
      <c r="AE478" s="272"/>
      <c r="AF478" s="272"/>
      <c r="AG478" s="272"/>
      <c r="AH478" s="272"/>
      <c r="AI478" s="272"/>
      <c r="AJ478" s="272"/>
      <c r="AK478" s="272"/>
      <c r="AL478" s="272"/>
      <c r="AM478" s="272"/>
      <c r="AN478" s="272"/>
      <c r="AO478" s="272"/>
      <c r="AP478" s="272"/>
      <c r="AQ478" s="272"/>
      <c r="AR478" s="272"/>
      <c r="AS478" s="272"/>
      <c r="AT478" s="272"/>
      <c r="AU478" s="286"/>
    </row>
    <row r="479" spans="1:47" ht="60" customHeight="1" x14ac:dyDescent="0.35">
      <c r="A479" s="282" t="s">
        <v>6272</v>
      </c>
      <c r="B479" s="260" t="s">
        <v>6303</v>
      </c>
      <c r="C479" s="261" t="s">
        <v>6328</v>
      </c>
      <c r="D479" s="264" t="s">
        <v>6329</v>
      </c>
      <c r="E479" s="265" t="s">
        <v>5513</v>
      </c>
      <c r="F479" s="268" t="s">
        <v>5877</v>
      </c>
      <c r="G479" s="271" t="str">
        <f>IF(COUNTIF(H479:AU479,"&lt;&gt;")=0,"",SUMPRODUCT(((Recommendations[ImplStatus]="Implemented")+(Recommendations[ImplStatus]="Compensated"))*ISNUMBER(MATCH(Recommendations[Id],H479:AU479,0)))/COUNTIF(H479:AU479,"&lt;&gt;"))</f>
        <v/>
      </c>
      <c r="H479" s="272"/>
      <c r="I479" s="272"/>
      <c r="J479" s="272"/>
      <c r="K479" s="272"/>
      <c r="L479" s="272"/>
      <c r="M479" s="272"/>
      <c r="N479" s="272"/>
      <c r="O479" s="272"/>
      <c r="P479" s="272"/>
      <c r="Q479" s="272"/>
      <c r="R479" s="272"/>
      <c r="S479" s="272"/>
      <c r="T479" s="272"/>
      <c r="U479" s="272"/>
      <c r="V479" s="272"/>
      <c r="W479" s="272"/>
      <c r="X479" s="272"/>
      <c r="Y479" s="272"/>
      <c r="Z479" s="272"/>
      <c r="AA479" s="272"/>
      <c r="AB479" s="272"/>
      <c r="AC479" s="272"/>
      <c r="AD479" s="272"/>
      <c r="AE479" s="272"/>
      <c r="AF479" s="272"/>
      <c r="AG479" s="272"/>
      <c r="AH479" s="272"/>
      <c r="AI479" s="272"/>
      <c r="AJ479" s="272"/>
      <c r="AK479" s="272"/>
      <c r="AL479" s="272"/>
      <c r="AM479" s="272"/>
      <c r="AN479" s="272"/>
      <c r="AO479" s="272"/>
      <c r="AP479" s="272"/>
      <c r="AQ479" s="272"/>
      <c r="AR479" s="272"/>
      <c r="AS479" s="272"/>
      <c r="AT479" s="272"/>
      <c r="AU479" s="286"/>
    </row>
    <row r="480" spans="1:47" ht="60" customHeight="1" x14ac:dyDescent="0.35">
      <c r="A480" s="282" t="s">
        <v>6272</v>
      </c>
      <c r="B480" s="260" t="s">
        <v>6303</v>
      </c>
      <c r="C480" s="261" t="s">
        <v>6330</v>
      </c>
      <c r="D480" s="264" t="s">
        <v>6331</v>
      </c>
      <c r="E480" s="265" t="s">
        <v>5513</v>
      </c>
      <c r="F480" s="268" t="s">
        <v>5877</v>
      </c>
      <c r="G480" s="271" t="str">
        <f>IF(COUNTIF(H480:AU480,"&lt;&gt;")=0,"",SUMPRODUCT(((Recommendations[ImplStatus]="Implemented")+(Recommendations[ImplStatus]="Compensated"))*ISNUMBER(MATCH(Recommendations[Id],H480:AU480,0)))/COUNTIF(H480:AU480,"&lt;&gt;"))</f>
        <v/>
      </c>
      <c r="H480" s="272"/>
      <c r="I480" s="272"/>
      <c r="J480" s="272"/>
      <c r="K480" s="272"/>
      <c r="L480" s="272"/>
      <c r="M480" s="272"/>
      <c r="N480" s="272"/>
      <c r="O480" s="272"/>
      <c r="P480" s="272"/>
      <c r="Q480" s="272"/>
      <c r="R480" s="272"/>
      <c r="S480" s="272"/>
      <c r="T480" s="272"/>
      <c r="U480" s="272"/>
      <c r="V480" s="272"/>
      <c r="W480" s="272"/>
      <c r="X480" s="272"/>
      <c r="Y480" s="272"/>
      <c r="Z480" s="272"/>
      <c r="AA480" s="272"/>
      <c r="AB480" s="272"/>
      <c r="AC480" s="272"/>
      <c r="AD480" s="272"/>
      <c r="AE480" s="272"/>
      <c r="AF480" s="272"/>
      <c r="AG480" s="272"/>
      <c r="AH480" s="272"/>
      <c r="AI480" s="272"/>
      <c r="AJ480" s="272"/>
      <c r="AK480" s="272"/>
      <c r="AL480" s="272"/>
      <c r="AM480" s="272"/>
      <c r="AN480" s="272"/>
      <c r="AO480" s="272"/>
      <c r="AP480" s="272"/>
      <c r="AQ480" s="272"/>
      <c r="AR480" s="272"/>
      <c r="AS480" s="272"/>
      <c r="AT480" s="272"/>
      <c r="AU480" s="286"/>
    </row>
    <row r="481" spans="1:47" ht="60" customHeight="1" x14ac:dyDescent="0.35">
      <c r="A481" s="283" t="s">
        <v>6272</v>
      </c>
      <c r="B481" s="273" t="s">
        <v>6303</v>
      </c>
      <c r="C481" s="274" t="s">
        <v>6332</v>
      </c>
      <c r="D481" s="275" t="s">
        <v>6333</v>
      </c>
      <c r="E481" s="276" t="s">
        <v>5513</v>
      </c>
      <c r="F481" s="277" t="s">
        <v>5508</v>
      </c>
      <c r="G481" s="278" t="str">
        <f>IF(COUNTIF(H481:AU481,"&lt;&gt;")=0,"",SUMPRODUCT(((Recommendations[ImplStatus]="Implemented")+(Recommendations[ImplStatus]="Compensated"))*ISNUMBER(MATCH(Recommendations[Id],H481:AU481,0)))/COUNTIF(H481:AU481,"&lt;&gt;"))</f>
        <v/>
      </c>
      <c r="H481" s="279"/>
      <c r="I481" s="279"/>
      <c r="J481" s="279"/>
      <c r="K481" s="279"/>
      <c r="L481" s="279"/>
      <c r="M481" s="279"/>
      <c r="N481" s="279"/>
      <c r="O481" s="279"/>
      <c r="P481" s="279"/>
      <c r="Q481" s="279"/>
      <c r="R481" s="279"/>
      <c r="S481" s="279"/>
      <c r="T481" s="279"/>
      <c r="U481" s="279"/>
      <c r="V481" s="279"/>
      <c r="W481" s="279"/>
      <c r="X481" s="279"/>
      <c r="Y481" s="279"/>
      <c r="Z481" s="279"/>
      <c r="AA481" s="279"/>
      <c r="AB481" s="279"/>
      <c r="AC481" s="279"/>
      <c r="AD481" s="279"/>
      <c r="AE481" s="279"/>
      <c r="AF481" s="279"/>
      <c r="AG481" s="279"/>
      <c r="AH481" s="279"/>
      <c r="AI481" s="279"/>
      <c r="AJ481" s="279"/>
      <c r="AK481" s="279"/>
      <c r="AL481" s="279"/>
      <c r="AM481" s="279"/>
      <c r="AN481" s="279"/>
      <c r="AO481" s="279"/>
      <c r="AP481" s="279"/>
      <c r="AQ481" s="279"/>
      <c r="AR481" s="279"/>
      <c r="AS481" s="279"/>
      <c r="AT481" s="279"/>
      <c r="AU481" s="287"/>
    </row>
    <row r="485" spans="1:47" ht="32" customHeight="1" x14ac:dyDescent="0.35">
      <c r="A485" s="291" t="s">
        <v>630</v>
      </c>
      <c r="B485" s="291"/>
      <c r="C485" s="291"/>
      <c r="D485" s="291"/>
      <c r="E485" s="291"/>
      <c r="F485" s="291"/>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IFERROR(INDEX('Recommendations'!$H$2:$H$124, MATCH(H2,'Recommendations'!$A$2:$A$124,0))="Implemented", FALSE))</xm:f>
            <x14:dxf>
              <font>
                <color rgb="FF000000"/>
              </font>
              <fill>
                <patternFill>
                  <bgColor rgb="FF3C7D22"/>
                </patternFill>
              </fill>
            </x14:dxf>
          </x14:cfRule>
          <x14:cfRule type="expression" priority="2" id="{00000000-000E-0000-0B00-000002000000}">
            <xm:f>AND(H2&lt;&gt;"", IFERROR(INDEX('Recommendations'!$H$2:$H$124, MATCH(H2,'Recommendations'!$A$2:$A$124,0))="Compensated", FALSE))</xm:f>
            <x14:dxf>
              <font>
                <color rgb="FF000000"/>
              </font>
              <fill>
                <patternFill>
                  <bgColor rgb="FFC6E0B4"/>
                </patternFill>
              </fill>
            </x14:dxf>
          </x14:cfRule>
          <x14:cfRule type="expression" priority="3" id="{00000000-000E-0000-0B00-000003000000}">
            <xm:f>AND(H2&lt;&gt;"", IFERROR(INDEX('Recommendations'!$H$2:$H$124, MATCH(H2,'Recommendations'!$A$2:$A$124,0))="Testing", FALSE))</xm:f>
            <x14:dxf>
              <font>
                <color rgb="FF000000"/>
              </font>
              <fill>
                <patternFill>
                  <bgColor rgb="FFFFC000"/>
                </patternFill>
              </fill>
            </x14:dxf>
          </x14:cfRule>
          <x14:cfRule type="expression" priority="4" id="{00000000-000E-0000-0B00-000004000000}">
            <xm:f>AND(H2&lt;&gt;"", IFERROR(INDEX('Recommendations'!$H$2:$H$124, MATCH(H2,'Recommendations'!$A$2:$A$124,0))="Failed", FALSE))</xm:f>
            <x14:dxf>
              <font>
                <color rgb="FF000000"/>
              </font>
              <fill>
                <patternFill>
                  <bgColor rgb="FFD82891"/>
                </patternFill>
              </fill>
            </x14:dxf>
          </x14:cfRule>
          <x14:cfRule type="expression" priority="5" id="{00000000-000E-0000-0B00-000005000000}">
            <xm:f>AND(H2&lt;&gt;"", IFERROR(INDEX('Recommendations'!$H$2:$H$124, MATCH(H2,'Recommendations'!$A$2:$A$124,0))="Risk Accepted", FALSE))</xm:f>
            <x14:dxf>
              <font>
                <color rgb="FF000000"/>
              </font>
              <fill>
                <patternFill>
                  <bgColor rgb="FFD9D9D9"/>
                </patternFill>
              </fill>
            </x14:dxf>
          </x14:cfRule>
          <x14:cfRule type="expression" priority="6" id="{00000000-000E-0000-0B00-000006000000}">
            <xm:f>AND(H2&lt;&gt;"", IFERROR(INDEX('Recommendations'!$H$2:$H$124, MATCH(H2,'Recommendations'!$A$2:$A$124,0))="N/A",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92" t="s">
        <v>713</v>
      </c>
      <c r="C2" s="293"/>
      <c r="D2" s="293"/>
      <c r="E2" s="293"/>
      <c r="F2" s="293"/>
      <c r="G2" s="293"/>
      <c r="H2" s="293"/>
      <c r="I2" s="293"/>
    </row>
    <row r="4" spans="2:15" ht="18.5" x14ac:dyDescent="0.45">
      <c r="B4" s="42" t="s">
        <v>714</v>
      </c>
    </row>
    <row r="5" spans="2:15" x14ac:dyDescent="0.35">
      <c r="B5" s="44" t="s">
        <v>21</v>
      </c>
      <c r="C5" s="44" t="s">
        <v>715</v>
      </c>
      <c r="D5" s="44" t="s">
        <v>716</v>
      </c>
      <c r="F5" s="294" t="s">
        <v>717</v>
      </c>
      <c r="G5" s="294"/>
      <c r="H5" s="294"/>
      <c r="I5" s="295" t="s">
        <v>718</v>
      </c>
      <c r="J5" s="295"/>
      <c r="K5" s="295"/>
      <c r="L5" s="295"/>
      <c r="M5" s="295"/>
      <c r="N5" s="295"/>
      <c r="O5" s="295"/>
    </row>
    <row r="6" spans="2:15" x14ac:dyDescent="0.35">
      <c r="B6" s="50" t="s">
        <v>719</v>
      </c>
      <c r="C6" s="51">
        <v>123</v>
      </c>
      <c r="D6" s="52" t="s">
        <v>21</v>
      </c>
      <c r="F6" s="294" t="s">
        <v>720</v>
      </c>
      <c r="G6" s="294"/>
      <c r="H6" s="294"/>
      <c r="I6" s="296" t="s">
        <v>721</v>
      </c>
      <c r="J6" s="296"/>
      <c r="K6" s="296"/>
      <c r="L6" s="296"/>
      <c r="M6" s="296"/>
      <c r="N6" s="296"/>
      <c r="O6" s="296"/>
    </row>
    <row r="7" spans="2:15" x14ac:dyDescent="0.35">
      <c r="B7" s="53" t="s">
        <v>722</v>
      </c>
      <c r="C7" s="54">
        <f>C6-C8-C9</f>
        <v>123</v>
      </c>
      <c r="D7" s="55">
        <f>IF(C6&gt;0,C7/C6,0)</f>
        <v>1</v>
      </c>
      <c r="F7" s="294" t="s">
        <v>723</v>
      </c>
      <c r="G7" s="294"/>
      <c r="H7" s="294"/>
      <c r="I7" s="296" t="s">
        <v>721</v>
      </c>
      <c r="J7" s="296"/>
      <c r="K7" s="296"/>
      <c r="L7" s="296"/>
      <c r="M7" s="296"/>
      <c r="N7" s="296"/>
      <c r="O7" s="296"/>
    </row>
    <row r="8" spans="2:15" x14ac:dyDescent="0.35">
      <c r="B8" s="46" t="s">
        <v>724</v>
      </c>
      <c r="C8" s="47">
        <f>COUNTIF('Recommendations'!H:H,"Risk Accepted")</f>
        <v>0</v>
      </c>
      <c r="D8" s="48">
        <f>IF(C6&gt;0,C8/C6,0)</f>
        <v>0</v>
      </c>
      <c r="F8" s="294" t="s">
        <v>725</v>
      </c>
      <c r="G8" s="294"/>
      <c r="H8" s="294"/>
      <c r="I8" s="296" t="s">
        <v>721</v>
      </c>
      <c r="J8" s="296"/>
      <c r="K8" s="296"/>
      <c r="L8" s="296"/>
      <c r="M8" s="296"/>
      <c r="N8" s="296"/>
      <c r="O8" s="296"/>
    </row>
    <row r="9" spans="2:15" x14ac:dyDescent="0.35">
      <c r="B9" s="46" t="s">
        <v>726</v>
      </c>
      <c r="C9" s="47">
        <f>COUNTIF('Recommendations'!H:H,"N/A")</f>
        <v>0</v>
      </c>
      <c r="D9" s="48">
        <f>IF(C6&gt;0,C9/C6,0)</f>
        <v>0</v>
      </c>
      <c r="F9" s="294" t="s">
        <v>727</v>
      </c>
      <c r="G9" s="294"/>
      <c r="H9" s="294"/>
      <c r="I9" s="296" t="s">
        <v>721</v>
      </c>
      <c r="J9" s="296"/>
      <c r="K9" s="296"/>
      <c r="L9" s="296"/>
      <c r="M9" s="296"/>
      <c r="N9" s="296"/>
      <c r="O9" s="296"/>
    </row>
    <row r="12" spans="2:15" ht="18.5" x14ac:dyDescent="0.45">
      <c r="B12" s="42" t="s">
        <v>728</v>
      </c>
    </row>
    <row r="14" spans="2:15" x14ac:dyDescent="0.35">
      <c r="B14" s="56" t="s">
        <v>729</v>
      </c>
    </row>
    <row r="15" spans="2:15" x14ac:dyDescent="0.35">
      <c r="B15" s="44" t="s">
        <v>21</v>
      </c>
      <c r="C15" s="44" t="s">
        <v>730</v>
      </c>
      <c r="D15" s="44" t="s">
        <v>731</v>
      </c>
      <c r="E15" s="44" t="s">
        <v>732</v>
      </c>
      <c r="F15" s="44" t="s">
        <v>733</v>
      </c>
    </row>
    <row r="16" spans="2:15" x14ac:dyDescent="0.35">
      <c r="B16" s="46" t="s">
        <v>734</v>
      </c>
      <c r="C16" s="47">
        <f>COUNTIF('Recommendations'!M:M,"Resolved")</f>
        <v>0</v>
      </c>
      <c r="D16" s="47">
        <f>COUNTIF('Recommendations'!M:M,"Testing")</f>
        <v>0</v>
      </c>
      <c r="E16" s="47">
        <f>COUNTIF('Recommendations'!M:M,"Outstanding")</f>
        <v>123</v>
      </c>
      <c r="F16" s="47">
        <f>SUM(C16:E16)</f>
        <v>123</v>
      </c>
    </row>
    <row r="18" spans="2:6" x14ac:dyDescent="0.35">
      <c r="B18" s="56" t="s">
        <v>735</v>
      </c>
    </row>
    <row r="19" spans="2:6" x14ac:dyDescent="0.35">
      <c r="B19" s="57" t="s">
        <v>21</v>
      </c>
      <c r="C19" s="57" t="s">
        <v>730</v>
      </c>
      <c r="D19" s="57" t="s">
        <v>731</v>
      </c>
      <c r="E19" s="57" t="s">
        <v>732</v>
      </c>
      <c r="F19" s="57" t="s">
        <v>21</v>
      </c>
    </row>
    <row r="20" spans="2:6" x14ac:dyDescent="0.35">
      <c r="B20" s="46" t="s">
        <v>734</v>
      </c>
      <c r="C20" s="48">
        <f>IF(F16&gt;0, C16/F16, 0)</f>
        <v>0</v>
      </c>
      <c r="D20" s="48">
        <f>IF(F16&gt;0, D16/F16, 0)</f>
        <v>0</v>
      </c>
      <c r="E20" s="48">
        <f>IF(F16&gt;0, E16/F16, 0)</f>
        <v>1</v>
      </c>
      <c r="F20" s="49" t="s">
        <v>21</v>
      </c>
    </row>
    <row r="25" spans="2:6" ht="18.5" x14ac:dyDescent="0.45">
      <c r="B25" s="42" t="s">
        <v>736</v>
      </c>
    </row>
    <row r="27" spans="2:6" x14ac:dyDescent="0.35">
      <c r="B27" s="56" t="s">
        <v>729</v>
      </c>
    </row>
    <row r="28" spans="2:6" x14ac:dyDescent="0.35">
      <c r="B28" s="44" t="s">
        <v>3</v>
      </c>
      <c r="C28" s="44" t="s">
        <v>730</v>
      </c>
      <c r="D28" s="44" t="s">
        <v>731</v>
      </c>
      <c r="E28" s="44" t="s">
        <v>732</v>
      </c>
      <c r="F28" s="44" t="s">
        <v>733</v>
      </c>
    </row>
    <row r="29" spans="2:6" x14ac:dyDescent="0.35">
      <c r="B29" s="46" t="s">
        <v>17</v>
      </c>
      <c r="C29" s="47">
        <f>COUNTIFS('Recommendations'!D:D,"NDM",'Recommendations'!M:M,"=Resolved")</f>
        <v>0</v>
      </c>
      <c r="D29" s="47">
        <f>COUNTIFS('Recommendations'!D:D,"=NDM",'Recommendations'!M:M,"=Testing")</f>
        <v>0</v>
      </c>
      <c r="E29" s="47">
        <f>COUNTIFS('Recommendations'!D:D,"=NDM",'Recommendations'!M:M,"=Outstanding")</f>
        <v>27</v>
      </c>
      <c r="F29" s="47">
        <f>SUM(C29:E29)</f>
        <v>27</v>
      </c>
    </row>
    <row r="30" spans="2:6" x14ac:dyDescent="0.35">
      <c r="B30" s="46" t="s">
        <v>156</v>
      </c>
      <c r="C30" s="47">
        <f>COUNTIFS('Recommendations'!D:D,"RTR",'Recommendations'!M:M,"=Resolved")</f>
        <v>0</v>
      </c>
      <c r="D30" s="47">
        <f>COUNTIFS('Recommendations'!D:D,"=RTR",'Recommendations'!M:M,"=Testing")</f>
        <v>0</v>
      </c>
      <c r="E30" s="47">
        <f>COUNTIFS('Recommendations'!D:D,"=RTR",'Recommendations'!M:M,"=Outstanding")</f>
        <v>96</v>
      </c>
      <c r="F30" s="47">
        <f>SUM(C30:E30)</f>
        <v>96</v>
      </c>
    </row>
    <row r="32" spans="2:6" x14ac:dyDescent="0.35">
      <c r="B32" s="56" t="s">
        <v>735</v>
      </c>
    </row>
    <row r="33" spans="2:6" x14ac:dyDescent="0.35">
      <c r="B33" s="57" t="s">
        <v>3</v>
      </c>
      <c r="C33" s="57" t="s">
        <v>730</v>
      </c>
      <c r="D33" s="57" t="s">
        <v>731</v>
      </c>
      <c r="E33" s="57" t="s">
        <v>732</v>
      </c>
      <c r="F33" s="57" t="s">
        <v>21</v>
      </c>
    </row>
    <row r="34" spans="2:6" x14ac:dyDescent="0.35">
      <c r="B34" s="46" t="s">
        <v>17</v>
      </c>
      <c r="C34" s="48">
        <f>IF(F29&gt;0, C29/F29, 0)</f>
        <v>0</v>
      </c>
      <c r="D34" s="48">
        <f>IF(F29&gt;0, D29/F29, 0)</f>
        <v>0</v>
      </c>
      <c r="E34" s="48">
        <f>IF(F29&gt;0, E29/F29, 0)</f>
        <v>1</v>
      </c>
      <c r="F34" s="49" t="s">
        <v>21</v>
      </c>
    </row>
    <row r="35" spans="2:6" x14ac:dyDescent="0.35">
      <c r="B35" s="46" t="s">
        <v>156</v>
      </c>
      <c r="C35" s="48">
        <f>IF(F30&gt;0, C30/F30, 0)</f>
        <v>0</v>
      </c>
      <c r="D35" s="48">
        <f>IF(F30&gt;0, D30/F30, 0)</f>
        <v>0</v>
      </c>
      <c r="E35" s="48">
        <f>IF(F30&gt;0, E30/F30, 0)</f>
        <v>1</v>
      </c>
      <c r="F35" s="49" t="s">
        <v>21</v>
      </c>
    </row>
    <row r="40" spans="2:6" ht="18.5" x14ac:dyDescent="0.45">
      <c r="B40" s="42" t="s">
        <v>737</v>
      </c>
    </row>
    <row r="42" spans="2:6" x14ac:dyDescent="0.35">
      <c r="B42" s="56" t="s">
        <v>729</v>
      </c>
    </row>
    <row r="43" spans="2:6" x14ac:dyDescent="0.35">
      <c r="B43" s="44" t="s">
        <v>6</v>
      </c>
      <c r="C43" s="44" t="s">
        <v>730</v>
      </c>
      <c r="D43" s="44" t="s">
        <v>731</v>
      </c>
      <c r="E43" s="44" t="s">
        <v>732</v>
      </c>
      <c r="F43" s="44" t="s">
        <v>733</v>
      </c>
    </row>
    <row r="44" spans="2:6" x14ac:dyDescent="0.35">
      <c r="B44" s="46" t="s">
        <v>738</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739</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740</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741</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742</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123</v>
      </c>
      <c r="F49" s="47">
        <f t="shared" si="0"/>
        <v>123</v>
      </c>
    </row>
    <row r="51" spans="2:6" x14ac:dyDescent="0.35">
      <c r="B51" s="56" t="s">
        <v>735</v>
      </c>
    </row>
    <row r="52" spans="2:6" x14ac:dyDescent="0.35">
      <c r="B52" s="57" t="s">
        <v>6</v>
      </c>
      <c r="C52" s="57" t="s">
        <v>730</v>
      </c>
      <c r="D52" s="57" t="s">
        <v>731</v>
      </c>
      <c r="E52" s="57" t="s">
        <v>732</v>
      </c>
      <c r="F52" s="57" t="s">
        <v>21</v>
      </c>
    </row>
    <row r="53" spans="2:6" x14ac:dyDescent="0.35">
      <c r="B53" s="46" t="s">
        <v>738</v>
      </c>
      <c r="C53" s="48">
        <f t="shared" ref="C53:C58" si="1">IF(F44&gt;0, C44/F44, 0)</f>
        <v>0</v>
      </c>
      <c r="D53" s="48">
        <f t="shared" ref="D53:D58" si="2">IF(F44&gt;0, D44/F44, 0)</f>
        <v>0</v>
      </c>
      <c r="E53" s="48">
        <f t="shared" ref="E53:E58" si="3">IF(F44&gt;0, E44/F44, 0)</f>
        <v>0</v>
      </c>
      <c r="F53" s="49" t="s">
        <v>21</v>
      </c>
    </row>
    <row r="54" spans="2:6" x14ac:dyDescent="0.35">
      <c r="B54" s="46" t="s">
        <v>739</v>
      </c>
      <c r="C54" s="48">
        <f t="shared" si="1"/>
        <v>0</v>
      </c>
      <c r="D54" s="48">
        <f t="shared" si="2"/>
        <v>0</v>
      </c>
      <c r="E54" s="48">
        <f t="shared" si="3"/>
        <v>0</v>
      </c>
      <c r="F54" s="49" t="s">
        <v>21</v>
      </c>
    </row>
    <row r="55" spans="2:6" x14ac:dyDescent="0.35">
      <c r="B55" s="46" t="s">
        <v>740</v>
      </c>
      <c r="C55" s="48">
        <f t="shared" si="1"/>
        <v>0</v>
      </c>
      <c r="D55" s="48">
        <f t="shared" si="2"/>
        <v>0</v>
      </c>
      <c r="E55" s="48">
        <f t="shared" si="3"/>
        <v>0</v>
      </c>
      <c r="F55" s="49" t="s">
        <v>21</v>
      </c>
    </row>
    <row r="56" spans="2:6" x14ac:dyDescent="0.35">
      <c r="B56" s="46" t="s">
        <v>741</v>
      </c>
      <c r="C56" s="48">
        <f t="shared" si="1"/>
        <v>0</v>
      </c>
      <c r="D56" s="48">
        <f t="shared" si="2"/>
        <v>0</v>
      </c>
      <c r="E56" s="48">
        <f t="shared" si="3"/>
        <v>0</v>
      </c>
      <c r="F56" s="49" t="s">
        <v>21</v>
      </c>
    </row>
    <row r="57" spans="2:6" x14ac:dyDescent="0.35">
      <c r="B57" s="46" t="s">
        <v>742</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743</v>
      </c>
    </row>
    <row r="65" spans="2:6" x14ac:dyDescent="0.35">
      <c r="B65" s="56" t="s">
        <v>729</v>
      </c>
    </row>
    <row r="66" spans="2:6" x14ac:dyDescent="0.35">
      <c r="B66" s="44" t="s">
        <v>2</v>
      </c>
      <c r="C66" s="44" t="s">
        <v>730</v>
      </c>
      <c r="D66" s="44" t="s">
        <v>731</v>
      </c>
      <c r="E66" s="44" t="s">
        <v>732</v>
      </c>
      <c r="F66" s="44" t="s">
        <v>733</v>
      </c>
    </row>
    <row r="67" spans="2:6" x14ac:dyDescent="0.35">
      <c r="B67" s="46" t="s">
        <v>57</v>
      </c>
      <c r="C67" s="47">
        <f>COUNTIFS('Recommendations'!C:C,"CAT I (High)",'Recommendations'!M:M,"=Resolved")</f>
        <v>0</v>
      </c>
      <c r="D67" s="47">
        <f>COUNTIFS('Recommendations'!C:C,"=CAT I (High)",'Recommendations'!M:M,"=Testing")</f>
        <v>0</v>
      </c>
      <c r="E67" s="47">
        <f>COUNTIFS('Recommendations'!C:C,"=CAT I (High)",'Recommendations'!M:M,"=Outstanding")</f>
        <v>17</v>
      </c>
      <c r="F67" s="47">
        <f>SUM(C67:E67)</f>
        <v>17</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77</v>
      </c>
      <c r="F68" s="47">
        <f>SUM(C68:E68)</f>
        <v>77</v>
      </c>
    </row>
    <row r="69" spans="2:6" x14ac:dyDescent="0.35">
      <c r="B69" s="46" t="s">
        <v>167</v>
      </c>
      <c r="C69" s="47">
        <f>COUNTIFS('Recommendations'!C:C,"CAT III (Low)",'Recommendations'!M:M,"=Resolved")</f>
        <v>0</v>
      </c>
      <c r="D69" s="47">
        <f>COUNTIFS('Recommendations'!C:C,"=CAT III (Low)",'Recommendations'!M:M,"=Testing")</f>
        <v>0</v>
      </c>
      <c r="E69" s="47">
        <f>COUNTIFS('Recommendations'!C:C,"=CAT III (Low)",'Recommendations'!M:M,"=Outstanding")</f>
        <v>29</v>
      </c>
      <c r="F69" s="47">
        <f>SUM(C69:E69)</f>
        <v>29</v>
      </c>
    </row>
    <row r="71" spans="2:6" x14ac:dyDescent="0.35">
      <c r="B71" s="56" t="s">
        <v>735</v>
      </c>
    </row>
    <row r="72" spans="2:6" x14ac:dyDescent="0.35">
      <c r="B72" s="57" t="s">
        <v>2</v>
      </c>
      <c r="C72" s="57" t="s">
        <v>730</v>
      </c>
      <c r="D72" s="57" t="s">
        <v>731</v>
      </c>
      <c r="E72" s="57" t="s">
        <v>732</v>
      </c>
      <c r="F72" s="57" t="s">
        <v>21</v>
      </c>
    </row>
    <row r="73" spans="2:6" x14ac:dyDescent="0.35">
      <c r="B73" s="46" t="s">
        <v>57</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167</v>
      </c>
      <c r="C75" s="48">
        <f>IF(F69&gt;0, C69/F69, 0)</f>
        <v>0</v>
      </c>
      <c r="D75" s="48">
        <f>IF(F69&gt;0, D69/F69, 0)</f>
        <v>0</v>
      </c>
      <c r="E75" s="48">
        <f>IF(F69&gt;0, E69/F69, 0)</f>
        <v>1</v>
      </c>
      <c r="F75" s="49" t="s">
        <v>21</v>
      </c>
    </row>
    <row r="80" spans="2:6" ht="18.5" x14ac:dyDescent="0.45">
      <c r="B80" s="42" t="s">
        <v>744</v>
      </c>
    </row>
    <row r="82" spans="2:6" x14ac:dyDescent="0.35">
      <c r="B82" s="56" t="s">
        <v>729</v>
      </c>
    </row>
    <row r="83" spans="2:6" x14ac:dyDescent="0.35">
      <c r="B83" s="44" t="s">
        <v>4</v>
      </c>
      <c r="C83" s="44" t="s">
        <v>730</v>
      </c>
      <c r="D83" s="44" t="s">
        <v>731</v>
      </c>
      <c r="E83" s="44" t="s">
        <v>732</v>
      </c>
      <c r="F83" s="44" t="s">
        <v>733</v>
      </c>
    </row>
    <row r="84" spans="2:6" x14ac:dyDescent="0.35">
      <c r="B84" s="46" t="s">
        <v>745</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746</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747</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748</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123</v>
      </c>
      <c r="F88" s="47">
        <f>SUM(C88:E88)</f>
        <v>123</v>
      </c>
    </row>
    <row r="90" spans="2:6" x14ac:dyDescent="0.35">
      <c r="B90" s="56" t="s">
        <v>735</v>
      </c>
    </row>
    <row r="91" spans="2:6" x14ac:dyDescent="0.35">
      <c r="B91" s="57" t="s">
        <v>4</v>
      </c>
      <c r="C91" s="57" t="s">
        <v>730</v>
      </c>
      <c r="D91" s="57" t="s">
        <v>731</v>
      </c>
      <c r="E91" s="57" t="s">
        <v>732</v>
      </c>
      <c r="F91" s="57" t="s">
        <v>21</v>
      </c>
    </row>
    <row r="92" spans="2:6" x14ac:dyDescent="0.35">
      <c r="B92" s="46" t="s">
        <v>745</v>
      </c>
      <c r="C92" s="48">
        <f>IF(F84&gt;0, C84/F84, 0)</f>
        <v>0</v>
      </c>
      <c r="D92" s="48">
        <f>IF(F84&gt;0, D84/F84, 0)</f>
        <v>0</v>
      </c>
      <c r="E92" s="48">
        <f>IF(F84&gt;0, E84/F84, 0)</f>
        <v>0</v>
      </c>
      <c r="F92" s="49" t="s">
        <v>21</v>
      </c>
    </row>
    <row r="93" spans="2:6" x14ac:dyDescent="0.35">
      <c r="B93" s="46" t="s">
        <v>746</v>
      </c>
      <c r="C93" s="48">
        <f>IF(F85&gt;0, C85/F85, 0)</f>
        <v>0</v>
      </c>
      <c r="D93" s="48">
        <f>IF(F85&gt;0, D85/F85, 0)</f>
        <v>0</v>
      </c>
      <c r="E93" s="48">
        <f>IF(F85&gt;0, E85/F85, 0)</f>
        <v>0</v>
      </c>
      <c r="F93" s="49" t="s">
        <v>21</v>
      </c>
    </row>
    <row r="94" spans="2:6" x14ac:dyDescent="0.35">
      <c r="B94" s="46" t="s">
        <v>747</v>
      </c>
      <c r="C94" s="48">
        <f>IF(F86&gt;0, C86/F86, 0)</f>
        <v>0</v>
      </c>
      <c r="D94" s="48">
        <f>IF(F86&gt;0, D86/F86, 0)</f>
        <v>0</v>
      </c>
      <c r="E94" s="48">
        <f>IF(F86&gt;0, E86/F86, 0)</f>
        <v>0</v>
      </c>
      <c r="F94" s="49" t="s">
        <v>21</v>
      </c>
    </row>
    <row r="95" spans="2:6" x14ac:dyDescent="0.35">
      <c r="B95" s="46" t="s">
        <v>748</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749</v>
      </c>
    </row>
    <row r="103" spans="2:6" x14ac:dyDescent="0.35">
      <c r="B103" s="56" t="s">
        <v>729</v>
      </c>
    </row>
    <row r="104" spans="2:6" x14ac:dyDescent="0.35">
      <c r="B104" s="44" t="s">
        <v>750</v>
      </c>
      <c r="C104" s="44" t="s">
        <v>730</v>
      </c>
      <c r="D104" s="44" t="s">
        <v>731</v>
      </c>
      <c r="E104" s="44" t="s">
        <v>732</v>
      </c>
      <c r="F104" s="44" t="s">
        <v>733</v>
      </c>
    </row>
    <row r="105" spans="2:6" x14ac:dyDescent="0.35">
      <c r="B105" s="46" t="s">
        <v>751</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752</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753</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123</v>
      </c>
      <c r="F108" s="47">
        <f>SUM(C108:E108)</f>
        <v>123</v>
      </c>
    </row>
    <row r="110" spans="2:6" x14ac:dyDescent="0.35">
      <c r="B110" s="56" t="s">
        <v>735</v>
      </c>
    </row>
    <row r="111" spans="2:6" x14ac:dyDescent="0.35">
      <c r="B111" s="57" t="s">
        <v>750</v>
      </c>
      <c r="C111" s="57" t="s">
        <v>730</v>
      </c>
      <c r="D111" s="57" t="s">
        <v>731</v>
      </c>
      <c r="E111" s="57" t="s">
        <v>732</v>
      </c>
      <c r="F111" s="57" t="s">
        <v>21</v>
      </c>
    </row>
    <row r="112" spans="2:6" x14ac:dyDescent="0.35">
      <c r="B112" s="46" t="s">
        <v>751</v>
      </c>
      <c r="C112" s="48">
        <f>IF(F105&gt;0, C105/F105, 0)</f>
        <v>0</v>
      </c>
      <c r="D112" s="48">
        <f>IF(F105&gt;0, D105/F105, 0)</f>
        <v>0</v>
      </c>
      <c r="E112" s="48">
        <f>IF(F105&gt;0, E105/F105, 0)</f>
        <v>0</v>
      </c>
      <c r="F112" s="49" t="s">
        <v>21</v>
      </c>
    </row>
    <row r="113" spans="2:15" x14ac:dyDescent="0.35">
      <c r="B113" s="46" t="s">
        <v>752</v>
      </c>
      <c r="C113" s="48">
        <f>IF(F106&gt;0, C106/F106, 0)</f>
        <v>0</v>
      </c>
      <c r="D113" s="48">
        <f>IF(F106&gt;0, D106/F106, 0)</f>
        <v>0</v>
      </c>
      <c r="E113" s="48">
        <f>IF(F106&gt;0, E106/F106, 0)</f>
        <v>0</v>
      </c>
      <c r="F113" s="49" t="s">
        <v>21</v>
      </c>
    </row>
    <row r="114" spans="2:15" x14ac:dyDescent="0.35">
      <c r="B114" s="46" t="s">
        <v>753</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754</v>
      </c>
      <c r="J120" s="42" t="s">
        <v>755</v>
      </c>
    </row>
    <row r="121" spans="2:15" x14ac:dyDescent="0.35">
      <c r="B121" s="44" t="s">
        <v>6</v>
      </c>
      <c r="C121" s="297" t="s">
        <v>756</v>
      </c>
      <c r="D121" s="297"/>
      <c r="E121" s="44" t="s">
        <v>722</v>
      </c>
      <c r="F121" s="44" t="s">
        <v>730</v>
      </c>
      <c r="G121" s="297" t="s">
        <v>757</v>
      </c>
      <c r="H121" s="297"/>
      <c r="J121" s="44" t="s">
        <v>6</v>
      </c>
      <c r="K121" s="44" t="s">
        <v>745</v>
      </c>
      <c r="L121" s="44" t="s">
        <v>746</v>
      </c>
      <c r="M121" s="44" t="s">
        <v>747</v>
      </c>
      <c r="N121" s="44" t="s">
        <v>748</v>
      </c>
      <c r="O121" s="44" t="s">
        <v>18</v>
      </c>
    </row>
    <row r="122" spans="2:15" x14ac:dyDescent="0.35">
      <c r="B122" s="50" t="s">
        <v>738</v>
      </c>
      <c r="C122" s="298" t="s">
        <v>21</v>
      </c>
      <c r="D122" s="298"/>
      <c r="E122" s="47">
        <f>COUNTIF('Recommendations'!G:G,"Phase1")-COUNTIFS('Recommendations'!G:G,"Phase1",'Recommendations'!H:H,"Risk Accepted")-COUNTIFS('Recommendations'!G:G,"Phase1",'Recommendations'!H:H,"N/A")</f>
        <v>0</v>
      </c>
      <c r="F122" s="47">
        <f>COUNTIFS('Recommendations'!G:G,"Phase1",'Recommendations'!M:M,"Resolved")</f>
        <v>0</v>
      </c>
      <c r="G122" s="299">
        <f t="shared" ref="G122:G127" si="4">IF(E122&gt;0,F122/E122,0)</f>
        <v>0</v>
      </c>
      <c r="H122" s="299"/>
      <c r="J122" s="50" t="s">
        <v>738</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739</v>
      </c>
      <c r="C123" s="298" t="s">
        <v>21</v>
      </c>
      <c r="D123" s="298"/>
      <c r="E123" s="47">
        <f>COUNTIF('Recommendations'!G:G,"Phase2")-COUNTIFS('Recommendations'!G:G,"Phase2",'Recommendations'!H:H,"Risk Accepted")-COUNTIFS('Recommendations'!G:G,"Phase2",'Recommendations'!H:H,"N/A")</f>
        <v>0</v>
      </c>
      <c r="F123" s="47">
        <f>COUNTIFS('Recommendations'!G:G,"Phase2",'Recommendations'!M:M,"Resolved")</f>
        <v>0</v>
      </c>
      <c r="G123" s="299">
        <f t="shared" si="4"/>
        <v>0</v>
      </c>
      <c r="H123" s="299"/>
      <c r="J123" s="50" t="s">
        <v>739</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740</v>
      </c>
      <c r="C124" s="298" t="s">
        <v>21</v>
      </c>
      <c r="D124" s="298"/>
      <c r="E124" s="47">
        <f>COUNTIF('Recommendations'!G:G,"Phase3")-COUNTIFS('Recommendations'!G:G,"Phase3",'Recommendations'!H:H,"Risk Accepted")-COUNTIFS('Recommendations'!G:G,"Phase3",'Recommendations'!H:H,"N/A")</f>
        <v>0</v>
      </c>
      <c r="F124" s="47">
        <f>COUNTIFS('Recommendations'!G:G,"Phase3",'Recommendations'!M:M,"Resolved")</f>
        <v>0</v>
      </c>
      <c r="G124" s="299">
        <f t="shared" si="4"/>
        <v>0</v>
      </c>
      <c r="H124" s="299"/>
      <c r="J124" s="50" t="s">
        <v>740</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741</v>
      </c>
      <c r="C125" s="298" t="s">
        <v>21</v>
      </c>
      <c r="D125" s="298"/>
      <c r="E125" s="47">
        <f>COUNTIF('Recommendations'!G:G,"Phase4")-COUNTIFS('Recommendations'!G:G,"Phase4",'Recommendations'!H:H,"Risk Accepted")-COUNTIFS('Recommendations'!G:G,"Phase4",'Recommendations'!H:H,"N/A")</f>
        <v>0</v>
      </c>
      <c r="F125" s="47">
        <f>COUNTIFS('Recommendations'!G:G,"Phase4",'Recommendations'!M:M,"Resolved")</f>
        <v>0</v>
      </c>
      <c r="G125" s="299">
        <f t="shared" si="4"/>
        <v>0</v>
      </c>
      <c r="H125" s="299"/>
      <c r="J125" s="50" t="s">
        <v>741</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742</v>
      </c>
      <c r="C126" s="298" t="s">
        <v>21</v>
      </c>
      <c r="D126" s="298"/>
      <c r="E126" s="47">
        <f>COUNTIF('Recommendations'!G:G,"Phase5")-COUNTIFS('Recommendations'!G:G,"Phase5",'Recommendations'!H:H,"Risk Accepted")-COUNTIFS('Recommendations'!G:G,"Phase5",'Recommendations'!H:H,"N/A")</f>
        <v>0</v>
      </c>
      <c r="F126" s="47">
        <f>COUNTIFS('Recommendations'!G:G,"Phase5",'Recommendations'!M:M,"Resolved")</f>
        <v>0</v>
      </c>
      <c r="G126" s="299">
        <f t="shared" si="4"/>
        <v>0</v>
      </c>
      <c r="H126" s="299"/>
      <c r="J126" s="50" t="s">
        <v>742</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98" t="s">
        <v>21</v>
      </c>
      <c r="D127" s="298"/>
      <c r="E127" s="47">
        <f>COUNTIF('Recommendations'!G:G,"Pending")-COUNTIFS('Recommendations'!G:G,"Pending",'Recommendations'!H:H,"Risk Accepted")-COUNTIFS('Recommendations'!G:G,"Pending",'Recommendations'!H:H,"N/A")</f>
        <v>123</v>
      </c>
      <c r="F127" s="47">
        <f>COUNTIFS('Recommendations'!G:G,"Pending",'Recommendations'!M:M,"Resolved")</f>
        <v>0</v>
      </c>
      <c r="G127" s="299">
        <f t="shared" si="4"/>
        <v>0</v>
      </c>
      <c r="H127" s="29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123</v>
      </c>
    </row>
    <row r="134" spans="2:24" ht="21" x14ac:dyDescent="0.5">
      <c r="B134" s="42" t="s">
        <v>758</v>
      </c>
      <c r="P134" s="59" t="s">
        <v>759</v>
      </c>
    </row>
    <row r="136" spans="2:24" ht="60" customHeight="1" x14ac:dyDescent="0.35">
      <c r="B136" s="300" t="s">
        <v>760</v>
      </c>
      <c r="C136" s="293"/>
      <c r="D136" s="293"/>
      <c r="E136" s="293"/>
      <c r="F136" s="293"/>
      <c r="P136" s="300" t="s">
        <v>761</v>
      </c>
      <c r="Q136" s="293"/>
      <c r="R136" s="293"/>
      <c r="S136" s="293"/>
      <c r="T136" s="293"/>
      <c r="U136" s="293"/>
      <c r="V136" s="293"/>
      <c r="W136" s="293"/>
    </row>
    <row r="138" spans="2:24" ht="30" customHeight="1" x14ac:dyDescent="0.35">
      <c r="P138" s="60" t="s">
        <v>762</v>
      </c>
      <c r="Q138" s="61">
        <f>C16</f>
        <v>0</v>
      </c>
      <c r="R138" s="62"/>
      <c r="S138" s="61">
        <f>C84</f>
        <v>0</v>
      </c>
      <c r="T138" s="62"/>
      <c r="U138" s="61">
        <f>C85</f>
        <v>0</v>
      </c>
      <c r="V138" s="62"/>
      <c r="W138" s="61">
        <f>C86</f>
        <v>0</v>
      </c>
      <c r="X138" s="62"/>
    </row>
    <row r="139" spans="2:24" ht="35" customHeight="1" x14ac:dyDescent="0.35">
      <c r="P139" s="63" t="s">
        <v>763</v>
      </c>
      <c r="Q139" s="63" t="s">
        <v>764</v>
      </c>
      <c r="R139" s="63" t="s">
        <v>765</v>
      </c>
      <c r="S139" s="63" t="s">
        <v>766</v>
      </c>
      <c r="T139" s="63" t="s">
        <v>767</v>
      </c>
      <c r="U139" s="63" t="s">
        <v>768</v>
      </c>
      <c r="V139" s="63" t="s">
        <v>769</v>
      </c>
      <c r="W139" s="63" t="s">
        <v>770</v>
      </c>
      <c r="X139" s="63" t="s">
        <v>771</v>
      </c>
    </row>
    <row r="140" spans="2:24" x14ac:dyDescent="0.35">
      <c r="O140" s="64" t="s">
        <v>772</v>
      </c>
      <c r="P140" s="65" t="s">
        <v>773</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774</v>
      </c>
      <c r="P175" s="59" t="s">
        <v>775</v>
      </c>
    </row>
    <row r="177" spans="2:22" ht="45" customHeight="1" x14ac:dyDescent="0.35">
      <c r="B177" s="300" t="s">
        <v>776</v>
      </c>
      <c r="C177" s="293"/>
      <c r="D177" s="293"/>
      <c r="E177" s="293"/>
      <c r="F177" s="293"/>
      <c r="P177" s="300" t="s">
        <v>777</v>
      </c>
      <c r="Q177" s="293"/>
      <c r="R177" s="293"/>
      <c r="S177" s="293"/>
      <c r="T177" s="293"/>
      <c r="U177" s="293"/>
    </row>
    <row r="178" spans="2:22" ht="35" customHeight="1" x14ac:dyDescent="0.35">
      <c r="P178" s="297" t="s">
        <v>778</v>
      </c>
      <c r="Q178" s="297"/>
      <c r="R178" s="297" t="s">
        <v>779</v>
      </c>
      <c r="S178" s="297"/>
      <c r="T178" s="297"/>
    </row>
    <row r="179" spans="2:22" ht="30" customHeight="1" x14ac:dyDescent="0.35">
      <c r="P179" s="301">
        <v>0</v>
      </c>
      <c r="Q179" s="302"/>
      <c r="R179" s="303" t="s">
        <v>780</v>
      </c>
      <c r="S179" s="304"/>
      <c r="T179" s="304"/>
    </row>
    <row r="182" spans="2:22" ht="25" customHeight="1" x14ac:dyDescent="0.35">
      <c r="P182" s="68" t="s">
        <v>763</v>
      </c>
      <c r="Q182" s="68" t="s">
        <v>781</v>
      </c>
      <c r="R182" s="68" t="s">
        <v>782</v>
      </c>
      <c r="S182" s="305" t="s">
        <v>8</v>
      </c>
      <c r="T182" s="305"/>
      <c r="U182" s="305"/>
      <c r="V182" s="293"/>
    </row>
    <row r="183" spans="2:22" ht="20" customHeight="1" x14ac:dyDescent="0.35">
      <c r="P183" s="70"/>
      <c r="Q183" s="71"/>
      <c r="R183" s="72" t="str">
        <f>IF(AND(NOT(ISBLANK(Q183)), Dashboard!$P179&gt;0), Q183/Dashboard!$P179, "")</f>
        <v/>
      </c>
      <c r="S183" s="306"/>
      <c r="T183" s="307"/>
      <c r="U183" s="307"/>
      <c r="V183" s="307"/>
    </row>
    <row r="184" spans="2:22" ht="20" customHeight="1" x14ac:dyDescent="0.35">
      <c r="P184" s="70"/>
      <c r="Q184" s="71"/>
      <c r="R184" s="72" t="str">
        <f>IF(AND(NOT(ISBLANK(Q184)), Dashboard!$P179&gt;0), Q184/Dashboard!$P179, "")</f>
        <v/>
      </c>
      <c r="S184" s="306"/>
      <c r="T184" s="307"/>
      <c r="U184" s="307"/>
      <c r="V184" s="307"/>
    </row>
    <row r="185" spans="2:22" ht="20" customHeight="1" x14ac:dyDescent="0.35">
      <c r="P185" s="70"/>
      <c r="Q185" s="71"/>
      <c r="R185" s="72" t="str">
        <f>IF(AND(NOT(ISBLANK(Q185)), Dashboard!$P179&gt;0), Q185/Dashboard!$P179, "")</f>
        <v/>
      </c>
      <c r="S185" s="306"/>
      <c r="T185" s="307"/>
      <c r="U185" s="307"/>
      <c r="V185" s="307"/>
    </row>
    <row r="186" spans="2:22" ht="20" customHeight="1" x14ac:dyDescent="0.35">
      <c r="P186" s="70"/>
      <c r="Q186" s="71"/>
      <c r="R186" s="72" t="str">
        <f>IF(AND(NOT(ISBLANK(Q186)), Dashboard!$P179&gt;0), Q186/Dashboard!$P179, "")</f>
        <v/>
      </c>
      <c r="S186" s="306"/>
      <c r="T186" s="307"/>
      <c r="U186" s="307"/>
      <c r="V186" s="307"/>
    </row>
    <row r="187" spans="2:22" ht="20" customHeight="1" x14ac:dyDescent="0.35">
      <c r="P187" s="70"/>
      <c r="Q187" s="71"/>
      <c r="R187" s="72" t="str">
        <f>IF(AND(NOT(ISBLANK(Q187)), Dashboard!$P179&gt;0), Q187/Dashboard!$P179, "")</f>
        <v/>
      </c>
      <c r="S187" s="306"/>
      <c r="T187" s="307"/>
      <c r="U187" s="307"/>
      <c r="V187" s="307"/>
    </row>
    <row r="188" spans="2:22" ht="20" customHeight="1" x14ac:dyDescent="0.35">
      <c r="P188" s="70"/>
      <c r="Q188" s="71"/>
      <c r="R188" s="72" t="str">
        <f>IF(AND(NOT(ISBLANK(Q188)), Dashboard!$P179&gt;0), Q188/Dashboard!$P179, "")</f>
        <v/>
      </c>
      <c r="S188" s="306"/>
      <c r="T188" s="307"/>
      <c r="U188" s="307"/>
      <c r="V188" s="307"/>
    </row>
    <row r="189" spans="2:22" ht="20" customHeight="1" x14ac:dyDescent="0.35">
      <c r="P189" s="70"/>
      <c r="Q189" s="71"/>
      <c r="R189" s="72" t="str">
        <f>IF(AND(NOT(ISBLANK(Q189)), Dashboard!$P179&gt;0), Q189/Dashboard!$P179, "")</f>
        <v/>
      </c>
      <c r="S189" s="306"/>
      <c r="T189" s="307"/>
      <c r="U189" s="307"/>
      <c r="V189" s="307"/>
    </row>
    <row r="190" spans="2:22" ht="20" customHeight="1" x14ac:dyDescent="0.35">
      <c r="P190" s="70"/>
      <c r="Q190" s="71"/>
      <c r="R190" s="72" t="str">
        <f>IF(AND(NOT(ISBLANK(Q190)), Dashboard!$P179&gt;0), Q190/Dashboard!$P179, "")</f>
        <v/>
      </c>
      <c r="S190" s="306"/>
      <c r="T190" s="307"/>
      <c r="U190" s="307"/>
      <c r="V190" s="307"/>
    </row>
    <row r="191" spans="2:22" ht="20" customHeight="1" x14ac:dyDescent="0.35">
      <c r="P191" s="70"/>
      <c r="Q191" s="71"/>
      <c r="R191" s="72" t="str">
        <f>IF(AND(NOT(ISBLANK(Q191)), Dashboard!$P179&gt;0), Q191/Dashboard!$P179, "")</f>
        <v/>
      </c>
      <c r="S191" s="306"/>
      <c r="T191" s="307"/>
      <c r="U191" s="307"/>
      <c r="V191" s="307"/>
    </row>
    <row r="192" spans="2:22" ht="20" customHeight="1" x14ac:dyDescent="0.35">
      <c r="P192" s="70"/>
      <c r="Q192" s="71"/>
      <c r="R192" s="72" t="str">
        <f>IF(AND(NOT(ISBLANK(Q192)), Dashboard!$P179&gt;0), Q192/Dashboard!$P179, "")</f>
        <v/>
      </c>
      <c r="S192" s="306"/>
      <c r="T192" s="307"/>
      <c r="U192" s="307"/>
      <c r="V192" s="307"/>
    </row>
    <row r="193" spans="2:22" ht="20" customHeight="1" x14ac:dyDescent="0.35">
      <c r="P193" s="70"/>
      <c r="Q193" s="71"/>
      <c r="R193" s="72" t="str">
        <f>IF(AND(NOT(ISBLANK(Q193)), Dashboard!$P179&gt;0), Q193/Dashboard!$P179, "")</f>
        <v/>
      </c>
      <c r="S193" s="306"/>
      <c r="T193" s="307"/>
      <c r="U193" s="307"/>
      <c r="V193" s="307"/>
    </row>
    <row r="194" spans="2:22" ht="20" customHeight="1" x14ac:dyDescent="0.35">
      <c r="P194" s="70"/>
      <c r="Q194" s="71"/>
      <c r="R194" s="72" t="str">
        <f>IF(AND(NOT(ISBLANK(Q194)), Dashboard!$P179&gt;0), Q194/Dashboard!$P179, "")</f>
        <v/>
      </c>
      <c r="S194" s="306"/>
      <c r="T194" s="307"/>
      <c r="U194" s="307"/>
      <c r="V194" s="307"/>
    </row>
    <row r="195" spans="2:22" ht="20" customHeight="1" x14ac:dyDescent="0.35">
      <c r="P195" s="70"/>
      <c r="Q195" s="71"/>
      <c r="R195" s="72" t="str">
        <f>IF(AND(NOT(ISBLANK(Q195)), Dashboard!$P179&gt;0), Q195/Dashboard!$P179, "")</f>
        <v/>
      </c>
      <c r="S195" s="306"/>
      <c r="T195" s="307"/>
      <c r="U195" s="307"/>
      <c r="V195" s="307"/>
    </row>
    <row r="196" spans="2:22" ht="20" customHeight="1" x14ac:dyDescent="0.35">
      <c r="P196" s="70"/>
      <c r="Q196" s="71"/>
      <c r="R196" s="72" t="str">
        <f>IF(AND(NOT(ISBLANK(Q196)), Dashboard!$P179&gt;0), Q196/Dashboard!$P179, "")</f>
        <v/>
      </c>
      <c r="S196" s="306"/>
      <c r="T196" s="307"/>
      <c r="U196" s="307"/>
      <c r="V196" s="307"/>
    </row>
    <row r="197" spans="2:22" ht="20" customHeight="1" x14ac:dyDescent="0.35">
      <c r="P197" s="70"/>
      <c r="Q197" s="71"/>
      <c r="R197" s="72" t="str">
        <f>IF(AND(NOT(ISBLANK(Q197)), Dashboard!$P179&gt;0), Q197/Dashboard!$P179, "")</f>
        <v/>
      </c>
      <c r="S197" s="306"/>
      <c r="T197" s="307"/>
      <c r="U197" s="307"/>
      <c r="V197" s="307"/>
    </row>
    <row r="198" spans="2:22" ht="20" customHeight="1" x14ac:dyDescent="0.35">
      <c r="P198" s="70"/>
      <c r="Q198" s="71"/>
      <c r="R198" s="72" t="str">
        <f>IF(AND(NOT(ISBLANK(Q198)), Dashboard!$P179&gt;0), Q198/Dashboard!$P179, "")</f>
        <v/>
      </c>
      <c r="S198" s="306"/>
      <c r="T198" s="307"/>
      <c r="U198" s="307"/>
      <c r="V198" s="307"/>
    </row>
    <row r="199" spans="2:22" ht="20" customHeight="1" x14ac:dyDescent="0.35">
      <c r="P199" s="70"/>
      <c r="Q199" s="71"/>
      <c r="R199" s="72" t="str">
        <f>IF(AND(NOT(ISBLANK(Q199)), Dashboard!$P179&gt;0), Q199/Dashboard!$P179, "")</f>
        <v/>
      </c>
      <c r="S199" s="306"/>
      <c r="T199" s="307"/>
      <c r="U199" s="307"/>
      <c r="V199" s="307"/>
    </row>
    <row r="200" spans="2:22" ht="20" customHeight="1" x14ac:dyDescent="0.35">
      <c r="P200" s="70"/>
      <c r="Q200" s="71"/>
      <c r="R200" s="72" t="str">
        <f>IF(AND(NOT(ISBLANK(Q200)), Dashboard!$P179&gt;0), Q200/Dashboard!$P179, "")</f>
        <v/>
      </c>
      <c r="S200" s="306"/>
      <c r="T200" s="307"/>
      <c r="U200" s="307"/>
      <c r="V200" s="307"/>
    </row>
    <row r="201" spans="2:22" ht="20" customHeight="1" x14ac:dyDescent="0.35">
      <c r="P201" s="70"/>
      <c r="Q201" s="71"/>
      <c r="R201" s="72" t="str">
        <f>IF(AND(NOT(ISBLANK(Q201)), Dashboard!$P179&gt;0), Q201/Dashboard!$P179, "")</f>
        <v/>
      </c>
      <c r="S201" s="306"/>
      <c r="T201" s="307"/>
      <c r="U201" s="307"/>
      <c r="V201" s="307"/>
    </row>
    <row r="202" spans="2:22" ht="20" customHeight="1" x14ac:dyDescent="0.35">
      <c r="P202" s="70"/>
      <c r="Q202" s="71"/>
      <c r="R202" s="72" t="str">
        <f>IF(AND(NOT(ISBLANK(Q202)), Dashboard!$P179&gt;0), Q202/Dashboard!$P179, "")</f>
        <v/>
      </c>
      <c r="S202" s="306"/>
      <c r="T202" s="307"/>
      <c r="U202" s="307"/>
      <c r="V202" s="307"/>
    </row>
    <row r="206" spans="2:22" ht="32" customHeight="1" x14ac:dyDescent="0.35">
      <c r="B206" s="291" t="s">
        <v>630</v>
      </c>
      <c r="C206" s="291"/>
      <c r="D206" s="291"/>
      <c r="E206" s="291"/>
      <c r="F206" s="291"/>
      <c r="G206" s="291"/>
      <c r="H206" s="291"/>
      <c r="I206" s="29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22:H127">
    <cfRule type="expression" dxfId="80" priority="4">
      <formula>$G122&gt;=0.8</formula>
    </cfRule>
    <cfRule type="expression" dxfId="79" priority="5">
      <formula>AND($G122&gt;=0.5,$G122&lt;0.8)</formula>
    </cfRule>
    <cfRule type="expression" dxfId="78" priority="6">
      <formula>$G122&lt;0.5</formula>
    </cfRule>
  </conditionalFormatting>
  <conditionalFormatting sqref="K122:K127">
    <cfRule type="cellIs" dxfId="77" priority="7" operator="greaterThan">
      <formula>0</formula>
    </cfRule>
  </conditionalFormatting>
  <conditionalFormatting sqref="L122:L127">
    <cfRule type="cellIs" dxfId="76" priority="8" operator="greaterThan">
      <formula>0</formula>
    </cfRule>
  </conditionalFormatting>
  <conditionalFormatting sqref="M122:M127">
    <cfRule type="cellIs" dxfId="75" priority="9" operator="greaterThan">
      <formula>0</formula>
    </cfRule>
  </conditionalFormatting>
  <conditionalFormatting sqref="N122:N127">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28"/>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24"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57</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57</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16</v>
      </c>
      <c r="D13" s="3" t="s">
        <v>17</v>
      </c>
      <c r="E13" s="4" t="s">
        <v>18</v>
      </c>
      <c r="F13" s="4" t="s">
        <v>19</v>
      </c>
      <c r="G13" s="4" t="s">
        <v>20</v>
      </c>
      <c r="H13" s="4" t="s">
        <v>21</v>
      </c>
      <c r="I13" s="5" t="s">
        <v>21</v>
      </c>
      <c r="J13" s="1" t="s">
        <v>78</v>
      </c>
      <c r="K13" s="1" t="s">
        <v>79</v>
      </c>
      <c r="L13" s="1" t="s">
        <v>80</v>
      </c>
      <c r="M13" s="4" t="str">
        <f t="shared" si="0"/>
        <v>Outstanding</v>
      </c>
      <c r="N13" s="13" t="s">
        <v>21</v>
      </c>
    </row>
    <row r="14" spans="1:14" ht="60" customHeight="1" x14ac:dyDescent="0.35">
      <c r="A14" s="11" t="s">
        <v>81</v>
      </c>
      <c r="B14" s="1" t="s">
        <v>82</v>
      </c>
      <c r="C14" s="2" t="s">
        <v>16</v>
      </c>
      <c r="D14" s="3" t="s">
        <v>17</v>
      </c>
      <c r="E14" s="4" t="s">
        <v>18</v>
      </c>
      <c r="F14" s="4" t="s">
        <v>19</v>
      </c>
      <c r="G14" s="4" t="s">
        <v>20</v>
      </c>
      <c r="H14" s="4" t="s">
        <v>21</v>
      </c>
      <c r="I14" s="5" t="s">
        <v>21</v>
      </c>
      <c r="J14" s="1" t="s">
        <v>83</v>
      </c>
      <c r="K14" s="1" t="s">
        <v>84</v>
      </c>
      <c r="L14" s="1" t="s">
        <v>85</v>
      </c>
      <c r="M14" s="4" t="str">
        <f t="shared" si="0"/>
        <v>Outstanding</v>
      </c>
      <c r="N14" s="13" t="s">
        <v>21</v>
      </c>
    </row>
    <row r="15" spans="1:14" ht="60" customHeight="1" x14ac:dyDescent="0.35">
      <c r="A15" s="11" t="s">
        <v>86</v>
      </c>
      <c r="B15" s="1" t="s">
        <v>87</v>
      </c>
      <c r="C15" s="2" t="s">
        <v>16</v>
      </c>
      <c r="D15" s="3" t="s">
        <v>17</v>
      </c>
      <c r="E15" s="4" t="s">
        <v>18</v>
      </c>
      <c r="F15" s="4" t="s">
        <v>19</v>
      </c>
      <c r="G15" s="4" t="s">
        <v>20</v>
      </c>
      <c r="H15" s="4" t="s">
        <v>21</v>
      </c>
      <c r="I15" s="5" t="s">
        <v>21</v>
      </c>
      <c r="J15" s="1" t="s">
        <v>88</v>
      </c>
      <c r="K15" s="1" t="s">
        <v>89</v>
      </c>
      <c r="L15" s="1" t="s">
        <v>90</v>
      </c>
      <c r="M15" s="4" t="str">
        <f t="shared" si="0"/>
        <v>Outstanding</v>
      </c>
      <c r="N15" s="13" t="s">
        <v>21</v>
      </c>
    </row>
    <row r="16" spans="1:14" ht="60" customHeight="1" x14ac:dyDescent="0.35">
      <c r="A16" s="11" t="s">
        <v>91</v>
      </c>
      <c r="B16" s="1" t="s">
        <v>92</v>
      </c>
      <c r="C16" s="2" t="s">
        <v>16</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57</v>
      </c>
      <c r="D21" s="3" t="s">
        <v>17</v>
      </c>
      <c r="E21" s="4" t="s">
        <v>18</v>
      </c>
      <c r="F21" s="4" t="s">
        <v>19</v>
      </c>
      <c r="G21" s="4" t="s">
        <v>20</v>
      </c>
      <c r="H21" s="4" t="s">
        <v>21</v>
      </c>
      <c r="I21" s="5" t="s">
        <v>21</v>
      </c>
      <c r="J21" s="1" t="s">
        <v>68</v>
      </c>
      <c r="K21" s="1" t="s">
        <v>118</v>
      </c>
      <c r="L21" s="1" t="s">
        <v>119</v>
      </c>
      <c r="M21" s="4" t="str">
        <f t="shared" si="0"/>
        <v>Outstanding</v>
      </c>
      <c r="N21" s="13" t="s">
        <v>21</v>
      </c>
    </row>
    <row r="22" spans="1:14" ht="60" customHeight="1" x14ac:dyDescent="0.35">
      <c r="A22" s="11" t="s">
        <v>120</v>
      </c>
      <c r="B22" s="1" t="s">
        <v>121</v>
      </c>
      <c r="C22" s="2" t="s">
        <v>57</v>
      </c>
      <c r="D22" s="3" t="s">
        <v>17</v>
      </c>
      <c r="E22" s="4" t="s">
        <v>18</v>
      </c>
      <c r="F22" s="4" t="s">
        <v>19</v>
      </c>
      <c r="G22" s="4" t="s">
        <v>20</v>
      </c>
      <c r="H22" s="4" t="s">
        <v>21</v>
      </c>
      <c r="I22" s="5" t="s">
        <v>21</v>
      </c>
      <c r="J22" s="1" t="s">
        <v>68</v>
      </c>
      <c r="K22" s="1" t="s">
        <v>122</v>
      </c>
      <c r="L22" s="1" t="s">
        <v>123</v>
      </c>
      <c r="M22" s="4" t="str">
        <f t="shared" si="0"/>
        <v>Outstanding</v>
      </c>
      <c r="N22" s="13" t="s">
        <v>21</v>
      </c>
    </row>
    <row r="23" spans="1:14" ht="60" customHeight="1" x14ac:dyDescent="0.35">
      <c r="A23" s="11" t="s">
        <v>124</v>
      </c>
      <c r="B23" s="1" t="s">
        <v>125</v>
      </c>
      <c r="C23" s="2" t="s">
        <v>16</v>
      </c>
      <c r="D23" s="3" t="s">
        <v>17</v>
      </c>
      <c r="E23" s="4" t="s">
        <v>18</v>
      </c>
      <c r="F23" s="4" t="s">
        <v>19</v>
      </c>
      <c r="G23" s="4" t="s">
        <v>20</v>
      </c>
      <c r="H23" s="4" t="s">
        <v>21</v>
      </c>
      <c r="I23" s="5" t="s">
        <v>21</v>
      </c>
      <c r="J23" s="1" t="s">
        <v>126</v>
      </c>
      <c r="K23" s="1" t="s">
        <v>127</v>
      </c>
      <c r="L23" s="1" t="s">
        <v>128</v>
      </c>
      <c r="M23" s="4" t="str">
        <f t="shared" si="0"/>
        <v>Outstanding</v>
      </c>
      <c r="N23" s="13" t="s">
        <v>21</v>
      </c>
    </row>
    <row r="24" spans="1:14" ht="60" customHeight="1" x14ac:dyDescent="0.35">
      <c r="A24" s="11" t="s">
        <v>129</v>
      </c>
      <c r="B24" s="1" t="s">
        <v>130</v>
      </c>
      <c r="C24" s="2" t="s">
        <v>57</v>
      </c>
      <c r="D24" s="3" t="s">
        <v>17</v>
      </c>
      <c r="E24" s="4" t="s">
        <v>18</v>
      </c>
      <c r="F24" s="4" t="s">
        <v>19</v>
      </c>
      <c r="G24" s="4" t="s">
        <v>20</v>
      </c>
      <c r="H24" s="4" t="s">
        <v>21</v>
      </c>
      <c r="I24" s="5" t="s">
        <v>21</v>
      </c>
      <c r="J24" s="1" t="s">
        <v>131</v>
      </c>
      <c r="K24" s="1" t="s">
        <v>132</v>
      </c>
      <c r="L24" s="1" t="s">
        <v>133</v>
      </c>
      <c r="M24" s="4" t="str">
        <f t="shared" si="0"/>
        <v>Outstanding</v>
      </c>
      <c r="N24" s="13" t="s">
        <v>21</v>
      </c>
    </row>
    <row r="25" spans="1:14" ht="60" customHeight="1" x14ac:dyDescent="0.35">
      <c r="A25" s="11" t="s">
        <v>134</v>
      </c>
      <c r="B25" s="1" t="s">
        <v>135</v>
      </c>
      <c r="C25" s="2" t="s">
        <v>16</v>
      </c>
      <c r="D25" s="3" t="s">
        <v>17</v>
      </c>
      <c r="E25" s="4" t="s">
        <v>18</v>
      </c>
      <c r="F25" s="4" t="s">
        <v>19</v>
      </c>
      <c r="G25" s="4" t="s">
        <v>20</v>
      </c>
      <c r="H25" s="4" t="s">
        <v>21</v>
      </c>
      <c r="I25" s="5" t="s">
        <v>21</v>
      </c>
      <c r="J25" s="1" t="s">
        <v>136</v>
      </c>
      <c r="K25" s="1" t="s">
        <v>137</v>
      </c>
      <c r="L25" s="1" t="s">
        <v>138</v>
      </c>
      <c r="M25" s="4" t="str">
        <f t="shared" si="0"/>
        <v>Outstanding</v>
      </c>
      <c r="N25" s="13" t="s">
        <v>21</v>
      </c>
    </row>
    <row r="26" spans="1:14" ht="60" customHeight="1" x14ac:dyDescent="0.35">
      <c r="A26" s="11" t="s">
        <v>139</v>
      </c>
      <c r="B26" s="1" t="s">
        <v>140</v>
      </c>
      <c r="C26" s="2" t="s">
        <v>16</v>
      </c>
      <c r="D26" s="3" t="s">
        <v>17</v>
      </c>
      <c r="E26" s="4" t="s">
        <v>18</v>
      </c>
      <c r="F26" s="4" t="s">
        <v>19</v>
      </c>
      <c r="G26" s="4" t="s">
        <v>20</v>
      </c>
      <c r="H26" s="4" t="s">
        <v>21</v>
      </c>
      <c r="I26" s="5" t="s">
        <v>21</v>
      </c>
      <c r="J26" s="1" t="s">
        <v>141</v>
      </c>
      <c r="K26" s="1" t="s">
        <v>142</v>
      </c>
      <c r="L26" s="1" t="s">
        <v>143</v>
      </c>
      <c r="M26" s="4" t="str">
        <f t="shared" si="0"/>
        <v>Outstanding</v>
      </c>
      <c r="N26" s="13" t="s">
        <v>21</v>
      </c>
    </row>
    <row r="27" spans="1:14" ht="60" customHeight="1" x14ac:dyDescent="0.35">
      <c r="A27" s="11" t="s">
        <v>144</v>
      </c>
      <c r="B27" s="1" t="s">
        <v>145</v>
      </c>
      <c r="C27" s="2" t="s">
        <v>57</v>
      </c>
      <c r="D27" s="3" t="s">
        <v>17</v>
      </c>
      <c r="E27" s="4" t="s">
        <v>18</v>
      </c>
      <c r="F27" s="4" t="s">
        <v>19</v>
      </c>
      <c r="G27" s="4" t="s">
        <v>20</v>
      </c>
      <c r="H27" s="4" t="s">
        <v>21</v>
      </c>
      <c r="I27" s="5" t="s">
        <v>21</v>
      </c>
      <c r="J27" s="1" t="s">
        <v>146</v>
      </c>
      <c r="K27" s="1" t="s">
        <v>147</v>
      </c>
      <c r="L27" s="1" t="s">
        <v>148</v>
      </c>
      <c r="M27" s="4" t="str">
        <f t="shared" si="0"/>
        <v>Outstanding</v>
      </c>
      <c r="N27" s="13" t="s">
        <v>21</v>
      </c>
    </row>
    <row r="28" spans="1:14" ht="60" customHeight="1" x14ac:dyDescent="0.35">
      <c r="A28" s="11" t="s">
        <v>149</v>
      </c>
      <c r="B28" s="1" t="s">
        <v>150</v>
      </c>
      <c r="C28" s="2" t="s">
        <v>57</v>
      </c>
      <c r="D28" s="3" t="s">
        <v>17</v>
      </c>
      <c r="E28" s="4" t="s">
        <v>18</v>
      </c>
      <c r="F28" s="4" t="s">
        <v>19</v>
      </c>
      <c r="G28" s="4" t="s">
        <v>20</v>
      </c>
      <c r="H28" s="4" t="s">
        <v>21</v>
      </c>
      <c r="I28" s="5" t="s">
        <v>21</v>
      </c>
      <c r="J28" s="1" t="s">
        <v>151</v>
      </c>
      <c r="K28" s="1" t="s">
        <v>152</v>
      </c>
      <c r="L28" s="1" t="s">
        <v>153</v>
      </c>
      <c r="M28" s="4" t="str">
        <f t="shared" si="0"/>
        <v>Outstanding</v>
      </c>
      <c r="N28" s="13" t="s">
        <v>21</v>
      </c>
    </row>
    <row r="29" spans="1:14" ht="60" customHeight="1" x14ac:dyDescent="0.35">
      <c r="A29" s="11" t="s">
        <v>154</v>
      </c>
      <c r="B29" s="1" t="s">
        <v>155</v>
      </c>
      <c r="C29" s="2" t="s">
        <v>16</v>
      </c>
      <c r="D29" s="3" t="s">
        <v>156</v>
      </c>
      <c r="E29" s="4" t="s">
        <v>18</v>
      </c>
      <c r="F29" s="4" t="s">
        <v>19</v>
      </c>
      <c r="G29" s="4" t="s">
        <v>20</v>
      </c>
      <c r="H29" s="4" t="s">
        <v>21</v>
      </c>
      <c r="I29" s="5" t="s">
        <v>21</v>
      </c>
      <c r="J29" s="1" t="s">
        <v>157</v>
      </c>
      <c r="K29" s="1" t="s">
        <v>158</v>
      </c>
      <c r="L29" s="1" t="s">
        <v>159</v>
      </c>
      <c r="M29" s="4" t="str">
        <f t="shared" si="0"/>
        <v>Outstanding</v>
      </c>
      <c r="N29" s="13" t="s">
        <v>21</v>
      </c>
    </row>
    <row r="30" spans="1:14" ht="60" customHeight="1" x14ac:dyDescent="0.35">
      <c r="A30" s="11" t="s">
        <v>160</v>
      </c>
      <c r="B30" s="1" t="s">
        <v>161</v>
      </c>
      <c r="C30" s="2" t="s">
        <v>16</v>
      </c>
      <c r="D30" s="3" t="s">
        <v>156</v>
      </c>
      <c r="E30" s="4" t="s">
        <v>18</v>
      </c>
      <c r="F30" s="4" t="s">
        <v>19</v>
      </c>
      <c r="G30" s="4" t="s">
        <v>20</v>
      </c>
      <c r="H30" s="4" t="s">
        <v>21</v>
      </c>
      <c r="I30" s="5" t="s">
        <v>21</v>
      </c>
      <c r="J30" s="1" t="s">
        <v>162</v>
      </c>
      <c r="K30" s="1" t="s">
        <v>163</v>
      </c>
      <c r="L30" s="1" t="s">
        <v>164</v>
      </c>
      <c r="M30" s="4" t="str">
        <f t="shared" si="0"/>
        <v>Outstanding</v>
      </c>
      <c r="N30" s="13" t="s">
        <v>21</v>
      </c>
    </row>
    <row r="31" spans="1:14" ht="60" customHeight="1" x14ac:dyDescent="0.35">
      <c r="A31" s="11" t="s">
        <v>165</v>
      </c>
      <c r="B31" s="1" t="s">
        <v>166</v>
      </c>
      <c r="C31" s="2" t="s">
        <v>167</v>
      </c>
      <c r="D31" s="3" t="s">
        <v>156</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167</v>
      </c>
      <c r="D32" s="3" t="s">
        <v>156</v>
      </c>
      <c r="E32" s="4" t="s">
        <v>18</v>
      </c>
      <c r="F32" s="4" t="s">
        <v>19</v>
      </c>
      <c r="G32" s="4" t="s">
        <v>20</v>
      </c>
      <c r="H32" s="4" t="s">
        <v>21</v>
      </c>
      <c r="I32" s="5" t="s">
        <v>21</v>
      </c>
      <c r="J32" s="1" t="s">
        <v>173</v>
      </c>
      <c r="K32" s="1" t="s">
        <v>174</v>
      </c>
      <c r="L32" s="1" t="s">
        <v>175</v>
      </c>
      <c r="M32" s="4" t="str">
        <f t="shared" si="0"/>
        <v>Outstanding</v>
      </c>
      <c r="N32" s="13" t="s">
        <v>21</v>
      </c>
    </row>
    <row r="33" spans="1:14" ht="60" customHeight="1" x14ac:dyDescent="0.35">
      <c r="A33" s="11" t="s">
        <v>176</v>
      </c>
      <c r="B33" s="1" t="s">
        <v>177</v>
      </c>
      <c r="C33" s="2" t="s">
        <v>57</v>
      </c>
      <c r="D33" s="3" t="s">
        <v>156</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16</v>
      </c>
      <c r="D34" s="3" t="s">
        <v>156</v>
      </c>
      <c r="E34" s="4" t="s">
        <v>18</v>
      </c>
      <c r="F34" s="4" t="s">
        <v>19</v>
      </c>
      <c r="G34" s="4" t="s">
        <v>20</v>
      </c>
      <c r="H34" s="4" t="s">
        <v>21</v>
      </c>
      <c r="I34" s="5" t="s">
        <v>21</v>
      </c>
      <c r="J34" s="1" t="s">
        <v>183</v>
      </c>
      <c r="K34" s="1" t="s">
        <v>184</v>
      </c>
      <c r="L34" s="1" t="s">
        <v>185</v>
      </c>
      <c r="M34" s="4" t="str">
        <f t="shared" si="0"/>
        <v>Outstanding</v>
      </c>
      <c r="N34" s="13" t="s">
        <v>21</v>
      </c>
    </row>
    <row r="35" spans="1:14" ht="60" customHeight="1" x14ac:dyDescent="0.35">
      <c r="A35" s="11" t="s">
        <v>186</v>
      </c>
      <c r="B35" s="1" t="s">
        <v>187</v>
      </c>
      <c r="C35" s="2" t="s">
        <v>167</v>
      </c>
      <c r="D35" s="3" t="s">
        <v>156</v>
      </c>
      <c r="E35" s="4" t="s">
        <v>18</v>
      </c>
      <c r="F35" s="4" t="s">
        <v>19</v>
      </c>
      <c r="G35" s="4" t="s">
        <v>20</v>
      </c>
      <c r="H35" s="4" t="s">
        <v>21</v>
      </c>
      <c r="I35" s="5" t="s">
        <v>21</v>
      </c>
      <c r="J35" s="1" t="s">
        <v>188</v>
      </c>
      <c r="K35" s="1" t="s">
        <v>189</v>
      </c>
      <c r="L35" s="1" t="s">
        <v>190</v>
      </c>
      <c r="M35" s="4" t="str">
        <f t="shared" si="0"/>
        <v>Outstanding</v>
      </c>
      <c r="N35" s="13" t="s">
        <v>21</v>
      </c>
    </row>
    <row r="36" spans="1:14" ht="60" customHeight="1" x14ac:dyDescent="0.35">
      <c r="A36" s="11" t="s">
        <v>191</v>
      </c>
      <c r="B36" s="1" t="s">
        <v>192</v>
      </c>
      <c r="C36" s="2" t="s">
        <v>16</v>
      </c>
      <c r="D36" s="3" t="s">
        <v>156</v>
      </c>
      <c r="E36" s="4" t="s">
        <v>18</v>
      </c>
      <c r="F36" s="4" t="s">
        <v>19</v>
      </c>
      <c r="G36" s="4" t="s">
        <v>20</v>
      </c>
      <c r="H36" s="4" t="s">
        <v>21</v>
      </c>
      <c r="I36" s="5" t="s">
        <v>21</v>
      </c>
      <c r="J36" s="1" t="s">
        <v>193</v>
      </c>
      <c r="K36" s="1" t="s">
        <v>194</v>
      </c>
      <c r="L36" s="1" t="s">
        <v>195</v>
      </c>
      <c r="M36" s="4" t="str">
        <f t="shared" si="0"/>
        <v>Outstanding</v>
      </c>
      <c r="N36" s="13" t="s">
        <v>21</v>
      </c>
    </row>
    <row r="37" spans="1:14" ht="60" customHeight="1" x14ac:dyDescent="0.35">
      <c r="A37" s="11" t="s">
        <v>196</v>
      </c>
      <c r="B37" s="1" t="s">
        <v>197</v>
      </c>
      <c r="C37" s="2" t="s">
        <v>16</v>
      </c>
      <c r="D37" s="3" t="s">
        <v>156</v>
      </c>
      <c r="E37" s="4" t="s">
        <v>18</v>
      </c>
      <c r="F37" s="4" t="s">
        <v>19</v>
      </c>
      <c r="G37" s="4" t="s">
        <v>20</v>
      </c>
      <c r="H37" s="4" t="s">
        <v>21</v>
      </c>
      <c r="I37" s="5" t="s">
        <v>21</v>
      </c>
      <c r="J37" s="1" t="s">
        <v>198</v>
      </c>
      <c r="K37" s="1" t="s">
        <v>199</v>
      </c>
      <c r="L37" s="1" t="s">
        <v>200</v>
      </c>
      <c r="M37" s="4" t="str">
        <f t="shared" si="0"/>
        <v>Outstanding</v>
      </c>
      <c r="N37" s="13" t="s">
        <v>21</v>
      </c>
    </row>
    <row r="38" spans="1:14" ht="60" customHeight="1" x14ac:dyDescent="0.35">
      <c r="A38" s="11" t="s">
        <v>201</v>
      </c>
      <c r="B38" s="1" t="s">
        <v>202</v>
      </c>
      <c r="C38" s="2" t="s">
        <v>16</v>
      </c>
      <c r="D38" s="3" t="s">
        <v>156</v>
      </c>
      <c r="E38" s="4" t="s">
        <v>18</v>
      </c>
      <c r="F38" s="4" t="s">
        <v>19</v>
      </c>
      <c r="G38" s="4" t="s">
        <v>20</v>
      </c>
      <c r="H38" s="4" t="s">
        <v>21</v>
      </c>
      <c r="I38" s="5" t="s">
        <v>21</v>
      </c>
      <c r="J38" s="1" t="s">
        <v>203</v>
      </c>
      <c r="K38" s="1" t="s">
        <v>204</v>
      </c>
      <c r="L38" s="1" t="s">
        <v>205</v>
      </c>
      <c r="M38" s="4" t="str">
        <f t="shared" si="0"/>
        <v>Outstanding</v>
      </c>
      <c r="N38" s="13" t="s">
        <v>21</v>
      </c>
    </row>
    <row r="39" spans="1:14" ht="60" customHeight="1" x14ac:dyDescent="0.35">
      <c r="A39" s="11" t="s">
        <v>206</v>
      </c>
      <c r="B39" s="1" t="s">
        <v>207</v>
      </c>
      <c r="C39" s="2" t="s">
        <v>167</v>
      </c>
      <c r="D39" s="3" t="s">
        <v>156</v>
      </c>
      <c r="E39" s="4" t="s">
        <v>18</v>
      </c>
      <c r="F39" s="4" t="s">
        <v>19</v>
      </c>
      <c r="G39" s="4" t="s">
        <v>20</v>
      </c>
      <c r="H39" s="4" t="s">
        <v>21</v>
      </c>
      <c r="I39" s="5" t="s">
        <v>21</v>
      </c>
      <c r="J39" s="1" t="s">
        <v>208</v>
      </c>
      <c r="K39" s="1" t="s">
        <v>209</v>
      </c>
      <c r="L39" s="1" t="s">
        <v>210</v>
      </c>
      <c r="M39" s="4" t="str">
        <f t="shared" si="0"/>
        <v>Outstanding</v>
      </c>
      <c r="N39" s="13" t="s">
        <v>21</v>
      </c>
    </row>
    <row r="40" spans="1:14" ht="60" customHeight="1" x14ac:dyDescent="0.35">
      <c r="A40" s="11" t="s">
        <v>211</v>
      </c>
      <c r="B40" s="1" t="s">
        <v>212</v>
      </c>
      <c r="C40" s="2" t="s">
        <v>16</v>
      </c>
      <c r="D40" s="3" t="s">
        <v>156</v>
      </c>
      <c r="E40" s="4" t="s">
        <v>18</v>
      </c>
      <c r="F40" s="4" t="s">
        <v>19</v>
      </c>
      <c r="G40" s="4" t="s">
        <v>20</v>
      </c>
      <c r="H40" s="4" t="s">
        <v>21</v>
      </c>
      <c r="I40" s="5" t="s">
        <v>21</v>
      </c>
      <c r="J40" s="1" t="s">
        <v>213</v>
      </c>
      <c r="K40" s="1" t="s">
        <v>214</v>
      </c>
      <c r="L40" s="1" t="s">
        <v>215</v>
      </c>
      <c r="M40" s="4" t="str">
        <f t="shared" si="0"/>
        <v>Outstanding</v>
      </c>
      <c r="N40" s="13" t="s">
        <v>21</v>
      </c>
    </row>
    <row r="41" spans="1:14" ht="60" customHeight="1" x14ac:dyDescent="0.35">
      <c r="A41" s="11" t="s">
        <v>216</v>
      </c>
      <c r="B41" s="1" t="s">
        <v>217</v>
      </c>
      <c r="C41" s="2" t="s">
        <v>16</v>
      </c>
      <c r="D41" s="3" t="s">
        <v>156</v>
      </c>
      <c r="E41" s="4" t="s">
        <v>18</v>
      </c>
      <c r="F41" s="4" t="s">
        <v>19</v>
      </c>
      <c r="G41" s="4" t="s">
        <v>20</v>
      </c>
      <c r="H41" s="4" t="s">
        <v>21</v>
      </c>
      <c r="I41" s="5" t="s">
        <v>21</v>
      </c>
      <c r="J41" s="1" t="s">
        <v>213</v>
      </c>
      <c r="K41" s="1" t="s">
        <v>218</v>
      </c>
      <c r="L41" s="1" t="s">
        <v>219</v>
      </c>
      <c r="M41" s="4" t="str">
        <f t="shared" si="0"/>
        <v>Outstanding</v>
      </c>
      <c r="N41" s="13" t="s">
        <v>21</v>
      </c>
    </row>
    <row r="42" spans="1:14" ht="60" customHeight="1" x14ac:dyDescent="0.35">
      <c r="A42" s="11" t="s">
        <v>220</v>
      </c>
      <c r="B42" s="1" t="s">
        <v>221</v>
      </c>
      <c r="C42" s="2" t="s">
        <v>57</v>
      </c>
      <c r="D42" s="3" t="s">
        <v>156</v>
      </c>
      <c r="E42" s="4" t="s">
        <v>18</v>
      </c>
      <c r="F42" s="4" t="s">
        <v>19</v>
      </c>
      <c r="G42" s="4" t="s">
        <v>20</v>
      </c>
      <c r="H42" s="4" t="s">
        <v>21</v>
      </c>
      <c r="I42" s="5" t="s">
        <v>21</v>
      </c>
      <c r="J42" s="1" t="s">
        <v>222</v>
      </c>
      <c r="K42" s="1" t="s">
        <v>223</v>
      </c>
      <c r="L42" s="1" t="s">
        <v>224</v>
      </c>
      <c r="M42" s="4" t="str">
        <f t="shared" si="0"/>
        <v>Outstanding</v>
      </c>
      <c r="N42" s="13" t="s">
        <v>21</v>
      </c>
    </row>
    <row r="43" spans="1:14" ht="60" customHeight="1" x14ac:dyDescent="0.35">
      <c r="A43" s="11" t="s">
        <v>225</v>
      </c>
      <c r="B43" s="1" t="s">
        <v>226</v>
      </c>
      <c r="C43" s="2" t="s">
        <v>16</v>
      </c>
      <c r="D43" s="3" t="s">
        <v>156</v>
      </c>
      <c r="E43" s="4" t="s">
        <v>18</v>
      </c>
      <c r="F43" s="4" t="s">
        <v>19</v>
      </c>
      <c r="G43" s="4" t="s">
        <v>20</v>
      </c>
      <c r="H43" s="4" t="s">
        <v>21</v>
      </c>
      <c r="I43" s="5" t="s">
        <v>21</v>
      </c>
      <c r="J43" s="1" t="s">
        <v>227</v>
      </c>
      <c r="K43" s="1" t="s">
        <v>228</v>
      </c>
      <c r="L43" s="1" t="s">
        <v>229</v>
      </c>
      <c r="M43" s="4" t="str">
        <f t="shared" si="0"/>
        <v>Outstanding</v>
      </c>
      <c r="N43" s="13" t="s">
        <v>21</v>
      </c>
    </row>
    <row r="44" spans="1:14" ht="60" customHeight="1" x14ac:dyDescent="0.35">
      <c r="A44" s="11" t="s">
        <v>230</v>
      </c>
      <c r="B44" s="1" t="s">
        <v>231</v>
      </c>
      <c r="C44" s="2" t="s">
        <v>16</v>
      </c>
      <c r="D44" s="3" t="s">
        <v>156</v>
      </c>
      <c r="E44" s="4" t="s">
        <v>18</v>
      </c>
      <c r="F44" s="4" t="s">
        <v>19</v>
      </c>
      <c r="G44" s="4" t="s">
        <v>20</v>
      </c>
      <c r="H44" s="4" t="s">
        <v>21</v>
      </c>
      <c r="I44" s="5" t="s">
        <v>21</v>
      </c>
      <c r="J44" s="1" t="s">
        <v>232</v>
      </c>
      <c r="K44" s="1" t="s">
        <v>233</v>
      </c>
      <c r="L44" s="1" t="s">
        <v>234</v>
      </c>
      <c r="M44" s="4" t="str">
        <f t="shared" si="0"/>
        <v>Outstanding</v>
      </c>
      <c r="N44" s="13" t="s">
        <v>21</v>
      </c>
    </row>
    <row r="45" spans="1:14" ht="60" customHeight="1" x14ac:dyDescent="0.35">
      <c r="A45" s="11" t="s">
        <v>235</v>
      </c>
      <c r="B45" s="1" t="s">
        <v>236</v>
      </c>
      <c r="C45" s="2" t="s">
        <v>16</v>
      </c>
      <c r="D45" s="3" t="s">
        <v>156</v>
      </c>
      <c r="E45" s="4" t="s">
        <v>18</v>
      </c>
      <c r="F45" s="4" t="s">
        <v>19</v>
      </c>
      <c r="G45" s="4" t="s">
        <v>20</v>
      </c>
      <c r="H45" s="4" t="s">
        <v>21</v>
      </c>
      <c r="I45" s="5" t="s">
        <v>21</v>
      </c>
      <c r="J45" s="1" t="s">
        <v>237</v>
      </c>
      <c r="K45" s="1" t="s">
        <v>238</v>
      </c>
      <c r="L45" s="1" t="s">
        <v>239</v>
      </c>
      <c r="M45" s="4" t="str">
        <f t="shared" si="0"/>
        <v>Outstanding</v>
      </c>
      <c r="N45" s="13" t="s">
        <v>21</v>
      </c>
    </row>
    <row r="46" spans="1:14" ht="60" customHeight="1" x14ac:dyDescent="0.35">
      <c r="A46" s="11" t="s">
        <v>240</v>
      </c>
      <c r="B46" s="1" t="s">
        <v>241</v>
      </c>
      <c r="C46" s="2" t="s">
        <v>57</v>
      </c>
      <c r="D46" s="3" t="s">
        <v>156</v>
      </c>
      <c r="E46" s="4" t="s">
        <v>18</v>
      </c>
      <c r="F46" s="4" t="s">
        <v>19</v>
      </c>
      <c r="G46" s="4" t="s">
        <v>20</v>
      </c>
      <c r="H46" s="4" t="s">
        <v>21</v>
      </c>
      <c r="I46" s="5" t="s">
        <v>21</v>
      </c>
      <c r="J46" s="1" t="s">
        <v>242</v>
      </c>
      <c r="K46" s="1" t="s">
        <v>243</v>
      </c>
      <c r="L46" s="1" t="s">
        <v>244</v>
      </c>
      <c r="M46" s="4" t="str">
        <f t="shared" si="0"/>
        <v>Outstanding</v>
      </c>
      <c r="N46" s="13" t="s">
        <v>21</v>
      </c>
    </row>
    <row r="47" spans="1:14" ht="60" customHeight="1" x14ac:dyDescent="0.35">
      <c r="A47" s="11" t="s">
        <v>245</v>
      </c>
      <c r="B47" s="1" t="s">
        <v>246</v>
      </c>
      <c r="C47" s="2" t="s">
        <v>57</v>
      </c>
      <c r="D47" s="3" t="s">
        <v>156</v>
      </c>
      <c r="E47" s="4" t="s">
        <v>18</v>
      </c>
      <c r="F47" s="4" t="s">
        <v>19</v>
      </c>
      <c r="G47" s="4" t="s">
        <v>20</v>
      </c>
      <c r="H47" s="4" t="s">
        <v>21</v>
      </c>
      <c r="I47" s="5" t="s">
        <v>21</v>
      </c>
      <c r="J47" s="1" t="s">
        <v>247</v>
      </c>
      <c r="K47" s="1" t="s">
        <v>248</v>
      </c>
      <c r="L47" s="1" t="s">
        <v>249</v>
      </c>
      <c r="M47" s="4" t="str">
        <f t="shared" si="0"/>
        <v>Outstanding</v>
      </c>
      <c r="N47" s="13" t="s">
        <v>21</v>
      </c>
    </row>
    <row r="48" spans="1:14" ht="60" customHeight="1" x14ac:dyDescent="0.35">
      <c r="A48" s="11" t="s">
        <v>250</v>
      </c>
      <c r="B48" s="1" t="s">
        <v>251</v>
      </c>
      <c r="C48" s="2" t="s">
        <v>167</v>
      </c>
      <c r="D48" s="3" t="s">
        <v>156</v>
      </c>
      <c r="E48" s="4" t="s">
        <v>18</v>
      </c>
      <c r="F48" s="4" t="s">
        <v>19</v>
      </c>
      <c r="G48" s="4" t="s">
        <v>20</v>
      </c>
      <c r="H48" s="4" t="s">
        <v>21</v>
      </c>
      <c r="I48" s="5" t="s">
        <v>21</v>
      </c>
      <c r="J48" s="1" t="s">
        <v>252</v>
      </c>
      <c r="K48" s="1" t="s">
        <v>253</v>
      </c>
      <c r="L48" s="1" t="s">
        <v>254</v>
      </c>
      <c r="M48" s="4" t="str">
        <f t="shared" si="0"/>
        <v>Outstanding</v>
      </c>
      <c r="N48" s="13" t="s">
        <v>21</v>
      </c>
    </row>
    <row r="49" spans="1:14" ht="60" customHeight="1" x14ac:dyDescent="0.35">
      <c r="A49" s="11" t="s">
        <v>255</v>
      </c>
      <c r="B49" s="1" t="s">
        <v>256</v>
      </c>
      <c r="C49" s="2" t="s">
        <v>16</v>
      </c>
      <c r="D49" s="3" t="s">
        <v>156</v>
      </c>
      <c r="E49" s="4" t="s">
        <v>18</v>
      </c>
      <c r="F49" s="4" t="s">
        <v>19</v>
      </c>
      <c r="G49" s="4" t="s">
        <v>20</v>
      </c>
      <c r="H49" s="4" t="s">
        <v>21</v>
      </c>
      <c r="I49" s="5" t="s">
        <v>21</v>
      </c>
      <c r="J49" s="1" t="s">
        <v>257</v>
      </c>
      <c r="K49" s="1" t="s">
        <v>258</v>
      </c>
      <c r="L49" s="1" t="s">
        <v>259</v>
      </c>
      <c r="M49" s="4" t="str">
        <f t="shared" si="0"/>
        <v>Outstanding</v>
      </c>
      <c r="N49" s="13" t="s">
        <v>21</v>
      </c>
    </row>
    <row r="50" spans="1:14" ht="60" customHeight="1" x14ac:dyDescent="0.35">
      <c r="A50" s="11" t="s">
        <v>260</v>
      </c>
      <c r="B50" s="1" t="s">
        <v>261</v>
      </c>
      <c r="C50" s="2" t="s">
        <v>16</v>
      </c>
      <c r="D50" s="3" t="s">
        <v>156</v>
      </c>
      <c r="E50" s="4" t="s">
        <v>18</v>
      </c>
      <c r="F50" s="4" t="s">
        <v>19</v>
      </c>
      <c r="G50" s="4" t="s">
        <v>20</v>
      </c>
      <c r="H50" s="4" t="s">
        <v>21</v>
      </c>
      <c r="I50" s="5" t="s">
        <v>21</v>
      </c>
      <c r="J50" s="1" t="s">
        <v>262</v>
      </c>
      <c r="K50" s="1" t="s">
        <v>263</v>
      </c>
      <c r="L50" s="1" t="s">
        <v>264</v>
      </c>
      <c r="M50" s="4" t="str">
        <f t="shared" si="0"/>
        <v>Outstanding</v>
      </c>
      <c r="N50" s="13" t="s">
        <v>21</v>
      </c>
    </row>
    <row r="51" spans="1:14" ht="60" customHeight="1" x14ac:dyDescent="0.35">
      <c r="A51" s="11" t="s">
        <v>265</v>
      </c>
      <c r="B51" s="1" t="s">
        <v>266</v>
      </c>
      <c r="C51" s="2" t="s">
        <v>16</v>
      </c>
      <c r="D51" s="3" t="s">
        <v>156</v>
      </c>
      <c r="E51" s="4" t="s">
        <v>18</v>
      </c>
      <c r="F51" s="4" t="s">
        <v>19</v>
      </c>
      <c r="G51" s="4" t="s">
        <v>20</v>
      </c>
      <c r="H51" s="4" t="s">
        <v>21</v>
      </c>
      <c r="I51" s="5" t="s">
        <v>21</v>
      </c>
      <c r="J51" s="1" t="s">
        <v>267</v>
      </c>
      <c r="K51" s="1" t="s">
        <v>268</v>
      </c>
      <c r="L51" s="1" t="s">
        <v>269</v>
      </c>
      <c r="M51" s="4" t="str">
        <f t="shared" si="0"/>
        <v>Outstanding</v>
      </c>
      <c r="N51" s="13" t="s">
        <v>21</v>
      </c>
    </row>
    <row r="52" spans="1:14" ht="60" customHeight="1" x14ac:dyDescent="0.35">
      <c r="A52" s="11" t="s">
        <v>270</v>
      </c>
      <c r="B52" s="1" t="s">
        <v>271</v>
      </c>
      <c r="C52" s="2" t="s">
        <v>167</v>
      </c>
      <c r="D52" s="3" t="s">
        <v>156</v>
      </c>
      <c r="E52" s="4" t="s">
        <v>18</v>
      </c>
      <c r="F52" s="4" t="s">
        <v>19</v>
      </c>
      <c r="G52" s="4" t="s">
        <v>20</v>
      </c>
      <c r="H52" s="4" t="s">
        <v>21</v>
      </c>
      <c r="I52" s="5" t="s">
        <v>21</v>
      </c>
      <c r="J52" s="1" t="s">
        <v>272</v>
      </c>
      <c r="K52" s="1" t="s">
        <v>273</v>
      </c>
      <c r="L52" s="1" t="s">
        <v>274</v>
      </c>
      <c r="M52" s="4" t="str">
        <f t="shared" si="0"/>
        <v>Outstanding</v>
      </c>
      <c r="N52" s="13" t="s">
        <v>21</v>
      </c>
    </row>
    <row r="53" spans="1:14" ht="60" customHeight="1" x14ac:dyDescent="0.35">
      <c r="A53" s="11" t="s">
        <v>275</v>
      </c>
      <c r="B53" s="1" t="s">
        <v>276</v>
      </c>
      <c r="C53" s="2" t="s">
        <v>167</v>
      </c>
      <c r="D53" s="3" t="s">
        <v>156</v>
      </c>
      <c r="E53" s="4" t="s">
        <v>18</v>
      </c>
      <c r="F53" s="4" t="s">
        <v>19</v>
      </c>
      <c r="G53" s="4" t="s">
        <v>20</v>
      </c>
      <c r="H53" s="4" t="s">
        <v>21</v>
      </c>
      <c r="I53" s="5" t="s">
        <v>21</v>
      </c>
      <c r="J53" s="1" t="s">
        <v>277</v>
      </c>
      <c r="K53" s="1" t="s">
        <v>278</v>
      </c>
      <c r="L53" s="1" t="s">
        <v>279</v>
      </c>
      <c r="M53" s="4" t="str">
        <f t="shared" si="0"/>
        <v>Outstanding</v>
      </c>
      <c r="N53" s="13" t="s">
        <v>21</v>
      </c>
    </row>
    <row r="54" spans="1:14" ht="60" customHeight="1" x14ac:dyDescent="0.35">
      <c r="A54" s="11" t="s">
        <v>280</v>
      </c>
      <c r="B54" s="1" t="s">
        <v>281</v>
      </c>
      <c r="C54" s="2" t="s">
        <v>16</v>
      </c>
      <c r="D54" s="3" t="s">
        <v>156</v>
      </c>
      <c r="E54" s="4" t="s">
        <v>18</v>
      </c>
      <c r="F54" s="4" t="s">
        <v>19</v>
      </c>
      <c r="G54" s="4" t="s">
        <v>20</v>
      </c>
      <c r="H54" s="4" t="s">
        <v>21</v>
      </c>
      <c r="I54" s="5" t="s">
        <v>21</v>
      </c>
      <c r="J54" s="1" t="s">
        <v>282</v>
      </c>
      <c r="K54" s="1" t="s">
        <v>283</v>
      </c>
      <c r="L54" s="1" t="s">
        <v>284</v>
      </c>
      <c r="M54" s="4" t="str">
        <f t="shared" si="0"/>
        <v>Outstanding</v>
      </c>
      <c r="N54" s="13" t="s">
        <v>21</v>
      </c>
    </row>
    <row r="55" spans="1:14" ht="60" customHeight="1" x14ac:dyDescent="0.35">
      <c r="A55" s="11" t="s">
        <v>285</v>
      </c>
      <c r="B55" s="1" t="s">
        <v>286</v>
      </c>
      <c r="C55" s="2" t="s">
        <v>16</v>
      </c>
      <c r="D55" s="3" t="s">
        <v>156</v>
      </c>
      <c r="E55" s="4" t="s">
        <v>18</v>
      </c>
      <c r="F55" s="4" t="s">
        <v>19</v>
      </c>
      <c r="G55" s="4" t="s">
        <v>20</v>
      </c>
      <c r="H55" s="4" t="s">
        <v>21</v>
      </c>
      <c r="I55" s="5" t="s">
        <v>21</v>
      </c>
      <c r="J55" s="1" t="s">
        <v>287</v>
      </c>
      <c r="K55" s="1" t="s">
        <v>288</v>
      </c>
      <c r="L55" s="1" t="s">
        <v>289</v>
      </c>
      <c r="M55" s="4" t="str">
        <f t="shared" si="0"/>
        <v>Outstanding</v>
      </c>
      <c r="N55" s="13" t="s">
        <v>21</v>
      </c>
    </row>
    <row r="56" spans="1:14" ht="60" customHeight="1" x14ac:dyDescent="0.35">
      <c r="A56" s="11" t="s">
        <v>290</v>
      </c>
      <c r="B56" s="1" t="s">
        <v>291</v>
      </c>
      <c r="C56" s="2" t="s">
        <v>16</v>
      </c>
      <c r="D56" s="3" t="s">
        <v>156</v>
      </c>
      <c r="E56" s="4" t="s">
        <v>18</v>
      </c>
      <c r="F56" s="4" t="s">
        <v>19</v>
      </c>
      <c r="G56" s="4" t="s">
        <v>20</v>
      </c>
      <c r="H56" s="4" t="s">
        <v>21</v>
      </c>
      <c r="I56" s="5" t="s">
        <v>21</v>
      </c>
      <c r="J56" s="1" t="s">
        <v>292</v>
      </c>
      <c r="K56" s="1" t="s">
        <v>293</v>
      </c>
      <c r="L56" s="1" t="s">
        <v>294</v>
      </c>
      <c r="M56" s="4" t="str">
        <f t="shared" si="0"/>
        <v>Outstanding</v>
      </c>
      <c r="N56" s="13" t="s">
        <v>21</v>
      </c>
    </row>
    <row r="57" spans="1:14" ht="60" customHeight="1" x14ac:dyDescent="0.35">
      <c r="A57" s="11" t="s">
        <v>295</v>
      </c>
      <c r="B57" s="1" t="s">
        <v>296</v>
      </c>
      <c r="C57" s="2" t="s">
        <v>16</v>
      </c>
      <c r="D57" s="3" t="s">
        <v>156</v>
      </c>
      <c r="E57" s="4" t="s">
        <v>18</v>
      </c>
      <c r="F57" s="4" t="s">
        <v>19</v>
      </c>
      <c r="G57" s="4" t="s">
        <v>20</v>
      </c>
      <c r="H57" s="4" t="s">
        <v>21</v>
      </c>
      <c r="I57" s="5" t="s">
        <v>21</v>
      </c>
      <c r="J57" s="1" t="s">
        <v>297</v>
      </c>
      <c r="K57" s="1" t="s">
        <v>298</v>
      </c>
      <c r="L57" s="1" t="s">
        <v>299</v>
      </c>
      <c r="M57" s="4" t="str">
        <f t="shared" si="0"/>
        <v>Outstanding</v>
      </c>
      <c r="N57" s="13" t="s">
        <v>21</v>
      </c>
    </row>
    <row r="58" spans="1:14" ht="60" customHeight="1" x14ac:dyDescent="0.35">
      <c r="A58" s="11" t="s">
        <v>300</v>
      </c>
      <c r="B58" s="1" t="s">
        <v>301</v>
      </c>
      <c r="C58" s="2" t="s">
        <v>16</v>
      </c>
      <c r="D58" s="3" t="s">
        <v>156</v>
      </c>
      <c r="E58" s="4" t="s">
        <v>18</v>
      </c>
      <c r="F58" s="4" t="s">
        <v>19</v>
      </c>
      <c r="G58" s="4" t="s">
        <v>20</v>
      </c>
      <c r="H58" s="4" t="s">
        <v>21</v>
      </c>
      <c r="I58" s="5" t="s">
        <v>21</v>
      </c>
      <c r="J58" s="1" t="s">
        <v>302</v>
      </c>
      <c r="K58" s="1" t="s">
        <v>303</v>
      </c>
      <c r="L58" s="1" t="s">
        <v>304</v>
      </c>
      <c r="M58" s="4" t="str">
        <f t="shared" si="0"/>
        <v>Outstanding</v>
      </c>
      <c r="N58" s="13" t="s">
        <v>21</v>
      </c>
    </row>
    <row r="59" spans="1:14" ht="60" customHeight="1" x14ac:dyDescent="0.35">
      <c r="A59" s="11" t="s">
        <v>305</v>
      </c>
      <c r="B59" s="1" t="s">
        <v>306</v>
      </c>
      <c r="C59" s="2" t="s">
        <v>16</v>
      </c>
      <c r="D59" s="3" t="s">
        <v>156</v>
      </c>
      <c r="E59" s="4" t="s">
        <v>18</v>
      </c>
      <c r="F59" s="4" t="s">
        <v>19</v>
      </c>
      <c r="G59" s="4" t="s">
        <v>20</v>
      </c>
      <c r="H59" s="4" t="s">
        <v>21</v>
      </c>
      <c r="I59" s="5" t="s">
        <v>21</v>
      </c>
      <c r="J59" s="1" t="s">
        <v>307</v>
      </c>
      <c r="K59" s="1" t="s">
        <v>308</v>
      </c>
      <c r="L59" s="1" t="s">
        <v>309</v>
      </c>
      <c r="M59" s="4" t="str">
        <f t="shared" si="0"/>
        <v>Outstanding</v>
      </c>
      <c r="N59" s="13" t="s">
        <v>21</v>
      </c>
    </row>
    <row r="60" spans="1:14" ht="60" customHeight="1" x14ac:dyDescent="0.35">
      <c r="A60" s="11" t="s">
        <v>310</v>
      </c>
      <c r="B60" s="1" t="s">
        <v>311</v>
      </c>
      <c r="C60" s="2" t="s">
        <v>16</v>
      </c>
      <c r="D60" s="3" t="s">
        <v>156</v>
      </c>
      <c r="E60" s="4" t="s">
        <v>18</v>
      </c>
      <c r="F60" s="4" t="s">
        <v>19</v>
      </c>
      <c r="G60" s="4" t="s">
        <v>20</v>
      </c>
      <c r="H60" s="4" t="s">
        <v>21</v>
      </c>
      <c r="I60" s="5" t="s">
        <v>21</v>
      </c>
      <c r="J60" s="1" t="s">
        <v>312</v>
      </c>
      <c r="K60" s="1" t="s">
        <v>313</v>
      </c>
      <c r="L60" s="1" t="s">
        <v>314</v>
      </c>
      <c r="M60" s="4" t="str">
        <f t="shared" si="0"/>
        <v>Outstanding</v>
      </c>
      <c r="N60" s="13" t="s">
        <v>21</v>
      </c>
    </row>
    <row r="61" spans="1:14" ht="60" customHeight="1" x14ac:dyDescent="0.35">
      <c r="A61" s="11" t="s">
        <v>315</v>
      </c>
      <c r="B61" s="1" t="s">
        <v>316</v>
      </c>
      <c r="C61" s="2" t="s">
        <v>16</v>
      </c>
      <c r="D61" s="3" t="s">
        <v>156</v>
      </c>
      <c r="E61" s="4" t="s">
        <v>18</v>
      </c>
      <c r="F61" s="4" t="s">
        <v>19</v>
      </c>
      <c r="G61" s="4" t="s">
        <v>20</v>
      </c>
      <c r="H61" s="4" t="s">
        <v>21</v>
      </c>
      <c r="I61" s="5" t="s">
        <v>21</v>
      </c>
      <c r="J61" s="1" t="s">
        <v>317</v>
      </c>
      <c r="K61" s="1" t="s">
        <v>318</v>
      </c>
      <c r="L61" s="1" t="s">
        <v>319</v>
      </c>
      <c r="M61" s="4" t="str">
        <f t="shared" si="0"/>
        <v>Outstanding</v>
      </c>
      <c r="N61" s="13" t="s">
        <v>21</v>
      </c>
    </row>
    <row r="62" spans="1:14" ht="60" customHeight="1" x14ac:dyDescent="0.35">
      <c r="A62" s="11" t="s">
        <v>320</v>
      </c>
      <c r="B62" s="1" t="s">
        <v>321</v>
      </c>
      <c r="C62" s="2" t="s">
        <v>16</v>
      </c>
      <c r="D62" s="3" t="s">
        <v>156</v>
      </c>
      <c r="E62" s="4" t="s">
        <v>18</v>
      </c>
      <c r="F62" s="4" t="s">
        <v>19</v>
      </c>
      <c r="G62" s="4" t="s">
        <v>20</v>
      </c>
      <c r="H62" s="4" t="s">
        <v>21</v>
      </c>
      <c r="I62" s="5" t="s">
        <v>21</v>
      </c>
      <c r="J62" s="1" t="s">
        <v>322</v>
      </c>
      <c r="K62" s="1" t="s">
        <v>323</v>
      </c>
      <c r="L62" s="1" t="s">
        <v>324</v>
      </c>
      <c r="M62" s="4" t="str">
        <f t="shared" si="0"/>
        <v>Outstanding</v>
      </c>
      <c r="N62" s="13" t="s">
        <v>21</v>
      </c>
    </row>
    <row r="63" spans="1:14" ht="60" customHeight="1" x14ac:dyDescent="0.35">
      <c r="A63" s="11" t="s">
        <v>325</v>
      </c>
      <c r="B63" s="1" t="s">
        <v>326</v>
      </c>
      <c r="C63" s="2" t="s">
        <v>16</v>
      </c>
      <c r="D63" s="3" t="s">
        <v>156</v>
      </c>
      <c r="E63" s="4" t="s">
        <v>18</v>
      </c>
      <c r="F63" s="4" t="s">
        <v>19</v>
      </c>
      <c r="G63" s="4" t="s">
        <v>20</v>
      </c>
      <c r="H63" s="4" t="s">
        <v>21</v>
      </c>
      <c r="I63" s="5" t="s">
        <v>21</v>
      </c>
      <c r="J63" s="1" t="s">
        <v>327</v>
      </c>
      <c r="K63" s="1" t="s">
        <v>328</v>
      </c>
      <c r="L63" s="1" t="s">
        <v>329</v>
      </c>
      <c r="M63" s="4" t="str">
        <f t="shared" si="0"/>
        <v>Outstanding</v>
      </c>
      <c r="N63" s="13" t="s">
        <v>21</v>
      </c>
    </row>
    <row r="64" spans="1:14" ht="60" customHeight="1" x14ac:dyDescent="0.35">
      <c r="A64" s="11" t="s">
        <v>330</v>
      </c>
      <c r="B64" s="1" t="s">
        <v>331</v>
      </c>
      <c r="C64" s="2" t="s">
        <v>16</v>
      </c>
      <c r="D64" s="3" t="s">
        <v>156</v>
      </c>
      <c r="E64" s="4" t="s">
        <v>18</v>
      </c>
      <c r="F64" s="4" t="s">
        <v>19</v>
      </c>
      <c r="G64" s="4" t="s">
        <v>20</v>
      </c>
      <c r="H64" s="4" t="s">
        <v>21</v>
      </c>
      <c r="I64" s="5" t="s">
        <v>21</v>
      </c>
      <c r="J64" s="1" t="s">
        <v>332</v>
      </c>
      <c r="K64" s="1" t="s">
        <v>333</v>
      </c>
      <c r="L64" s="1" t="s">
        <v>334</v>
      </c>
      <c r="M64" s="4" t="str">
        <f t="shared" si="0"/>
        <v>Outstanding</v>
      </c>
      <c r="N64" s="13" t="s">
        <v>21</v>
      </c>
    </row>
    <row r="65" spans="1:14" ht="60" customHeight="1" x14ac:dyDescent="0.35">
      <c r="A65" s="11" t="s">
        <v>335</v>
      </c>
      <c r="B65" s="1" t="s">
        <v>336</v>
      </c>
      <c r="C65" s="2" t="s">
        <v>16</v>
      </c>
      <c r="D65" s="3" t="s">
        <v>156</v>
      </c>
      <c r="E65" s="4" t="s">
        <v>18</v>
      </c>
      <c r="F65" s="4" t="s">
        <v>19</v>
      </c>
      <c r="G65" s="4" t="s">
        <v>20</v>
      </c>
      <c r="H65" s="4" t="s">
        <v>21</v>
      </c>
      <c r="I65" s="5" t="s">
        <v>21</v>
      </c>
      <c r="J65" s="1" t="s">
        <v>337</v>
      </c>
      <c r="K65" s="1" t="s">
        <v>338</v>
      </c>
      <c r="L65" s="1" t="s">
        <v>339</v>
      </c>
      <c r="M65" s="4" t="str">
        <f t="shared" si="0"/>
        <v>Outstanding</v>
      </c>
      <c r="N65" s="13" t="s">
        <v>21</v>
      </c>
    </row>
    <row r="66" spans="1:14" ht="60" customHeight="1" x14ac:dyDescent="0.35">
      <c r="A66" s="11" t="s">
        <v>340</v>
      </c>
      <c r="B66" s="1" t="s">
        <v>341</v>
      </c>
      <c r="C66" s="2" t="s">
        <v>16</v>
      </c>
      <c r="D66" s="3" t="s">
        <v>156</v>
      </c>
      <c r="E66" s="4" t="s">
        <v>18</v>
      </c>
      <c r="F66" s="4" t="s">
        <v>19</v>
      </c>
      <c r="G66" s="4" t="s">
        <v>20</v>
      </c>
      <c r="H66" s="4" t="s">
        <v>21</v>
      </c>
      <c r="I66" s="5" t="s">
        <v>21</v>
      </c>
      <c r="J66" s="1" t="s">
        <v>342</v>
      </c>
      <c r="K66" s="1" t="s">
        <v>343</v>
      </c>
      <c r="L66" s="1" t="s">
        <v>344</v>
      </c>
      <c r="M66" s="4" t="str">
        <f t="shared" si="0"/>
        <v>Outstanding</v>
      </c>
      <c r="N66" s="13" t="s">
        <v>21</v>
      </c>
    </row>
    <row r="67" spans="1:14" ht="60" customHeight="1" x14ac:dyDescent="0.35">
      <c r="A67" s="11" t="s">
        <v>345</v>
      </c>
      <c r="B67" s="1" t="s">
        <v>346</v>
      </c>
      <c r="C67" s="2" t="s">
        <v>16</v>
      </c>
      <c r="D67" s="3" t="s">
        <v>156</v>
      </c>
      <c r="E67" s="4" t="s">
        <v>18</v>
      </c>
      <c r="F67" s="4" t="s">
        <v>19</v>
      </c>
      <c r="G67" s="4" t="s">
        <v>20</v>
      </c>
      <c r="H67" s="4" t="s">
        <v>21</v>
      </c>
      <c r="I67" s="5" t="s">
        <v>21</v>
      </c>
      <c r="J67" s="1" t="s">
        <v>347</v>
      </c>
      <c r="K67" s="1" t="s">
        <v>348</v>
      </c>
      <c r="L67" s="1" t="s">
        <v>349</v>
      </c>
      <c r="M67" s="4" t="str">
        <f t="shared" si="0"/>
        <v>Outstanding</v>
      </c>
      <c r="N67" s="13" t="s">
        <v>21</v>
      </c>
    </row>
    <row r="68" spans="1:14" ht="60" customHeight="1" x14ac:dyDescent="0.35">
      <c r="A68" s="11" t="s">
        <v>350</v>
      </c>
      <c r="B68" s="1" t="s">
        <v>351</v>
      </c>
      <c r="C68" s="2" t="s">
        <v>167</v>
      </c>
      <c r="D68" s="3" t="s">
        <v>156</v>
      </c>
      <c r="E68" s="4" t="s">
        <v>18</v>
      </c>
      <c r="F68" s="4" t="s">
        <v>19</v>
      </c>
      <c r="G68" s="4" t="s">
        <v>20</v>
      </c>
      <c r="H68" s="4" t="s">
        <v>21</v>
      </c>
      <c r="I68" s="5" t="s">
        <v>21</v>
      </c>
      <c r="J68" s="1" t="s">
        <v>352</v>
      </c>
      <c r="K68" s="1" t="s">
        <v>353</v>
      </c>
      <c r="L68" s="1" t="s">
        <v>354</v>
      </c>
      <c r="M68" s="4" t="str">
        <f t="shared" si="0"/>
        <v>Outstanding</v>
      </c>
      <c r="N68" s="13" t="s">
        <v>21</v>
      </c>
    </row>
    <row r="69" spans="1:14" ht="60" customHeight="1" x14ac:dyDescent="0.35">
      <c r="A69" s="11" t="s">
        <v>355</v>
      </c>
      <c r="B69" s="1" t="s">
        <v>356</v>
      </c>
      <c r="C69" s="2" t="s">
        <v>167</v>
      </c>
      <c r="D69" s="3" t="s">
        <v>156</v>
      </c>
      <c r="E69" s="4" t="s">
        <v>18</v>
      </c>
      <c r="F69" s="4" t="s">
        <v>19</v>
      </c>
      <c r="G69" s="4" t="s">
        <v>20</v>
      </c>
      <c r="H69" s="4" t="s">
        <v>21</v>
      </c>
      <c r="I69" s="5" t="s">
        <v>21</v>
      </c>
      <c r="J69" s="1" t="s">
        <v>357</v>
      </c>
      <c r="K69" s="1" t="s">
        <v>358</v>
      </c>
      <c r="L69" s="1" t="s">
        <v>359</v>
      </c>
      <c r="M69" s="4" t="str">
        <f t="shared" si="0"/>
        <v>Outstanding</v>
      </c>
      <c r="N69" s="13" t="s">
        <v>21</v>
      </c>
    </row>
    <row r="70" spans="1:14" ht="60" customHeight="1" x14ac:dyDescent="0.35">
      <c r="A70" s="11" t="s">
        <v>360</v>
      </c>
      <c r="B70" s="1" t="s">
        <v>361</v>
      </c>
      <c r="C70" s="2" t="s">
        <v>16</v>
      </c>
      <c r="D70" s="3" t="s">
        <v>156</v>
      </c>
      <c r="E70" s="4" t="s">
        <v>18</v>
      </c>
      <c r="F70" s="4" t="s">
        <v>19</v>
      </c>
      <c r="G70" s="4" t="s">
        <v>20</v>
      </c>
      <c r="H70" s="4" t="s">
        <v>21</v>
      </c>
      <c r="I70" s="5" t="s">
        <v>21</v>
      </c>
      <c r="J70" s="1" t="s">
        <v>362</v>
      </c>
      <c r="K70" s="1" t="s">
        <v>363</v>
      </c>
      <c r="L70" s="1" t="s">
        <v>364</v>
      </c>
      <c r="M70" s="4" t="str">
        <f t="shared" si="0"/>
        <v>Outstanding</v>
      </c>
      <c r="N70" s="13" t="s">
        <v>21</v>
      </c>
    </row>
    <row r="71" spans="1:14" ht="60" customHeight="1" x14ac:dyDescent="0.35">
      <c r="A71" s="11" t="s">
        <v>365</v>
      </c>
      <c r="B71" s="1" t="s">
        <v>366</v>
      </c>
      <c r="C71" s="2" t="s">
        <v>167</v>
      </c>
      <c r="D71" s="3" t="s">
        <v>156</v>
      </c>
      <c r="E71" s="4" t="s">
        <v>18</v>
      </c>
      <c r="F71" s="4" t="s">
        <v>19</v>
      </c>
      <c r="G71" s="4" t="s">
        <v>20</v>
      </c>
      <c r="H71" s="4" t="s">
        <v>21</v>
      </c>
      <c r="I71" s="5" t="s">
        <v>21</v>
      </c>
      <c r="J71" s="1" t="s">
        <v>367</v>
      </c>
      <c r="K71" s="1" t="s">
        <v>368</v>
      </c>
      <c r="L71" s="1" t="s">
        <v>369</v>
      </c>
      <c r="M71" s="4" t="str">
        <f t="shared" si="0"/>
        <v>Outstanding</v>
      </c>
      <c r="N71" s="13" t="s">
        <v>21</v>
      </c>
    </row>
    <row r="72" spans="1:14" ht="60" customHeight="1" x14ac:dyDescent="0.35">
      <c r="A72" s="11" t="s">
        <v>370</v>
      </c>
      <c r="B72" s="1" t="s">
        <v>371</v>
      </c>
      <c r="C72" s="2" t="s">
        <v>167</v>
      </c>
      <c r="D72" s="3" t="s">
        <v>156</v>
      </c>
      <c r="E72" s="4" t="s">
        <v>18</v>
      </c>
      <c r="F72" s="4" t="s">
        <v>19</v>
      </c>
      <c r="G72" s="4" t="s">
        <v>20</v>
      </c>
      <c r="H72" s="4" t="s">
        <v>21</v>
      </c>
      <c r="I72" s="5" t="s">
        <v>21</v>
      </c>
      <c r="J72" s="1" t="s">
        <v>372</v>
      </c>
      <c r="K72" s="1" t="s">
        <v>373</v>
      </c>
      <c r="L72" s="1" t="s">
        <v>374</v>
      </c>
      <c r="M72" s="4" t="str">
        <f t="shared" si="0"/>
        <v>Outstanding</v>
      </c>
      <c r="N72" s="13" t="s">
        <v>21</v>
      </c>
    </row>
    <row r="73" spans="1:14" ht="60" customHeight="1" x14ac:dyDescent="0.35">
      <c r="A73" s="11" t="s">
        <v>375</v>
      </c>
      <c r="B73" s="1" t="s">
        <v>376</v>
      </c>
      <c r="C73" s="2" t="s">
        <v>167</v>
      </c>
      <c r="D73" s="3" t="s">
        <v>156</v>
      </c>
      <c r="E73" s="4" t="s">
        <v>18</v>
      </c>
      <c r="F73" s="4" t="s">
        <v>19</v>
      </c>
      <c r="G73" s="4" t="s">
        <v>20</v>
      </c>
      <c r="H73" s="4" t="s">
        <v>21</v>
      </c>
      <c r="I73" s="5" t="s">
        <v>21</v>
      </c>
      <c r="J73" s="1" t="s">
        <v>377</v>
      </c>
      <c r="K73" s="1" t="s">
        <v>378</v>
      </c>
      <c r="L73" s="1" t="s">
        <v>379</v>
      </c>
      <c r="M73" s="4" t="str">
        <f t="shared" si="0"/>
        <v>Outstanding</v>
      </c>
      <c r="N73" s="13" t="s">
        <v>21</v>
      </c>
    </row>
    <row r="74" spans="1:14" ht="60" customHeight="1" x14ac:dyDescent="0.35">
      <c r="A74" s="11" t="s">
        <v>380</v>
      </c>
      <c r="B74" s="1" t="s">
        <v>381</v>
      </c>
      <c r="C74" s="2" t="s">
        <v>167</v>
      </c>
      <c r="D74" s="3" t="s">
        <v>156</v>
      </c>
      <c r="E74" s="4" t="s">
        <v>18</v>
      </c>
      <c r="F74" s="4" t="s">
        <v>19</v>
      </c>
      <c r="G74" s="4" t="s">
        <v>20</v>
      </c>
      <c r="H74" s="4" t="s">
        <v>21</v>
      </c>
      <c r="I74" s="5" t="s">
        <v>21</v>
      </c>
      <c r="J74" s="1" t="s">
        <v>382</v>
      </c>
      <c r="K74" s="1" t="s">
        <v>383</v>
      </c>
      <c r="L74" s="1" t="s">
        <v>384</v>
      </c>
      <c r="M74" s="4" t="str">
        <f t="shared" si="0"/>
        <v>Outstanding</v>
      </c>
      <c r="N74" s="13" t="s">
        <v>21</v>
      </c>
    </row>
    <row r="75" spans="1:14" ht="60" customHeight="1" x14ac:dyDescent="0.35">
      <c r="A75" s="11" t="s">
        <v>385</v>
      </c>
      <c r="B75" s="1" t="s">
        <v>386</v>
      </c>
      <c r="C75" s="2" t="s">
        <v>167</v>
      </c>
      <c r="D75" s="3" t="s">
        <v>156</v>
      </c>
      <c r="E75" s="4" t="s">
        <v>18</v>
      </c>
      <c r="F75" s="4" t="s">
        <v>19</v>
      </c>
      <c r="G75" s="4" t="s">
        <v>20</v>
      </c>
      <c r="H75" s="4" t="s">
        <v>21</v>
      </c>
      <c r="I75" s="5" t="s">
        <v>21</v>
      </c>
      <c r="J75" s="1" t="s">
        <v>387</v>
      </c>
      <c r="K75" s="1" t="s">
        <v>388</v>
      </c>
      <c r="L75" s="1" t="s">
        <v>389</v>
      </c>
      <c r="M75" s="4" t="str">
        <f t="shared" si="0"/>
        <v>Outstanding</v>
      </c>
      <c r="N75" s="13" t="s">
        <v>21</v>
      </c>
    </row>
    <row r="76" spans="1:14" ht="60" customHeight="1" x14ac:dyDescent="0.35">
      <c r="A76" s="11" t="s">
        <v>390</v>
      </c>
      <c r="B76" s="1" t="s">
        <v>391</v>
      </c>
      <c r="C76" s="2" t="s">
        <v>16</v>
      </c>
      <c r="D76" s="3" t="s">
        <v>156</v>
      </c>
      <c r="E76" s="4" t="s">
        <v>18</v>
      </c>
      <c r="F76" s="4" t="s">
        <v>19</v>
      </c>
      <c r="G76" s="4" t="s">
        <v>20</v>
      </c>
      <c r="H76" s="4" t="s">
        <v>21</v>
      </c>
      <c r="I76" s="5" t="s">
        <v>21</v>
      </c>
      <c r="J76" s="1" t="s">
        <v>392</v>
      </c>
      <c r="K76" s="1" t="s">
        <v>393</v>
      </c>
      <c r="L76" s="1" t="s">
        <v>394</v>
      </c>
      <c r="M76" s="4" t="str">
        <f t="shared" si="0"/>
        <v>Outstanding</v>
      </c>
      <c r="N76" s="13" t="s">
        <v>21</v>
      </c>
    </row>
    <row r="77" spans="1:14" ht="60" customHeight="1" x14ac:dyDescent="0.35">
      <c r="A77" s="11" t="s">
        <v>395</v>
      </c>
      <c r="B77" s="1" t="s">
        <v>396</v>
      </c>
      <c r="C77" s="2" t="s">
        <v>57</v>
      </c>
      <c r="D77" s="3" t="s">
        <v>156</v>
      </c>
      <c r="E77" s="4" t="s">
        <v>18</v>
      </c>
      <c r="F77" s="4" t="s">
        <v>19</v>
      </c>
      <c r="G77" s="4" t="s">
        <v>20</v>
      </c>
      <c r="H77" s="4" t="s">
        <v>21</v>
      </c>
      <c r="I77" s="5" t="s">
        <v>21</v>
      </c>
      <c r="J77" s="1" t="s">
        <v>397</v>
      </c>
      <c r="K77" s="1" t="s">
        <v>398</v>
      </c>
      <c r="L77" s="1" t="s">
        <v>399</v>
      </c>
      <c r="M77" s="4" t="str">
        <f t="shared" si="0"/>
        <v>Outstanding</v>
      </c>
      <c r="N77" s="13" t="s">
        <v>21</v>
      </c>
    </row>
    <row r="78" spans="1:14" ht="60" customHeight="1" x14ac:dyDescent="0.35">
      <c r="A78" s="11" t="s">
        <v>400</v>
      </c>
      <c r="B78" s="1" t="s">
        <v>401</v>
      </c>
      <c r="C78" s="2" t="s">
        <v>57</v>
      </c>
      <c r="D78" s="3" t="s">
        <v>156</v>
      </c>
      <c r="E78" s="4" t="s">
        <v>18</v>
      </c>
      <c r="F78" s="4" t="s">
        <v>19</v>
      </c>
      <c r="G78" s="4" t="s">
        <v>20</v>
      </c>
      <c r="H78" s="4" t="s">
        <v>21</v>
      </c>
      <c r="I78" s="5" t="s">
        <v>21</v>
      </c>
      <c r="J78" s="1" t="s">
        <v>402</v>
      </c>
      <c r="K78" s="1" t="s">
        <v>403</v>
      </c>
      <c r="L78" s="1" t="s">
        <v>404</v>
      </c>
      <c r="M78" s="4" t="str">
        <f t="shared" si="0"/>
        <v>Outstanding</v>
      </c>
      <c r="N78" s="13" t="s">
        <v>21</v>
      </c>
    </row>
    <row r="79" spans="1:14" ht="60" customHeight="1" x14ac:dyDescent="0.35">
      <c r="A79" s="11" t="s">
        <v>405</v>
      </c>
      <c r="B79" s="1" t="s">
        <v>406</v>
      </c>
      <c r="C79" s="2" t="s">
        <v>16</v>
      </c>
      <c r="D79" s="3" t="s">
        <v>156</v>
      </c>
      <c r="E79" s="4" t="s">
        <v>18</v>
      </c>
      <c r="F79" s="4" t="s">
        <v>19</v>
      </c>
      <c r="G79" s="4" t="s">
        <v>20</v>
      </c>
      <c r="H79" s="4" t="s">
        <v>21</v>
      </c>
      <c r="I79" s="5" t="s">
        <v>21</v>
      </c>
      <c r="J79" s="1" t="s">
        <v>407</v>
      </c>
      <c r="K79" s="1" t="s">
        <v>408</v>
      </c>
      <c r="L79" s="1" t="s">
        <v>409</v>
      </c>
      <c r="M79" s="4" t="str">
        <f t="shared" si="0"/>
        <v>Outstanding</v>
      </c>
      <c r="N79" s="13" t="s">
        <v>21</v>
      </c>
    </row>
    <row r="80" spans="1:14" ht="60" customHeight="1" x14ac:dyDescent="0.35">
      <c r="A80" s="11" t="s">
        <v>410</v>
      </c>
      <c r="B80" s="1" t="s">
        <v>411</v>
      </c>
      <c r="C80" s="2" t="s">
        <v>16</v>
      </c>
      <c r="D80" s="3" t="s">
        <v>156</v>
      </c>
      <c r="E80" s="4" t="s">
        <v>18</v>
      </c>
      <c r="F80" s="4" t="s">
        <v>19</v>
      </c>
      <c r="G80" s="4" t="s">
        <v>20</v>
      </c>
      <c r="H80" s="4" t="s">
        <v>21</v>
      </c>
      <c r="I80" s="5" t="s">
        <v>21</v>
      </c>
      <c r="J80" s="1" t="s">
        <v>412</v>
      </c>
      <c r="K80" s="1" t="s">
        <v>413</v>
      </c>
      <c r="L80" s="1" t="s">
        <v>414</v>
      </c>
      <c r="M80" s="4" t="str">
        <f t="shared" si="0"/>
        <v>Outstanding</v>
      </c>
      <c r="N80" s="13" t="s">
        <v>21</v>
      </c>
    </row>
    <row r="81" spans="1:14" ht="60" customHeight="1" x14ac:dyDescent="0.35">
      <c r="A81" s="11" t="s">
        <v>415</v>
      </c>
      <c r="B81" s="1" t="s">
        <v>416</v>
      </c>
      <c r="C81" s="2" t="s">
        <v>57</v>
      </c>
      <c r="D81" s="3" t="s">
        <v>156</v>
      </c>
      <c r="E81" s="4" t="s">
        <v>18</v>
      </c>
      <c r="F81" s="4" t="s">
        <v>19</v>
      </c>
      <c r="G81" s="4" t="s">
        <v>20</v>
      </c>
      <c r="H81" s="4" t="s">
        <v>21</v>
      </c>
      <c r="I81" s="5" t="s">
        <v>21</v>
      </c>
      <c r="J81" s="1" t="s">
        <v>417</v>
      </c>
      <c r="K81" s="1" t="s">
        <v>418</v>
      </c>
      <c r="L81" s="1" t="s">
        <v>419</v>
      </c>
      <c r="M81" s="4" t="str">
        <f t="shared" si="0"/>
        <v>Outstanding</v>
      </c>
      <c r="N81" s="13" t="s">
        <v>21</v>
      </c>
    </row>
    <row r="82" spans="1:14" ht="60" customHeight="1" x14ac:dyDescent="0.35">
      <c r="A82" s="11" t="s">
        <v>420</v>
      </c>
      <c r="B82" s="1" t="s">
        <v>421</v>
      </c>
      <c r="C82" s="2" t="s">
        <v>57</v>
      </c>
      <c r="D82" s="3" t="s">
        <v>156</v>
      </c>
      <c r="E82" s="4" t="s">
        <v>18</v>
      </c>
      <c r="F82" s="4" t="s">
        <v>19</v>
      </c>
      <c r="G82" s="4" t="s">
        <v>20</v>
      </c>
      <c r="H82" s="4" t="s">
        <v>21</v>
      </c>
      <c r="I82" s="5" t="s">
        <v>21</v>
      </c>
      <c r="J82" s="1" t="s">
        <v>422</v>
      </c>
      <c r="K82" s="1" t="s">
        <v>423</v>
      </c>
      <c r="L82" s="1" t="s">
        <v>424</v>
      </c>
      <c r="M82" s="4" t="str">
        <f t="shared" si="0"/>
        <v>Outstanding</v>
      </c>
      <c r="N82" s="13" t="s">
        <v>21</v>
      </c>
    </row>
    <row r="83" spans="1:14" ht="60" customHeight="1" x14ac:dyDescent="0.35">
      <c r="A83" s="11" t="s">
        <v>425</v>
      </c>
      <c r="B83" s="1" t="s">
        <v>426</v>
      </c>
      <c r="C83" s="2" t="s">
        <v>167</v>
      </c>
      <c r="D83" s="3" t="s">
        <v>156</v>
      </c>
      <c r="E83" s="4" t="s">
        <v>18</v>
      </c>
      <c r="F83" s="4" t="s">
        <v>19</v>
      </c>
      <c r="G83" s="4" t="s">
        <v>20</v>
      </c>
      <c r="H83" s="4" t="s">
        <v>21</v>
      </c>
      <c r="I83" s="5" t="s">
        <v>21</v>
      </c>
      <c r="J83" s="1" t="s">
        <v>427</v>
      </c>
      <c r="K83" s="1" t="s">
        <v>428</v>
      </c>
      <c r="L83" s="1" t="s">
        <v>429</v>
      </c>
      <c r="M83" s="4" t="str">
        <f t="shared" si="0"/>
        <v>Outstanding</v>
      </c>
      <c r="N83" s="13" t="s">
        <v>21</v>
      </c>
    </row>
    <row r="84" spans="1:14" ht="60" customHeight="1" x14ac:dyDescent="0.35">
      <c r="A84" s="11" t="s">
        <v>430</v>
      </c>
      <c r="B84" s="1" t="s">
        <v>431</v>
      </c>
      <c r="C84" s="2" t="s">
        <v>16</v>
      </c>
      <c r="D84" s="3" t="s">
        <v>156</v>
      </c>
      <c r="E84" s="4" t="s">
        <v>18</v>
      </c>
      <c r="F84" s="4" t="s">
        <v>19</v>
      </c>
      <c r="G84" s="4" t="s">
        <v>20</v>
      </c>
      <c r="H84" s="4" t="s">
        <v>21</v>
      </c>
      <c r="I84" s="5" t="s">
        <v>21</v>
      </c>
      <c r="J84" s="1" t="s">
        <v>432</v>
      </c>
      <c r="K84" s="1" t="s">
        <v>433</v>
      </c>
      <c r="L84" s="1" t="s">
        <v>434</v>
      </c>
      <c r="M84" s="4" t="str">
        <f t="shared" si="0"/>
        <v>Outstanding</v>
      </c>
      <c r="N84" s="13" t="s">
        <v>21</v>
      </c>
    </row>
    <row r="85" spans="1:14" ht="60" customHeight="1" x14ac:dyDescent="0.35">
      <c r="A85" s="11" t="s">
        <v>435</v>
      </c>
      <c r="B85" s="1" t="s">
        <v>436</v>
      </c>
      <c r="C85" s="2" t="s">
        <v>167</v>
      </c>
      <c r="D85" s="3" t="s">
        <v>156</v>
      </c>
      <c r="E85" s="4" t="s">
        <v>18</v>
      </c>
      <c r="F85" s="4" t="s">
        <v>19</v>
      </c>
      <c r="G85" s="4" t="s">
        <v>20</v>
      </c>
      <c r="H85" s="4" t="s">
        <v>21</v>
      </c>
      <c r="I85" s="5" t="s">
        <v>21</v>
      </c>
      <c r="J85" s="1" t="s">
        <v>437</v>
      </c>
      <c r="K85" s="1" t="s">
        <v>438</v>
      </c>
      <c r="L85" s="1" t="s">
        <v>439</v>
      </c>
      <c r="M85" s="4" t="str">
        <f t="shared" si="0"/>
        <v>Outstanding</v>
      </c>
      <c r="N85" s="13" t="s">
        <v>21</v>
      </c>
    </row>
    <row r="86" spans="1:14" ht="60" customHeight="1" x14ac:dyDescent="0.35">
      <c r="A86" s="11" t="s">
        <v>440</v>
      </c>
      <c r="B86" s="1" t="s">
        <v>441</v>
      </c>
      <c r="C86" s="2" t="s">
        <v>16</v>
      </c>
      <c r="D86" s="3" t="s">
        <v>156</v>
      </c>
      <c r="E86" s="4" t="s">
        <v>18</v>
      </c>
      <c r="F86" s="4" t="s">
        <v>19</v>
      </c>
      <c r="G86" s="4" t="s">
        <v>20</v>
      </c>
      <c r="H86" s="4" t="s">
        <v>21</v>
      </c>
      <c r="I86" s="5" t="s">
        <v>21</v>
      </c>
      <c r="J86" s="1" t="s">
        <v>442</v>
      </c>
      <c r="K86" s="1" t="s">
        <v>443</v>
      </c>
      <c r="L86" s="1" t="s">
        <v>444</v>
      </c>
      <c r="M86" s="4" t="str">
        <f t="shared" si="0"/>
        <v>Outstanding</v>
      </c>
      <c r="N86" s="13" t="s">
        <v>21</v>
      </c>
    </row>
    <row r="87" spans="1:14" ht="60" customHeight="1" x14ac:dyDescent="0.35">
      <c r="A87" s="11" t="s">
        <v>445</v>
      </c>
      <c r="B87" s="1" t="s">
        <v>446</v>
      </c>
      <c r="C87" s="2" t="s">
        <v>57</v>
      </c>
      <c r="D87" s="3" t="s">
        <v>156</v>
      </c>
      <c r="E87" s="4" t="s">
        <v>18</v>
      </c>
      <c r="F87" s="4" t="s">
        <v>19</v>
      </c>
      <c r="G87" s="4" t="s">
        <v>20</v>
      </c>
      <c r="H87" s="4" t="s">
        <v>21</v>
      </c>
      <c r="I87" s="5" t="s">
        <v>21</v>
      </c>
      <c r="J87" s="1" t="s">
        <v>447</v>
      </c>
      <c r="K87" s="1" t="s">
        <v>448</v>
      </c>
      <c r="L87" s="1" t="s">
        <v>449</v>
      </c>
      <c r="M87" s="4" t="str">
        <f t="shared" si="0"/>
        <v>Outstanding</v>
      </c>
      <c r="N87" s="13" t="s">
        <v>21</v>
      </c>
    </row>
    <row r="88" spans="1:14" ht="60" customHeight="1" x14ac:dyDescent="0.35">
      <c r="A88" s="11" t="s">
        <v>450</v>
      </c>
      <c r="B88" s="1" t="s">
        <v>451</v>
      </c>
      <c r="C88" s="2" t="s">
        <v>16</v>
      </c>
      <c r="D88" s="3" t="s">
        <v>156</v>
      </c>
      <c r="E88" s="4" t="s">
        <v>18</v>
      </c>
      <c r="F88" s="4" t="s">
        <v>19</v>
      </c>
      <c r="G88" s="4" t="s">
        <v>20</v>
      </c>
      <c r="H88" s="4" t="s">
        <v>21</v>
      </c>
      <c r="I88" s="5" t="s">
        <v>21</v>
      </c>
      <c r="J88" s="1" t="s">
        <v>452</v>
      </c>
      <c r="K88" s="1" t="s">
        <v>453</v>
      </c>
      <c r="L88" s="1" t="s">
        <v>454</v>
      </c>
      <c r="M88" s="4" t="str">
        <f t="shared" si="0"/>
        <v>Outstanding</v>
      </c>
      <c r="N88" s="13" t="s">
        <v>21</v>
      </c>
    </row>
    <row r="89" spans="1:14" ht="60" customHeight="1" x14ac:dyDescent="0.35">
      <c r="A89" s="11" t="s">
        <v>455</v>
      </c>
      <c r="B89" s="1" t="s">
        <v>456</v>
      </c>
      <c r="C89" s="2" t="s">
        <v>167</v>
      </c>
      <c r="D89" s="3" t="s">
        <v>156</v>
      </c>
      <c r="E89" s="4" t="s">
        <v>18</v>
      </c>
      <c r="F89" s="4" t="s">
        <v>19</v>
      </c>
      <c r="G89" s="4" t="s">
        <v>20</v>
      </c>
      <c r="H89" s="4" t="s">
        <v>21</v>
      </c>
      <c r="I89" s="5" t="s">
        <v>21</v>
      </c>
      <c r="J89" s="1" t="s">
        <v>457</v>
      </c>
      <c r="K89" s="1" t="s">
        <v>458</v>
      </c>
      <c r="L89" s="1" t="s">
        <v>459</v>
      </c>
      <c r="M89" s="4" t="str">
        <f t="shared" si="0"/>
        <v>Outstanding</v>
      </c>
      <c r="N89" s="13" t="s">
        <v>21</v>
      </c>
    </row>
    <row r="90" spans="1:14" ht="60" customHeight="1" x14ac:dyDescent="0.35">
      <c r="A90" s="11" t="s">
        <v>460</v>
      </c>
      <c r="B90" s="1" t="s">
        <v>461</v>
      </c>
      <c r="C90" s="2" t="s">
        <v>167</v>
      </c>
      <c r="D90" s="3" t="s">
        <v>156</v>
      </c>
      <c r="E90" s="4" t="s">
        <v>18</v>
      </c>
      <c r="F90" s="4" t="s">
        <v>19</v>
      </c>
      <c r="G90" s="4" t="s">
        <v>20</v>
      </c>
      <c r="H90" s="4" t="s">
        <v>21</v>
      </c>
      <c r="I90" s="5" t="s">
        <v>21</v>
      </c>
      <c r="J90" s="1" t="s">
        <v>457</v>
      </c>
      <c r="K90" s="1" t="s">
        <v>458</v>
      </c>
      <c r="L90" s="1" t="s">
        <v>462</v>
      </c>
      <c r="M90" s="4" t="str">
        <f t="shared" si="0"/>
        <v>Outstanding</v>
      </c>
      <c r="N90" s="13" t="s">
        <v>21</v>
      </c>
    </row>
    <row r="91" spans="1:14" ht="60" customHeight="1" x14ac:dyDescent="0.35">
      <c r="A91" s="11" t="s">
        <v>463</v>
      </c>
      <c r="B91" s="1" t="s">
        <v>464</v>
      </c>
      <c r="C91" s="2" t="s">
        <v>16</v>
      </c>
      <c r="D91" s="3" t="s">
        <v>156</v>
      </c>
      <c r="E91" s="4" t="s">
        <v>18</v>
      </c>
      <c r="F91" s="4" t="s">
        <v>19</v>
      </c>
      <c r="G91" s="4" t="s">
        <v>20</v>
      </c>
      <c r="H91" s="4" t="s">
        <v>21</v>
      </c>
      <c r="I91" s="5" t="s">
        <v>21</v>
      </c>
      <c r="J91" s="1" t="s">
        <v>465</v>
      </c>
      <c r="K91" s="1" t="s">
        <v>466</v>
      </c>
      <c r="L91" s="1" t="s">
        <v>467</v>
      </c>
      <c r="M91" s="4" t="str">
        <f t="shared" si="0"/>
        <v>Outstanding</v>
      </c>
      <c r="N91" s="13" t="s">
        <v>21</v>
      </c>
    </row>
    <row r="92" spans="1:14" ht="60" customHeight="1" x14ac:dyDescent="0.35">
      <c r="A92" s="11" t="s">
        <v>468</v>
      </c>
      <c r="B92" s="1" t="s">
        <v>469</v>
      </c>
      <c r="C92" s="2" t="s">
        <v>16</v>
      </c>
      <c r="D92" s="3" t="s">
        <v>156</v>
      </c>
      <c r="E92" s="4" t="s">
        <v>18</v>
      </c>
      <c r="F92" s="4" t="s">
        <v>19</v>
      </c>
      <c r="G92" s="4" t="s">
        <v>20</v>
      </c>
      <c r="H92" s="4" t="s">
        <v>21</v>
      </c>
      <c r="I92" s="5" t="s">
        <v>21</v>
      </c>
      <c r="J92" s="1" t="s">
        <v>470</v>
      </c>
      <c r="K92" s="1" t="s">
        <v>471</v>
      </c>
      <c r="L92" s="1" t="s">
        <v>472</v>
      </c>
      <c r="M92" s="4" t="str">
        <f t="shared" si="0"/>
        <v>Outstanding</v>
      </c>
      <c r="N92" s="13" t="s">
        <v>21</v>
      </c>
    </row>
    <row r="93" spans="1:14" ht="60" customHeight="1" x14ac:dyDescent="0.35">
      <c r="A93" s="11" t="s">
        <v>473</v>
      </c>
      <c r="B93" s="1" t="s">
        <v>474</v>
      </c>
      <c r="C93" s="2" t="s">
        <v>16</v>
      </c>
      <c r="D93" s="3" t="s">
        <v>156</v>
      </c>
      <c r="E93" s="4" t="s">
        <v>18</v>
      </c>
      <c r="F93" s="4" t="s">
        <v>19</v>
      </c>
      <c r="G93" s="4" t="s">
        <v>20</v>
      </c>
      <c r="H93" s="4" t="s">
        <v>21</v>
      </c>
      <c r="I93" s="5" t="s">
        <v>21</v>
      </c>
      <c r="J93" s="1" t="s">
        <v>475</v>
      </c>
      <c r="K93" s="1" t="s">
        <v>476</v>
      </c>
      <c r="L93" s="1" t="s">
        <v>477</v>
      </c>
      <c r="M93" s="4" t="str">
        <f t="shared" si="0"/>
        <v>Outstanding</v>
      </c>
      <c r="N93" s="13" t="s">
        <v>21</v>
      </c>
    </row>
    <row r="94" spans="1:14" ht="60" customHeight="1" x14ac:dyDescent="0.35">
      <c r="A94" s="11" t="s">
        <v>478</v>
      </c>
      <c r="B94" s="1" t="s">
        <v>479</v>
      </c>
      <c r="C94" s="2" t="s">
        <v>167</v>
      </c>
      <c r="D94" s="3" t="s">
        <v>156</v>
      </c>
      <c r="E94" s="4" t="s">
        <v>18</v>
      </c>
      <c r="F94" s="4" t="s">
        <v>19</v>
      </c>
      <c r="G94" s="4" t="s">
        <v>20</v>
      </c>
      <c r="H94" s="4" t="s">
        <v>21</v>
      </c>
      <c r="I94" s="5" t="s">
        <v>21</v>
      </c>
      <c r="J94" s="1" t="s">
        <v>480</v>
      </c>
      <c r="K94" s="1" t="s">
        <v>481</v>
      </c>
      <c r="L94" s="1" t="s">
        <v>482</v>
      </c>
      <c r="M94" s="4" t="str">
        <f t="shared" si="0"/>
        <v>Outstanding</v>
      </c>
      <c r="N94" s="13" t="s">
        <v>21</v>
      </c>
    </row>
    <row r="95" spans="1:14" ht="60" customHeight="1" x14ac:dyDescent="0.35">
      <c r="A95" s="11" t="s">
        <v>483</v>
      </c>
      <c r="B95" s="1" t="s">
        <v>484</v>
      </c>
      <c r="C95" s="2" t="s">
        <v>167</v>
      </c>
      <c r="D95" s="3" t="s">
        <v>156</v>
      </c>
      <c r="E95" s="4" t="s">
        <v>18</v>
      </c>
      <c r="F95" s="4" t="s">
        <v>19</v>
      </c>
      <c r="G95" s="4" t="s">
        <v>20</v>
      </c>
      <c r="H95" s="4" t="s">
        <v>21</v>
      </c>
      <c r="I95" s="5" t="s">
        <v>21</v>
      </c>
      <c r="J95" s="1" t="s">
        <v>485</v>
      </c>
      <c r="K95" s="1" t="s">
        <v>486</v>
      </c>
      <c r="L95" s="1" t="s">
        <v>487</v>
      </c>
      <c r="M95" s="4" t="str">
        <f t="shared" si="0"/>
        <v>Outstanding</v>
      </c>
      <c r="N95" s="13" t="s">
        <v>21</v>
      </c>
    </row>
    <row r="96" spans="1:14" ht="60" customHeight="1" x14ac:dyDescent="0.35">
      <c r="A96" s="11" t="s">
        <v>488</v>
      </c>
      <c r="B96" s="1" t="s">
        <v>489</v>
      </c>
      <c r="C96" s="2" t="s">
        <v>167</v>
      </c>
      <c r="D96" s="3" t="s">
        <v>156</v>
      </c>
      <c r="E96" s="4" t="s">
        <v>18</v>
      </c>
      <c r="F96" s="4" t="s">
        <v>19</v>
      </c>
      <c r="G96" s="4" t="s">
        <v>20</v>
      </c>
      <c r="H96" s="4" t="s">
        <v>21</v>
      </c>
      <c r="I96" s="5" t="s">
        <v>21</v>
      </c>
      <c r="J96" s="1" t="s">
        <v>490</v>
      </c>
      <c r="K96" s="1" t="s">
        <v>491</v>
      </c>
      <c r="L96" s="1" t="s">
        <v>492</v>
      </c>
      <c r="M96" s="4" t="str">
        <f t="shared" si="0"/>
        <v>Outstanding</v>
      </c>
      <c r="N96" s="13" t="s">
        <v>21</v>
      </c>
    </row>
    <row r="97" spans="1:14" ht="60" customHeight="1" x14ac:dyDescent="0.35">
      <c r="A97" s="11" t="s">
        <v>493</v>
      </c>
      <c r="B97" s="1" t="s">
        <v>484</v>
      </c>
      <c r="C97" s="2" t="s">
        <v>167</v>
      </c>
      <c r="D97" s="3" t="s">
        <v>156</v>
      </c>
      <c r="E97" s="4" t="s">
        <v>18</v>
      </c>
      <c r="F97" s="4" t="s">
        <v>19</v>
      </c>
      <c r="G97" s="4" t="s">
        <v>20</v>
      </c>
      <c r="H97" s="4" t="s">
        <v>21</v>
      </c>
      <c r="I97" s="5" t="s">
        <v>21</v>
      </c>
      <c r="J97" s="1" t="s">
        <v>494</v>
      </c>
      <c r="K97" s="1" t="s">
        <v>495</v>
      </c>
      <c r="L97" s="1" t="s">
        <v>496</v>
      </c>
      <c r="M97" s="4" t="str">
        <f t="shared" si="0"/>
        <v>Outstanding</v>
      </c>
      <c r="N97" s="13" t="s">
        <v>21</v>
      </c>
    </row>
    <row r="98" spans="1:14" ht="60" customHeight="1" x14ac:dyDescent="0.35">
      <c r="A98" s="11" t="s">
        <v>497</v>
      </c>
      <c r="B98" s="1" t="s">
        <v>498</v>
      </c>
      <c r="C98" s="2" t="s">
        <v>16</v>
      </c>
      <c r="D98" s="3" t="s">
        <v>156</v>
      </c>
      <c r="E98" s="4" t="s">
        <v>18</v>
      </c>
      <c r="F98" s="4" t="s">
        <v>19</v>
      </c>
      <c r="G98" s="4" t="s">
        <v>20</v>
      </c>
      <c r="H98" s="4" t="s">
        <v>21</v>
      </c>
      <c r="I98" s="5" t="s">
        <v>21</v>
      </c>
      <c r="J98" s="1" t="s">
        <v>499</v>
      </c>
      <c r="K98" s="1" t="s">
        <v>500</v>
      </c>
      <c r="L98" s="1" t="s">
        <v>501</v>
      </c>
      <c r="M98" s="4" t="str">
        <f t="shared" si="0"/>
        <v>Outstanding</v>
      </c>
      <c r="N98" s="13" t="s">
        <v>21</v>
      </c>
    </row>
    <row r="99" spans="1:14" ht="60" customHeight="1" x14ac:dyDescent="0.35">
      <c r="A99" s="11" t="s">
        <v>502</v>
      </c>
      <c r="B99" s="1" t="s">
        <v>503</v>
      </c>
      <c r="C99" s="2" t="s">
        <v>167</v>
      </c>
      <c r="D99" s="3" t="s">
        <v>156</v>
      </c>
      <c r="E99" s="4" t="s">
        <v>18</v>
      </c>
      <c r="F99" s="4" t="s">
        <v>19</v>
      </c>
      <c r="G99" s="4" t="s">
        <v>20</v>
      </c>
      <c r="H99" s="4" t="s">
        <v>21</v>
      </c>
      <c r="I99" s="5" t="s">
        <v>21</v>
      </c>
      <c r="J99" s="1" t="s">
        <v>504</v>
      </c>
      <c r="K99" s="1" t="s">
        <v>505</v>
      </c>
      <c r="L99" s="1" t="s">
        <v>506</v>
      </c>
      <c r="M99" s="4" t="str">
        <f t="shared" si="0"/>
        <v>Outstanding</v>
      </c>
      <c r="N99" s="13" t="s">
        <v>21</v>
      </c>
    </row>
    <row r="100" spans="1:14" ht="60" customHeight="1" x14ac:dyDescent="0.35">
      <c r="A100" s="11" t="s">
        <v>507</v>
      </c>
      <c r="B100" s="1" t="s">
        <v>508</v>
      </c>
      <c r="C100" s="2" t="s">
        <v>16</v>
      </c>
      <c r="D100" s="3" t="s">
        <v>156</v>
      </c>
      <c r="E100" s="4" t="s">
        <v>18</v>
      </c>
      <c r="F100" s="4" t="s">
        <v>19</v>
      </c>
      <c r="G100" s="4" t="s">
        <v>20</v>
      </c>
      <c r="H100" s="4" t="s">
        <v>21</v>
      </c>
      <c r="I100" s="5" t="s">
        <v>21</v>
      </c>
      <c r="J100" s="1" t="s">
        <v>509</v>
      </c>
      <c r="K100" s="1" t="s">
        <v>505</v>
      </c>
      <c r="L100" s="1" t="s">
        <v>510</v>
      </c>
      <c r="M100" s="4" t="str">
        <f t="shared" si="0"/>
        <v>Outstanding</v>
      </c>
      <c r="N100" s="13" t="s">
        <v>21</v>
      </c>
    </row>
    <row r="101" spans="1:14" ht="60" customHeight="1" x14ac:dyDescent="0.35">
      <c r="A101" s="11" t="s">
        <v>511</v>
      </c>
      <c r="B101" s="1" t="s">
        <v>512</v>
      </c>
      <c r="C101" s="2" t="s">
        <v>16</v>
      </c>
      <c r="D101" s="3" t="s">
        <v>156</v>
      </c>
      <c r="E101" s="4" t="s">
        <v>18</v>
      </c>
      <c r="F101" s="4" t="s">
        <v>19</v>
      </c>
      <c r="G101" s="4" t="s">
        <v>20</v>
      </c>
      <c r="H101" s="4" t="s">
        <v>21</v>
      </c>
      <c r="I101" s="5" t="s">
        <v>21</v>
      </c>
      <c r="J101" s="1" t="s">
        <v>513</v>
      </c>
      <c r="K101" s="1" t="s">
        <v>514</v>
      </c>
      <c r="L101" s="1" t="s">
        <v>515</v>
      </c>
      <c r="M101" s="4" t="str">
        <f t="shared" si="0"/>
        <v>Outstanding</v>
      </c>
      <c r="N101" s="13" t="s">
        <v>21</v>
      </c>
    </row>
    <row r="102" spans="1:14" ht="60" customHeight="1" x14ac:dyDescent="0.35">
      <c r="A102" s="11" t="s">
        <v>516</v>
      </c>
      <c r="B102" s="1" t="s">
        <v>517</v>
      </c>
      <c r="C102" s="2" t="s">
        <v>16</v>
      </c>
      <c r="D102" s="3" t="s">
        <v>156</v>
      </c>
      <c r="E102" s="4" t="s">
        <v>18</v>
      </c>
      <c r="F102" s="4" t="s">
        <v>19</v>
      </c>
      <c r="G102" s="4" t="s">
        <v>20</v>
      </c>
      <c r="H102" s="4" t="s">
        <v>21</v>
      </c>
      <c r="I102" s="5" t="s">
        <v>21</v>
      </c>
      <c r="J102" s="1" t="s">
        <v>518</v>
      </c>
      <c r="K102" s="1" t="s">
        <v>519</v>
      </c>
      <c r="L102" s="1" t="s">
        <v>520</v>
      </c>
      <c r="M102" s="4" t="str">
        <f t="shared" si="0"/>
        <v>Outstanding</v>
      </c>
      <c r="N102" s="13" t="s">
        <v>21</v>
      </c>
    </row>
    <row r="103" spans="1:14" ht="60" customHeight="1" x14ac:dyDescent="0.35">
      <c r="A103" s="11" t="s">
        <v>521</v>
      </c>
      <c r="B103" s="1" t="s">
        <v>522</v>
      </c>
      <c r="C103" s="2" t="s">
        <v>16</v>
      </c>
      <c r="D103" s="3" t="s">
        <v>156</v>
      </c>
      <c r="E103" s="4" t="s">
        <v>18</v>
      </c>
      <c r="F103" s="4" t="s">
        <v>19</v>
      </c>
      <c r="G103" s="4" t="s">
        <v>20</v>
      </c>
      <c r="H103" s="4" t="s">
        <v>21</v>
      </c>
      <c r="I103" s="5" t="s">
        <v>21</v>
      </c>
      <c r="J103" s="1" t="s">
        <v>523</v>
      </c>
      <c r="K103" s="1" t="s">
        <v>524</v>
      </c>
      <c r="L103" s="1" t="s">
        <v>525</v>
      </c>
      <c r="M103" s="4" t="str">
        <f t="shared" si="0"/>
        <v>Outstanding</v>
      </c>
      <c r="N103" s="13" t="s">
        <v>21</v>
      </c>
    </row>
    <row r="104" spans="1:14" ht="60" customHeight="1" x14ac:dyDescent="0.35">
      <c r="A104" s="11" t="s">
        <v>526</v>
      </c>
      <c r="B104" s="1" t="s">
        <v>527</v>
      </c>
      <c r="C104" s="2" t="s">
        <v>16</v>
      </c>
      <c r="D104" s="3" t="s">
        <v>156</v>
      </c>
      <c r="E104" s="4" t="s">
        <v>18</v>
      </c>
      <c r="F104" s="4" t="s">
        <v>19</v>
      </c>
      <c r="G104" s="4" t="s">
        <v>20</v>
      </c>
      <c r="H104" s="4" t="s">
        <v>21</v>
      </c>
      <c r="I104" s="5" t="s">
        <v>21</v>
      </c>
      <c r="J104" s="1" t="s">
        <v>528</v>
      </c>
      <c r="K104" s="1" t="s">
        <v>529</v>
      </c>
      <c r="L104" s="1" t="s">
        <v>530</v>
      </c>
      <c r="M104" s="4" t="str">
        <f t="shared" si="0"/>
        <v>Outstanding</v>
      </c>
      <c r="N104" s="13" t="s">
        <v>21</v>
      </c>
    </row>
    <row r="105" spans="1:14" ht="60" customHeight="1" x14ac:dyDescent="0.35">
      <c r="A105" s="11" t="s">
        <v>531</v>
      </c>
      <c r="B105" s="1" t="s">
        <v>532</v>
      </c>
      <c r="C105" s="2" t="s">
        <v>167</v>
      </c>
      <c r="D105" s="3" t="s">
        <v>156</v>
      </c>
      <c r="E105" s="4" t="s">
        <v>18</v>
      </c>
      <c r="F105" s="4" t="s">
        <v>19</v>
      </c>
      <c r="G105" s="4" t="s">
        <v>20</v>
      </c>
      <c r="H105" s="4" t="s">
        <v>21</v>
      </c>
      <c r="I105" s="5" t="s">
        <v>21</v>
      </c>
      <c r="J105" s="1" t="s">
        <v>533</v>
      </c>
      <c r="K105" s="1" t="s">
        <v>534</v>
      </c>
      <c r="L105" s="1" t="s">
        <v>535</v>
      </c>
      <c r="M105" s="4" t="str">
        <f t="shared" si="0"/>
        <v>Outstanding</v>
      </c>
      <c r="N105" s="13" t="s">
        <v>21</v>
      </c>
    </row>
    <row r="106" spans="1:14" ht="60" customHeight="1" x14ac:dyDescent="0.35">
      <c r="A106" s="11" t="s">
        <v>536</v>
      </c>
      <c r="B106" s="1" t="s">
        <v>537</v>
      </c>
      <c r="C106" s="2" t="s">
        <v>167</v>
      </c>
      <c r="D106" s="3" t="s">
        <v>156</v>
      </c>
      <c r="E106" s="4" t="s">
        <v>18</v>
      </c>
      <c r="F106" s="4" t="s">
        <v>19</v>
      </c>
      <c r="G106" s="4" t="s">
        <v>20</v>
      </c>
      <c r="H106" s="4" t="s">
        <v>21</v>
      </c>
      <c r="I106" s="5" t="s">
        <v>21</v>
      </c>
      <c r="J106" s="1" t="s">
        <v>538</v>
      </c>
      <c r="K106" s="1" t="s">
        <v>539</v>
      </c>
      <c r="L106" s="1" t="s">
        <v>540</v>
      </c>
      <c r="M106" s="4" t="str">
        <f t="shared" si="0"/>
        <v>Outstanding</v>
      </c>
      <c r="N106" s="13" t="s">
        <v>21</v>
      </c>
    </row>
    <row r="107" spans="1:14" ht="60" customHeight="1" x14ac:dyDescent="0.35">
      <c r="A107" s="11" t="s">
        <v>541</v>
      </c>
      <c r="B107" s="1" t="s">
        <v>542</v>
      </c>
      <c r="C107" s="2" t="s">
        <v>167</v>
      </c>
      <c r="D107" s="3" t="s">
        <v>156</v>
      </c>
      <c r="E107" s="4" t="s">
        <v>18</v>
      </c>
      <c r="F107" s="4" t="s">
        <v>19</v>
      </c>
      <c r="G107" s="4" t="s">
        <v>20</v>
      </c>
      <c r="H107" s="4" t="s">
        <v>21</v>
      </c>
      <c r="I107" s="5" t="s">
        <v>21</v>
      </c>
      <c r="J107" s="1" t="s">
        <v>543</v>
      </c>
      <c r="K107" s="1" t="s">
        <v>544</v>
      </c>
      <c r="L107" s="1" t="s">
        <v>545</v>
      </c>
      <c r="M107" s="4" t="str">
        <f t="shared" si="0"/>
        <v>Outstanding</v>
      </c>
      <c r="N107" s="13" t="s">
        <v>21</v>
      </c>
    </row>
    <row r="108" spans="1:14" ht="60" customHeight="1" x14ac:dyDescent="0.35">
      <c r="A108" s="11" t="s">
        <v>546</v>
      </c>
      <c r="B108" s="1" t="s">
        <v>547</v>
      </c>
      <c r="C108" s="2" t="s">
        <v>167</v>
      </c>
      <c r="D108" s="3" t="s">
        <v>156</v>
      </c>
      <c r="E108" s="4" t="s">
        <v>18</v>
      </c>
      <c r="F108" s="4" t="s">
        <v>19</v>
      </c>
      <c r="G108" s="4" t="s">
        <v>20</v>
      </c>
      <c r="H108" s="4" t="s">
        <v>21</v>
      </c>
      <c r="I108" s="5" t="s">
        <v>21</v>
      </c>
      <c r="J108" s="1" t="s">
        <v>548</v>
      </c>
      <c r="K108" s="1" t="s">
        <v>549</v>
      </c>
      <c r="L108" s="1" t="s">
        <v>550</v>
      </c>
      <c r="M108" s="4" t="str">
        <f t="shared" si="0"/>
        <v>Outstanding</v>
      </c>
      <c r="N108" s="13" t="s">
        <v>21</v>
      </c>
    </row>
    <row r="109" spans="1:14" ht="60" customHeight="1" x14ac:dyDescent="0.35">
      <c r="A109" s="11" t="s">
        <v>551</v>
      </c>
      <c r="B109" s="1" t="s">
        <v>552</v>
      </c>
      <c r="C109" s="2" t="s">
        <v>57</v>
      </c>
      <c r="D109" s="3" t="s">
        <v>156</v>
      </c>
      <c r="E109" s="4" t="s">
        <v>18</v>
      </c>
      <c r="F109" s="4" t="s">
        <v>19</v>
      </c>
      <c r="G109" s="4" t="s">
        <v>20</v>
      </c>
      <c r="H109" s="4" t="s">
        <v>21</v>
      </c>
      <c r="I109" s="5" t="s">
        <v>21</v>
      </c>
      <c r="J109" s="1" t="s">
        <v>553</v>
      </c>
      <c r="K109" s="1" t="s">
        <v>554</v>
      </c>
      <c r="L109" s="1" t="s">
        <v>555</v>
      </c>
      <c r="M109" s="4" t="str">
        <f t="shared" si="0"/>
        <v>Outstanding</v>
      </c>
      <c r="N109" s="13" t="s">
        <v>21</v>
      </c>
    </row>
    <row r="110" spans="1:14" ht="60" customHeight="1" x14ac:dyDescent="0.35">
      <c r="A110" s="11" t="s">
        <v>556</v>
      </c>
      <c r="B110" s="1" t="s">
        <v>557</v>
      </c>
      <c r="C110" s="2" t="s">
        <v>16</v>
      </c>
      <c r="D110" s="3" t="s">
        <v>156</v>
      </c>
      <c r="E110" s="4" t="s">
        <v>18</v>
      </c>
      <c r="F110" s="4" t="s">
        <v>19</v>
      </c>
      <c r="G110" s="4" t="s">
        <v>20</v>
      </c>
      <c r="H110" s="4" t="s">
        <v>21</v>
      </c>
      <c r="I110" s="5" t="s">
        <v>21</v>
      </c>
      <c r="J110" s="1" t="s">
        <v>558</v>
      </c>
      <c r="K110" s="1" t="s">
        <v>559</v>
      </c>
      <c r="L110" s="1" t="s">
        <v>560</v>
      </c>
      <c r="M110" s="4" t="str">
        <f t="shared" si="0"/>
        <v>Outstanding</v>
      </c>
      <c r="N110" s="13" t="s">
        <v>21</v>
      </c>
    </row>
    <row r="111" spans="1:14" ht="60" customHeight="1" x14ac:dyDescent="0.35">
      <c r="A111" s="11" t="s">
        <v>561</v>
      </c>
      <c r="B111" s="1" t="s">
        <v>562</v>
      </c>
      <c r="C111" s="2" t="s">
        <v>167</v>
      </c>
      <c r="D111" s="3" t="s">
        <v>156</v>
      </c>
      <c r="E111" s="4" t="s">
        <v>18</v>
      </c>
      <c r="F111" s="4" t="s">
        <v>19</v>
      </c>
      <c r="G111" s="4" t="s">
        <v>20</v>
      </c>
      <c r="H111" s="4" t="s">
        <v>21</v>
      </c>
      <c r="I111" s="5" t="s">
        <v>21</v>
      </c>
      <c r="J111" s="1" t="s">
        <v>563</v>
      </c>
      <c r="K111" s="1" t="s">
        <v>564</v>
      </c>
      <c r="L111" s="1" t="s">
        <v>565</v>
      </c>
      <c r="M111" s="4" t="str">
        <f t="shared" si="0"/>
        <v>Outstanding</v>
      </c>
      <c r="N111" s="13" t="s">
        <v>21</v>
      </c>
    </row>
    <row r="112" spans="1:14" ht="60" customHeight="1" x14ac:dyDescent="0.35">
      <c r="A112" s="11" t="s">
        <v>566</v>
      </c>
      <c r="B112" s="1" t="s">
        <v>567</v>
      </c>
      <c r="C112" s="2" t="s">
        <v>16</v>
      </c>
      <c r="D112" s="3" t="s">
        <v>156</v>
      </c>
      <c r="E112" s="4" t="s">
        <v>18</v>
      </c>
      <c r="F112" s="4" t="s">
        <v>19</v>
      </c>
      <c r="G112" s="4" t="s">
        <v>20</v>
      </c>
      <c r="H112" s="4" t="s">
        <v>21</v>
      </c>
      <c r="I112" s="5" t="s">
        <v>21</v>
      </c>
      <c r="J112" s="1" t="s">
        <v>568</v>
      </c>
      <c r="K112" s="1" t="s">
        <v>569</v>
      </c>
      <c r="L112" s="1" t="s">
        <v>570</v>
      </c>
      <c r="M112" s="4" t="str">
        <f t="shared" si="0"/>
        <v>Outstanding</v>
      </c>
      <c r="N112" s="13" t="s">
        <v>21</v>
      </c>
    </row>
    <row r="113" spans="1:14" ht="60" customHeight="1" x14ac:dyDescent="0.35">
      <c r="A113" s="11" t="s">
        <v>571</v>
      </c>
      <c r="B113" s="1" t="s">
        <v>572</v>
      </c>
      <c r="C113" s="2" t="s">
        <v>16</v>
      </c>
      <c r="D113" s="3" t="s">
        <v>156</v>
      </c>
      <c r="E113" s="4" t="s">
        <v>18</v>
      </c>
      <c r="F113" s="4" t="s">
        <v>19</v>
      </c>
      <c r="G113" s="4" t="s">
        <v>20</v>
      </c>
      <c r="H113" s="4" t="s">
        <v>21</v>
      </c>
      <c r="I113" s="5" t="s">
        <v>21</v>
      </c>
      <c r="J113" s="1" t="s">
        <v>573</v>
      </c>
      <c r="K113" s="1" t="s">
        <v>574</v>
      </c>
      <c r="L113" s="1" t="s">
        <v>575</v>
      </c>
      <c r="M113" s="4" t="str">
        <f t="shared" si="0"/>
        <v>Outstanding</v>
      </c>
      <c r="N113" s="13" t="s">
        <v>21</v>
      </c>
    </row>
    <row r="114" spans="1:14" ht="60" customHeight="1" x14ac:dyDescent="0.35">
      <c r="A114" s="11" t="s">
        <v>576</v>
      </c>
      <c r="B114" s="1" t="s">
        <v>577</v>
      </c>
      <c r="C114" s="2" t="s">
        <v>16</v>
      </c>
      <c r="D114" s="3" t="s">
        <v>156</v>
      </c>
      <c r="E114" s="4" t="s">
        <v>18</v>
      </c>
      <c r="F114" s="4" t="s">
        <v>19</v>
      </c>
      <c r="G114" s="4" t="s">
        <v>20</v>
      </c>
      <c r="H114" s="4" t="s">
        <v>21</v>
      </c>
      <c r="I114" s="5" t="s">
        <v>21</v>
      </c>
      <c r="J114" s="1" t="s">
        <v>578</v>
      </c>
      <c r="K114" s="1" t="s">
        <v>579</v>
      </c>
      <c r="L114" s="1" t="s">
        <v>580</v>
      </c>
      <c r="M114" s="4" t="str">
        <f t="shared" si="0"/>
        <v>Outstanding</v>
      </c>
      <c r="N114" s="13" t="s">
        <v>21</v>
      </c>
    </row>
    <row r="115" spans="1:14" ht="60" customHeight="1" x14ac:dyDescent="0.35">
      <c r="A115" s="11" t="s">
        <v>581</v>
      </c>
      <c r="B115" s="1" t="s">
        <v>582</v>
      </c>
      <c r="C115" s="2" t="s">
        <v>167</v>
      </c>
      <c r="D115" s="3" t="s">
        <v>156</v>
      </c>
      <c r="E115" s="4" t="s">
        <v>18</v>
      </c>
      <c r="F115" s="4" t="s">
        <v>19</v>
      </c>
      <c r="G115" s="4" t="s">
        <v>20</v>
      </c>
      <c r="H115" s="4" t="s">
        <v>21</v>
      </c>
      <c r="I115" s="5" t="s">
        <v>21</v>
      </c>
      <c r="J115" s="1" t="s">
        <v>583</v>
      </c>
      <c r="K115" s="1" t="s">
        <v>584</v>
      </c>
      <c r="L115" s="1" t="s">
        <v>585</v>
      </c>
      <c r="M115" s="4" t="str">
        <f t="shared" si="0"/>
        <v>Outstanding</v>
      </c>
      <c r="N115" s="13" t="s">
        <v>21</v>
      </c>
    </row>
    <row r="116" spans="1:14" ht="60" customHeight="1" x14ac:dyDescent="0.35">
      <c r="A116" s="11" t="s">
        <v>586</v>
      </c>
      <c r="B116" s="1" t="s">
        <v>587</v>
      </c>
      <c r="C116" s="2" t="s">
        <v>16</v>
      </c>
      <c r="D116" s="3" t="s">
        <v>156</v>
      </c>
      <c r="E116" s="4" t="s">
        <v>18</v>
      </c>
      <c r="F116" s="4" t="s">
        <v>19</v>
      </c>
      <c r="G116" s="4" t="s">
        <v>20</v>
      </c>
      <c r="H116" s="4" t="s">
        <v>21</v>
      </c>
      <c r="I116" s="5" t="s">
        <v>21</v>
      </c>
      <c r="J116" s="1" t="s">
        <v>588</v>
      </c>
      <c r="K116" s="1" t="s">
        <v>589</v>
      </c>
      <c r="L116" s="1" t="s">
        <v>590</v>
      </c>
      <c r="M116" s="4" t="str">
        <f t="shared" si="0"/>
        <v>Outstanding</v>
      </c>
      <c r="N116" s="13" t="s">
        <v>21</v>
      </c>
    </row>
    <row r="117" spans="1:14" ht="60" customHeight="1" x14ac:dyDescent="0.35">
      <c r="A117" s="11" t="s">
        <v>591</v>
      </c>
      <c r="B117" s="1" t="s">
        <v>592</v>
      </c>
      <c r="C117" s="2" t="s">
        <v>16</v>
      </c>
      <c r="D117" s="3" t="s">
        <v>156</v>
      </c>
      <c r="E117" s="4" t="s">
        <v>18</v>
      </c>
      <c r="F117" s="4" t="s">
        <v>19</v>
      </c>
      <c r="G117" s="4" t="s">
        <v>20</v>
      </c>
      <c r="H117" s="4" t="s">
        <v>21</v>
      </c>
      <c r="I117" s="5" t="s">
        <v>21</v>
      </c>
      <c r="J117" s="1" t="s">
        <v>593</v>
      </c>
      <c r="K117" s="1" t="s">
        <v>594</v>
      </c>
      <c r="L117" s="1" t="s">
        <v>595</v>
      </c>
      <c r="M117" s="4" t="str">
        <f t="shared" si="0"/>
        <v>Outstanding</v>
      </c>
      <c r="N117" s="13" t="s">
        <v>21</v>
      </c>
    </row>
    <row r="118" spans="1:14" ht="60" customHeight="1" x14ac:dyDescent="0.35">
      <c r="A118" s="11" t="s">
        <v>596</v>
      </c>
      <c r="B118" s="1" t="s">
        <v>597</v>
      </c>
      <c r="C118" s="2" t="s">
        <v>16</v>
      </c>
      <c r="D118" s="3" t="s">
        <v>156</v>
      </c>
      <c r="E118" s="4" t="s">
        <v>18</v>
      </c>
      <c r="F118" s="4" t="s">
        <v>19</v>
      </c>
      <c r="G118" s="4" t="s">
        <v>20</v>
      </c>
      <c r="H118" s="4" t="s">
        <v>21</v>
      </c>
      <c r="I118" s="5" t="s">
        <v>21</v>
      </c>
      <c r="J118" s="1" t="s">
        <v>598</v>
      </c>
      <c r="K118" s="1" t="s">
        <v>599</v>
      </c>
      <c r="L118" s="1" t="s">
        <v>600</v>
      </c>
      <c r="M118" s="4" t="str">
        <f t="shared" si="0"/>
        <v>Outstanding</v>
      </c>
      <c r="N118" s="13" t="s">
        <v>21</v>
      </c>
    </row>
    <row r="119" spans="1:14" ht="60" customHeight="1" x14ac:dyDescent="0.35">
      <c r="A119" s="11" t="s">
        <v>601</v>
      </c>
      <c r="B119" s="1" t="s">
        <v>602</v>
      </c>
      <c r="C119" s="2" t="s">
        <v>16</v>
      </c>
      <c r="D119" s="3" t="s">
        <v>156</v>
      </c>
      <c r="E119" s="4" t="s">
        <v>18</v>
      </c>
      <c r="F119" s="4" t="s">
        <v>19</v>
      </c>
      <c r="G119" s="4" t="s">
        <v>20</v>
      </c>
      <c r="H119" s="4" t="s">
        <v>21</v>
      </c>
      <c r="I119" s="5" t="s">
        <v>21</v>
      </c>
      <c r="J119" s="1" t="s">
        <v>603</v>
      </c>
      <c r="K119" s="1" t="s">
        <v>604</v>
      </c>
      <c r="L119" s="1" t="s">
        <v>605</v>
      </c>
      <c r="M119" s="4" t="str">
        <f t="shared" si="0"/>
        <v>Outstanding</v>
      </c>
      <c r="N119" s="13" t="s">
        <v>21</v>
      </c>
    </row>
    <row r="120" spans="1:14" ht="60" customHeight="1" x14ac:dyDescent="0.35">
      <c r="A120" s="11" t="s">
        <v>606</v>
      </c>
      <c r="B120" s="1" t="s">
        <v>607</v>
      </c>
      <c r="C120" s="2" t="s">
        <v>16</v>
      </c>
      <c r="D120" s="3" t="s">
        <v>156</v>
      </c>
      <c r="E120" s="4" t="s">
        <v>18</v>
      </c>
      <c r="F120" s="4" t="s">
        <v>19</v>
      </c>
      <c r="G120" s="4" t="s">
        <v>20</v>
      </c>
      <c r="H120" s="4" t="s">
        <v>21</v>
      </c>
      <c r="I120" s="5" t="s">
        <v>21</v>
      </c>
      <c r="J120" s="1" t="s">
        <v>608</v>
      </c>
      <c r="K120" s="1" t="s">
        <v>609</v>
      </c>
      <c r="L120" s="1" t="s">
        <v>610</v>
      </c>
      <c r="M120" s="4" t="str">
        <f t="shared" si="0"/>
        <v>Outstanding</v>
      </c>
      <c r="N120" s="13" t="s">
        <v>21</v>
      </c>
    </row>
    <row r="121" spans="1:14" ht="60" customHeight="1" x14ac:dyDescent="0.35">
      <c r="A121" s="11" t="s">
        <v>611</v>
      </c>
      <c r="B121" s="1" t="s">
        <v>612</v>
      </c>
      <c r="C121" s="2" t="s">
        <v>16</v>
      </c>
      <c r="D121" s="3" t="s">
        <v>156</v>
      </c>
      <c r="E121" s="4" t="s">
        <v>18</v>
      </c>
      <c r="F121" s="4" t="s">
        <v>19</v>
      </c>
      <c r="G121" s="4" t="s">
        <v>20</v>
      </c>
      <c r="H121" s="4" t="s">
        <v>21</v>
      </c>
      <c r="I121" s="5" t="s">
        <v>21</v>
      </c>
      <c r="J121" s="1" t="s">
        <v>613</v>
      </c>
      <c r="K121" s="1" t="s">
        <v>614</v>
      </c>
      <c r="L121" s="1" t="s">
        <v>615</v>
      </c>
      <c r="M121" s="4" t="str">
        <f t="shared" si="0"/>
        <v>Outstanding</v>
      </c>
      <c r="N121" s="13" t="s">
        <v>21</v>
      </c>
    </row>
    <row r="122" spans="1:14" ht="60" customHeight="1" x14ac:dyDescent="0.35">
      <c r="A122" s="11" t="s">
        <v>616</v>
      </c>
      <c r="B122" s="1" t="s">
        <v>617</v>
      </c>
      <c r="C122" s="2" t="s">
        <v>16</v>
      </c>
      <c r="D122" s="3" t="s">
        <v>156</v>
      </c>
      <c r="E122" s="4" t="s">
        <v>18</v>
      </c>
      <c r="F122" s="4" t="s">
        <v>19</v>
      </c>
      <c r="G122" s="4" t="s">
        <v>20</v>
      </c>
      <c r="H122" s="4" t="s">
        <v>21</v>
      </c>
      <c r="I122" s="5" t="s">
        <v>21</v>
      </c>
      <c r="J122" s="1" t="s">
        <v>618</v>
      </c>
      <c r="K122" s="1" t="s">
        <v>619</v>
      </c>
      <c r="L122" s="1" t="s">
        <v>620</v>
      </c>
      <c r="M122" s="4" t="str">
        <f t="shared" si="0"/>
        <v>Outstanding</v>
      </c>
      <c r="N122" s="13" t="s">
        <v>21</v>
      </c>
    </row>
    <row r="123" spans="1:14" ht="60" customHeight="1" x14ac:dyDescent="0.35">
      <c r="A123" s="11" t="s">
        <v>621</v>
      </c>
      <c r="B123" s="1" t="s">
        <v>622</v>
      </c>
      <c r="C123" s="2" t="s">
        <v>16</v>
      </c>
      <c r="D123" s="3" t="s">
        <v>156</v>
      </c>
      <c r="E123" s="4" t="s">
        <v>18</v>
      </c>
      <c r="F123" s="4" t="s">
        <v>19</v>
      </c>
      <c r="G123" s="4" t="s">
        <v>20</v>
      </c>
      <c r="H123" s="4" t="s">
        <v>21</v>
      </c>
      <c r="I123" s="5" t="s">
        <v>21</v>
      </c>
      <c r="J123" s="1" t="s">
        <v>613</v>
      </c>
      <c r="K123" s="1" t="s">
        <v>623</v>
      </c>
      <c r="L123" s="1" t="s">
        <v>624</v>
      </c>
      <c r="M123" s="4" t="str">
        <f t="shared" si="0"/>
        <v>Outstanding</v>
      </c>
      <c r="N123" s="13" t="s">
        <v>21</v>
      </c>
    </row>
    <row r="124" spans="1:14" ht="60" customHeight="1" x14ac:dyDescent="0.35">
      <c r="A124" s="12" t="s">
        <v>625</v>
      </c>
      <c r="B124" s="6" t="s">
        <v>626</v>
      </c>
      <c r="C124" s="7" t="s">
        <v>16</v>
      </c>
      <c r="D124" s="8" t="s">
        <v>156</v>
      </c>
      <c r="E124" s="9" t="s">
        <v>18</v>
      </c>
      <c r="F124" s="9" t="s">
        <v>19</v>
      </c>
      <c r="G124" s="9" t="s">
        <v>20</v>
      </c>
      <c r="H124" s="9" t="s">
        <v>21</v>
      </c>
      <c r="I124" s="10" t="s">
        <v>21</v>
      </c>
      <c r="J124" s="6" t="s">
        <v>627</v>
      </c>
      <c r="K124" s="6" t="s">
        <v>628</v>
      </c>
      <c r="L124" s="6" t="s">
        <v>629</v>
      </c>
      <c r="M124" s="9" t="str">
        <f t="shared" si="0"/>
        <v>Outstanding</v>
      </c>
      <c r="N124" s="14" t="s">
        <v>21</v>
      </c>
    </row>
    <row r="128" spans="1:14" ht="32" customHeight="1" x14ac:dyDescent="0.35">
      <c r="A128" s="291" t="s">
        <v>630</v>
      </c>
      <c r="B128" s="291"/>
      <c r="C128" s="291"/>
      <c r="D128" s="291"/>
    </row>
  </sheetData>
  <mergeCells count="1">
    <mergeCell ref="A128:D128"/>
  </mergeCells>
  <conditionalFormatting sqref="C2:C124">
    <cfRule type="expression" dxfId="73" priority="14">
      <formula>LEFT($C2,7)="CAT III"</formula>
    </cfRule>
    <cfRule type="expression" dxfId="72" priority="15">
      <formula>LEFT($C2,6)="CAT II"</formula>
    </cfRule>
    <cfRule type="expression" dxfId="71" priority="16">
      <formula>LEFT($C2,5)="CAT I"</formula>
    </cfRule>
  </conditionalFormatting>
  <conditionalFormatting sqref="E2:E12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F2:F12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H2:H12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E2:E124" xr:uid="{00000000-0002-0000-0200-000000000000}">
      <formula1>"Must,Should,Could,Won't,Unassigned"</formula1>
    </dataValidation>
    <dataValidation type="list" showErrorMessage="1" errorTitle="Invalid Value" error="Please select a value from the list: Low, Medium, High, Unassessed." sqref="F2:F124" xr:uid="{00000000-0002-0000-0200-000001000000}">
      <formula1>"Low,Medium,High,Unassessed"</formula1>
    </dataValidation>
    <dataValidation type="list" showErrorMessage="1" errorTitle="Invalid Value" error="Please select a value from the list: Phase1, Phase2, Phase3, Phase4, Phase5, Pending." sqref="G2:G12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24" xr:uid="{00000000-0002-0000-0200-000003000000}">
      <formula1>"Implemented,Testing,Failed,Compensated,Risk Accepted,N/A"</formula1>
    </dataValidation>
  </dataValidations>
  <hyperlinks>
    <hyperlink ref="A12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8" t="s">
        <v>783</v>
      </c>
      <c r="C2" s="308" t="s">
        <v>783</v>
      </c>
      <c r="D2" s="308" t="s">
        <v>783</v>
      </c>
      <c r="E2" s="308" t="s">
        <v>783</v>
      </c>
      <c r="F2" s="308" t="s">
        <v>783</v>
      </c>
      <c r="G2" s="308" t="s">
        <v>783</v>
      </c>
      <c r="H2" s="312" t="s">
        <v>784</v>
      </c>
      <c r="I2" s="312" t="s">
        <v>784</v>
      </c>
      <c r="J2" s="312" t="s">
        <v>784</v>
      </c>
      <c r="K2" s="312" t="s">
        <v>784</v>
      </c>
      <c r="L2" s="312" t="s">
        <v>784</v>
      </c>
      <c r="M2" s="311" t="s">
        <v>785</v>
      </c>
      <c r="N2" s="311" t="s">
        <v>785</v>
      </c>
      <c r="O2" s="313" t="s">
        <v>786</v>
      </c>
      <c r="P2" s="313" t="s">
        <v>786</v>
      </c>
      <c r="Q2" s="309" t="s">
        <v>12</v>
      </c>
      <c r="R2" s="309" t="s">
        <v>12</v>
      </c>
      <c r="S2" s="309" t="s">
        <v>12</v>
      </c>
      <c r="T2" s="310" t="s">
        <v>787</v>
      </c>
    </row>
    <row r="3" spans="2:20" ht="35" customHeight="1" x14ac:dyDescent="0.35">
      <c r="B3" s="73" t="s">
        <v>788</v>
      </c>
      <c r="C3" s="73" t="s">
        <v>789</v>
      </c>
      <c r="D3" s="73" t="s">
        <v>790</v>
      </c>
      <c r="E3" s="73" t="s">
        <v>791</v>
      </c>
      <c r="F3" s="73" t="s">
        <v>792</v>
      </c>
      <c r="G3" s="73" t="s">
        <v>10</v>
      </c>
      <c r="H3" s="74" t="s">
        <v>793</v>
      </c>
      <c r="I3" s="74" t="s">
        <v>794</v>
      </c>
      <c r="J3" s="74" t="s">
        <v>795</v>
      </c>
      <c r="K3" s="74" t="s">
        <v>796</v>
      </c>
      <c r="L3" s="74" t="s">
        <v>727</v>
      </c>
      <c r="M3" s="75" t="s">
        <v>797</v>
      </c>
      <c r="N3" s="75" t="s">
        <v>798</v>
      </c>
      <c r="O3" s="76" t="s">
        <v>799</v>
      </c>
      <c r="P3" s="76" t="s">
        <v>800</v>
      </c>
      <c r="Q3" s="77" t="s">
        <v>12</v>
      </c>
      <c r="R3" s="77" t="s">
        <v>801</v>
      </c>
      <c r="S3" s="77" t="s">
        <v>802</v>
      </c>
      <c r="T3" s="78" t="s">
        <v>803</v>
      </c>
    </row>
    <row r="4" spans="2:20" ht="60" customHeight="1" x14ac:dyDescent="0.35">
      <c r="B4" s="79" t="s">
        <v>804</v>
      </c>
      <c r="C4" s="79" t="s">
        <v>805</v>
      </c>
      <c r="D4" s="79" t="s">
        <v>806</v>
      </c>
      <c r="E4" s="79" t="s">
        <v>807</v>
      </c>
      <c r="F4" s="79" t="s">
        <v>808</v>
      </c>
      <c r="G4" s="79" t="s">
        <v>809</v>
      </c>
      <c r="H4" s="79" t="s">
        <v>810</v>
      </c>
      <c r="I4" s="79" t="s">
        <v>811</v>
      </c>
      <c r="J4" s="79" t="s">
        <v>812</v>
      </c>
      <c r="K4" s="79" t="s">
        <v>813</v>
      </c>
      <c r="L4" s="79" t="s">
        <v>814</v>
      </c>
      <c r="M4" s="79" t="s">
        <v>815</v>
      </c>
      <c r="N4" s="79" t="s">
        <v>816</v>
      </c>
      <c r="O4" s="79" t="s">
        <v>817</v>
      </c>
      <c r="P4" s="79" t="s">
        <v>818</v>
      </c>
      <c r="Q4" s="79" t="s">
        <v>819</v>
      </c>
      <c r="R4" s="79" t="s">
        <v>820</v>
      </c>
      <c r="S4" s="79" t="s">
        <v>821</v>
      </c>
      <c r="T4" s="79" t="s">
        <v>822</v>
      </c>
    </row>
    <row r="5" spans="2:20" ht="60" customHeight="1" x14ac:dyDescent="0.35">
      <c r="B5" s="41" t="s">
        <v>823</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824</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825</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826</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827</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828</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829</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830</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831</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832</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833</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834</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835</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836</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837</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838</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839</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840</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841</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842</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843</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844</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845</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846</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847</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848</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849</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850</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851</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852</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853</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854</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855</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856</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857</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858</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859</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860</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861</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862</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863</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864</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865</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866</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867</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868</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869</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870</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871</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872</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91" t="s">
        <v>630</v>
      </c>
      <c r="C58" s="291"/>
      <c r="D58" s="291"/>
      <c r="E58" s="291"/>
      <c r="F58" s="291"/>
      <c r="G58" s="29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873</v>
      </c>
      <c r="B1" s="107" t="s">
        <v>0</v>
      </c>
      <c r="C1" s="107" t="s">
        <v>874</v>
      </c>
      <c r="D1" s="107" t="s">
        <v>10</v>
      </c>
      <c r="E1" s="107" t="s">
        <v>875</v>
      </c>
      <c r="F1" s="107" t="s">
        <v>876</v>
      </c>
      <c r="G1" s="107" t="s">
        <v>877</v>
      </c>
      <c r="H1" s="107" t="s">
        <v>878</v>
      </c>
      <c r="I1" s="107" t="s">
        <v>879</v>
      </c>
      <c r="J1" s="107" t="s">
        <v>880</v>
      </c>
      <c r="K1" s="107" t="s">
        <v>881</v>
      </c>
      <c r="L1" s="107" t="s">
        <v>882</v>
      </c>
      <c r="M1" s="107" t="s">
        <v>883</v>
      </c>
      <c r="N1" s="107" t="s">
        <v>884</v>
      </c>
      <c r="O1" s="107" t="s">
        <v>885</v>
      </c>
      <c r="P1" s="107" t="s">
        <v>886</v>
      </c>
      <c r="Q1" s="107" t="s">
        <v>887</v>
      </c>
      <c r="R1" s="107" t="s">
        <v>888</v>
      </c>
      <c r="S1" s="107" t="s">
        <v>889</v>
      </c>
      <c r="T1" s="107" t="s">
        <v>890</v>
      </c>
      <c r="U1" s="107" t="s">
        <v>891</v>
      </c>
      <c r="V1" s="107" t="s">
        <v>892</v>
      </c>
      <c r="W1" s="107" t="s">
        <v>893</v>
      </c>
      <c r="X1" s="107" t="s">
        <v>894</v>
      </c>
      <c r="Y1" s="107" t="s">
        <v>895</v>
      </c>
      <c r="Z1" s="107" t="s">
        <v>896</v>
      </c>
      <c r="AA1" s="107" t="s">
        <v>897</v>
      </c>
      <c r="AB1" s="107" t="s">
        <v>898</v>
      </c>
      <c r="AC1" s="107" t="s">
        <v>899</v>
      </c>
      <c r="AD1" s="107" t="s">
        <v>900</v>
      </c>
      <c r="AE1" s="107" t="s">
        <v>901</v>
      </c>
      <c r="AF1" s="107" t="s">
        <v>902</v>
      </c>
      <c r="AG1" s="107" t="s">
        <v>903</v>
      </c>
      <c r="AH1" s="107" t="s">
        <v>904</v>
      </c>
      <c r="AI1" s="107" t="s">
        <v>905</v>
      </c>
      <c r="AJ1" s="107" t="s">
        <v>906</v>
      </c>
      <c r="AK1" s="107" t="s">
        <v>907</v>
      </c>
      <c r="AL1" s="107" t="s">
        <v>908</v>
      </c>
      <c r="AM1" s="107" t="s">
        <v>909</v>
      </c>
      <c r="AN1" s="107" t="s">
        <v>910</v>
      </c>
      <c r="AO1" s="107" t="s">
        <v>911</v>
      </c>
      <c r="AP1" s="107" t="s">
        <v>912</v>
      </c>
      <c r="AQ1" s="107" t="s">
        <v>913</v>
      </c>
      <c r="AR1" s="107" t="s">
        <v>914</v>
      </c>
      <c r="AS1" s="107" t="s">
        <v>915</v>
      </c>
      <c r="AT1" s="107" t="s">
        <v>916</v>
      </c>
      <c r="AU1" s="107" t="s">
        <v>917</v>
      </c>
      <c r="AV1" s="107" t="s">
        <v>918</v>
      </c>
      <c r="AW1" s="108" t="s">
        <v>919</v>
      </c>
    </row>
    <row r="2" spans="1:49" ht="60" customHeight="1" outlineLevel="1" x14ac:dyDescent="0.35">
      <c r="A2" s="100" t="s">
        <v>920</v>
      </c>
      <c r="B2" s="83">
        <v>1</v>
      </c>
      <c r="C2" s="85" t="s">
        <v>21</v>
      </c>
      <c r="D2" s="87" t="s">
        <v>921</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920</v>
      </c>
      <c r="B3" s="84" t="s">
        <v>922</v>
      </c>
      <c r="C3" s="86" t="s">
        <v>923</v>
      </c>
      <c r="D3" s="88" t="s">
        <v>924</v>
      </c>
      <c r="E3" s="88" t="s">
        <v>925</v>
      </c>
      <c r="F3" s="89" t="s">
        <v>926</v>
      </c>
      <c r="G3" s="89" t="s">
        <v>927</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920</v>
      </c>
      <c r="B4" s="84" t="s">
        <v>928</v>
      </c>
      <c r="C4" s="86" t="s">
        <v>929</v>
      </c>
      <c r="D4" s="88" t="s">
        <v>930</v>
      </c>
      <c r="E4" s="88" t="s">
        <v>931</v>
      </c>
      <c r="F4" s="89" t="s">
        <v>926</v>
      </c>
      <c r="G4" s="89" t="s">
        <v>932</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920</v>
      </c>
      <c r="B5" s="84" t="s">
        <v>933</v>
      </c>
      <c r="C5" s="86" t="s">
        <v>934</v>
      </c>
      <c r="D5" s="88" t="s">
        <v>935</v>
      </c>
      <c r="E5" s="88" t="s">
        <v>936</v>
      </c>
      <c r="F5" s="89" t="s">
        <v>926</v>
      </c>
      <c r="G5" s="89" t="s">
        <v>937</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920</v>
      </c>
      <c r="B6" s="84" t="s">
        <v>938</v>
      </c>
      <c r="C6" s="86" t="s">
        <v>939</v>
      </c>
      <c r="D6" s="88" t="s">
        <v>940</v>
      </c>
      <c r="E6" s="88" t="s">
        <v>941</v>
      </c>
      <c r="F6" s="89" t="s">
        <v>926</v>
      </c>
      <c r="G6" s="89" t="s">
        <v>927</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920</v>
      </c>
      <c r="B7" s="84" t="s">
        <v>942</v>
      </c>
      <c r="C7" s="86" t="s">
        <v>943</v>
      </c>
      <c r="D7" s="88" t="s">
        <v>944</v>
      </c>
      <c r="E7" s="88" t="s">
        <v>945</v>
      </c>
      <c r="F7" s="89" t="s">
        <v>926</v>
      </c>
      <c r="G7" s="89" t="s">
        <v>937</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946</v>
      </c>
      <c r="B8" s="83">
        <v>2</v>
      </c>
      <c r="C8" s="85" t="s">
        <v>21</v>
      </c>
      <c r="D8" s="87" t="s">
        <v>947</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946</v>
      </c>
      <c r="B9" s="84" t="s">
        <v>948</v>
      </c>
      <c r="C9" s="86" t="s">
        <v>949</v>
      </c>
      <c r="D9" s="88" t="s">
        <v>950</v>
      </c>
      <c r="E9" s="88" t="s">
        <v>951</v>
      </c>
      <c r="F9" s="89" t="s">
        <v>952</v>
      </c>
      <c r="G9" s="89" t="s">
        <v>927</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946</v>
      </c>
      <c r="B10" s="84" t="s">
        <v>953</v>
      </c>
      <c r="C10" s="86" t="s">
        <v>954</v>
      </c>
      <c r="D10" s="88" t="s">
        <v>955</v>
      </c>
      <c r="E10" s="88" t="s">
        <v>956</v>
      </c>
      <c r="F10" s="89" t="s">
        <v>952</v>
      </c>
      <c r="G10" s="89" t="s">
        <v>927</v>
      </c>
      <c r="H10" s="89">
        <v>1</v>
      </c>
      <c r="I10" s="91">
        <f>IF(COUNTIF(J10:AW10,"&lt;&gt;")=0,"",SUMPRODUCT(((Recommendations[ImplStatus]="Implemented")+(Recommendations[ImplStatus]="Compensated"))*ISNUMBER(MATCH(Recommendations[Id],J10:AW10,0)))/COUNTIF(J10:AW10,"&lt;&gt;"))</f>
        <v>0</v>
      </c>
      <c r="J10" s="93" t="s">
        <v>149</v>
      </c>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946</v>
      </c>
      <c r="B11" s="84" t="s">
        <v>957</v>
      </c>
      <c r="C11" s="86" t="s">
        <v>958</v>
      </c>
      <c r="D11" s="88" t="s">
        <v>959</v>
      </c>
      <c r="E11" s="88" t="s">
        <v>960</v>
      </c>
      <c r="F11" s="89" t="s">
        <v>952</v>
      </c>
      <c r="G11" s="89" t="s">
        <v>932</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946</v>
      </c>
      <c r="B12" s="84" t="s">
        <v>961</v>
      </c>
      <c r="C12" s="86" t="s">
        <v>962</v>
      </c>
      <c r="D12" s="88" t="s">
        <v>963</v>
      </c>
      <c r="E12" s="88" t="s">
        <v>964</v>
      </c>
      <c r="F12" s="89" t="s">
        <v>952</v>
      </c>
      <c r="G12" s="89" t="s">
        <v>937</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946</v>
      </c>
      <c r="B13" s="84" t="s">
        <v>965</v>
      </c>
      <c r="C13" s="86" t="s">
        <v>966</v>
      </c>
      <c r="D13" s="88" t="s">
        <v>967</v>
      </c>
      <c r="E13" s="88" t="s">
        <v>968</v>
      </c>
      <c r="F13" s="89" t="s">
        <v>952</v>
      </c>
      <c r="G13" s="89" t="s">
        <v>969</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946</v>
      </c>
      <c r="B14" s="84" t="s">
        <v>970</v>
      </c>
      <c r="C14" s="86" t="s">
        <v>971</v>
      </c>
      <c r="D14" s="88" t="s">
        <v>972</v>
      </c>
      <c r="E14" s="88" t="s">
        <v>973</v>
      </c>
      <c r="F14" s="89" t="s">
        <v>952</v>
      </c>
      <c r="G14" s="89" t="s">
        <v>969</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946</v>
      </c>
      <c r="B15" s="84" t="s">
        <v>974</v>
      </c>
      <c r="C15" s="86" t="s">
        <v>975</v>
      </c>
      <c r="D15" s="88" t="s">
        <v>976</v>
      </c>
      <c r="E15" s="88" t="s">
        <v>977</v>
      </c>
      <c r="F15" s="89" t="s">
        <v>952</v>
      </c>
      <c r="G15" s="89" t="s">
        <v>969</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978</v>
      </c>
      <c r="B16" s="83">
        <v>3</v>
      </c>
      <c r="C16" s="85" t="s">
        <v>21</v>
      </c>
      <c r="D16" s="87" t="s">
        <v>979</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978</v>
      </c>
      <c r="B17" s="84" t="s">
        <v>980</v>
      </c>
      <c r="C17" s="86" t="s">
        <v>981</v>
      </c>
      <c r="D17" s="88" t="s">
        <v>982</v>
      </c>
      <c r="E17" s="88" t="s">
        <v>983</v>
      </c>
      <c r="F17" s="89" t="s">
        <v>984</v>
      </c>
      <c r="G17" s="89" t="s">
        <v>985</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978</v>
      </c>
      <c r="B18" s="84" t="s">
        <v>986</v>
      </c>
      <c r="C18" s="86" t="s">
        <v>987</v>
      </c>
      <c r="D18" s="88" t="s">
        <v>988</v>
      </c>
      <c r="E18" s="88" t="s">
        <v>989</v>
      </c>
      <c r="F18" s="89" t="s">
        <v>984</v>
      </c>
      <c r="G18" s="89" t="s">
        <v>927</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978</v>
      </c>
      <c r="B19" s="84" t="s">
        <v>990</v>
      </c>
      <c r="C19" s="86" t="s">
        <v>991</v>
      </c>
      <c r="D19" s="88" t="s">
        <v>992</v>
      </c>
      <c r="E19" s="88" t="s">
        <v>993</v>
      </c>
      <c r="F19" s="89" t="s">
        <v>984</v>
      </c>
      <c r="G19" s="89" t="s">
        <v>969</v>
      </c>
      <c r="H19" s="89">
        <v>1</v>
      </c>
      <c r="I19" s="91">
        <f>IF(COUNTIF(J19:AW19,"&lt;&gt;")=0,"",SUMPRODUCT(((Recommendations[ImplStatus]="Implemented")+(Recommendations[ImplStatus]="Compensated"))*ISNUMBER(MATCH(Recommendations[Id],J19:AW19,0)))/COUNTIF(J19:AW19,"&lt;&gt;"))</f>
        <v>0</v>
      </c>
      <c r="J19" s="93" t="s">
        <v>25</v>
      </c>
      <c r="K19" s="93" t="s">
        <v>154</v>
      </c>
      <c r="L19" s="93" t="s">
        <v>225</v>
      </c>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978</v>
      </c>
      <c r="B20" s="84" t="s">
        <v>994</v>
      </c>
      <c r="C20" s="86" t="s">
        <v>995</v>
      </c>
      <c r="D20" s="88" t="s">
        <v>996</v>
      </c>
      <c r="E20" s="88" t="s">
        <v>997</v>
      </c>
      <c r="F20" s="89" t="s">
        <v>984</v>
      </c>
      <c r="G20" s="89" t="s">
        <v>969</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978</v>
      </c>
      <c r="B21" s="84" t="s">
        <v>998</v>
      </c>
      <c r="C21" s="86" t="s">
        <v>999</v>
      </c>
      <c r="D21" s="88" t="s">
        <v>1000</v>
      </c>
      <c r="E21" s="88" t="s">
        <v>1001</v>
      </c>
      <c r="F21" s="89" t="s">
        <v>984</v>
      </c>
      <c r="G21" s="89" t="s">
        <v>969</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978</v>
      </c>
      <c r="B22" s="84" t="s">
        <v>1002</v>
      </c>
      <c r="C22" s="86" t="s">
        <v>1003</v>
      </c>
      <c r="D22" s="88" t="s">
        <v>1004</v>
      </c>
      <c r="E22" s="88" t="s">
        <v>1005</v>
      </c>
      <c r="F22" s="89" t="s">
        <v>984</v>
      </c>
      <c r="G22" s="89" t="s">
        <v>969</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978</v>
      </c>
      <c r="B23" s="84" t="s">
        <v>1006</v>
      </c>
      <c r="C23" s="86" t="s">
        <v>1007</v>
      </c>
      <c r="D23" s="88" t="s">
        <v>1008</v>
      </c>
      <c r="E23" s="88" t="s">
        <v>1009</v>
      </c>
      <c r="F23" s="89" t="s">
        <v>984</v>
      </c>
      <c r="G23" s="89" t="s">
        <v>927</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978</v>
      </c>
      <c r="B24" s="84" t="s">
        <v>1010</v>
      </c>
      <c r="C24" s="86" t="s">
        <v>1011</v>
      </c>
      <c r="D24" s="88" t="s">
        <v>1012</v>
      </c>
      <c r="E24" s="88" t="s">
        <v>1013</v>
      </c>
      <c r="F24" s="89" t="s">
        <v>984</v>
      </c>
      <c r="G24" s="89" t="s">
        <v>927</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978</v>
      </c>
      <c r="B25" s="84" t="s">
        <v>1014</v>
      </c>
      <c r="C25" s="86" t="s">
        <v>1015</v>
      </c>
      <c r="D25" s="88" t="s">
        <v>1016</v>
      </c>
      <c r="E25" s="88" t="s">
        <v>1017</v>
      </c>
      <c r="F25" s="89" t="s">
        <v>984</v>
      </c>
      <c r="G25" s="89" t="s">
        <v>969</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978</v>
      </c>
      <c r="B26" s="84" t="s">
        <v>1018</v>
      </c>
      <c r="C26" s="86" t="s">
        <v>1019</v>
      </c>
      <c r="D26" s="88" t="s">
        <v>1020</v>
      </c>
      <c r="E26" s="88" t="s">
        <v>1021</v>
      </c>
      <c r="F26" s="89" t="s">
        <v>984</v>
      </c>
      <c r="G26" s="89" t="s">
        <v>969</v>
      </c>
      <c r="H26" s="89">
        <v>2</v>
      </c>
      <c r="I26" s="91">
        <f>IF(COUNTIF(J26:AW26,"&lt;&gt;")=0,"",SUMPRODUCT(((Recommendations[ImplStatus]="Implemented")+(Recommendations[ImplStatus]="Compensated"))*ISNUMBER(MATCH(Recommendations[Id],J26:AW26,0)))/COUNTIF(J26:AW26,"&lt;&gt;"))</f>
        <v>0</v>
      </c>
      <c r="J26" s="93" t="s">
        <v>101</v>
      </c>
      <c r="K26" s="93" t="s">
        <v>106</v>
      </c>
      <c r="L26" s="93" t="s">
        <v>116</v>
      </c>
      <c r="M26" s="93" t="s">
        <v>120</v>
      </c>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978</v>
      </c>
      <c r="B27" s="84" t="s">
        <v>1022</v>
      </c>
      <c r="C27" s="86" t="s">
        <v>1023</v>
      </c>
      <c r="D27" s="88" t="s">
        <v>1024</v>
      </c>
      <c r="E27" s="88" t="s">
        <v>1025</v>
      </c>
      <c r="F27" s="89" t="s">
        <v>984</v>
      </c>
      <c r="G27" s="89" t="s">
        <v>969</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978</v>
      </c>
      <c r="B28" s="84" t="s">
        <v>1026</v>
      </c>
      <c r="C28" s="86" t="s">
        <v>1027</v>
      </c>
      <c r="D28" s="88" t="s">
        <v>1028</v>
      </c>
      <c r="E28" s="88" t="s">
        <v>1029</v>
      </c>
      <c r="F28" s="89" t="s">
        <v>984</v>
      </c>
      <c r="G28" s="89" t="s">
        <v>969</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978</v>
      </c>
      <c r="B29" s="84" t="s">
        <v>1030</v>
      </c>
      <c r="C29" s="86" t="s">
        <v>1031</v>
      </c>
      <c r="D29" s="88" t="s">
        <v>1032</v>
      </c>
      <c r="E29" s="88" t="s">
        <v>1033</v>
      </c>
      <c r="F29" s="89" t="s">
        <v>984</v>
      </c>
      <c r="G29" s="89" t="s">
        <v>969</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978</v>
      </c>
      <c r="B30" s="84" t="s">
        <v>1034</v>
      </c>
      <c r="C30" s="86" t="s">
        <v>1035</v>
      </c>
      <c r="D30" s="88" t="s">
        <v>1036</v>
      </c>
      <c r="E30" s="88" t="s">
        <v>1037</v>
      </c>
      <c r="F30" s="89" t="s">
        <v>984</v>
      </c>
      <c r="G30" s="89" t="s">
        <v>937</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1038</v>
      </c>
      <c r="B31" s="83">
        <v>4</v>
      </c>
      <c r="C31" s="85" t="s">
        <v>21</v>
      </c>
      <c r="D31" s="87" t="s">
        <v>1039</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1038</v>
      </c>
      <c r="B32" s="84" t="s">
        <v>1040</v>
      </c>
      <c r="C32" s="86" t="s">
        <v>1041</v>
      </c>
      <c r="D32" s="88" t="s">
        <v>1042</v>
      </c>
      <c r="E32" s="88" t="s">
        <v>1043</v>
      </c>
      <c r="F32" s="89" t="s">
        <v>1044</v>
      </c>
      <c r="G32" s="89" t="s">
        <v>985</v>
      </c>
      <c r="H32" s="89">
        <v>1</v>
      </c>
      <c r="I32" s="91">
        <f>IF(COUNTIF(J32:AW32,"&lt;&gt;")=0,"",SUMPRODUCT(((Recommendations[ImplStatus]="Implemented")+(Recommendations[ImplStatus]="Compensated"))*ISNUMBER(MATCH(Recommendations[Id],J32:AW32,0)))/COUNTIF(J32:AW32,"&lt;&gt;"))</f>
        <v>0</v>
      </c>
      <c r="J32" s="93" t="s">
        <v>35</v>
      </c>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1038</v>
      </c>
      <c r="B33" s="84" t="s">
        <v>1045</v>
      </c>
      <c r="C33" s="86" t="s">
        <v>1046</v>
      </c>
      <c r="D33" s="88" t="s">
        <v>1047</v>
      </c>
      <c r="E33" s="88" t="s">
        <v>1048</v>
      </c>
      <c r="F33" s="89" t="s">
        <v>1044</v>
      </c>
      <c r="G33" s="89" t="s">
        <v>985</v>
      </c>
      <c r="H33" s="89">
        <v>1</v>
      </c>
      <c r="I33" s="91" t="str">
        <f>IF(COUNTIF(J33:AW33,"&lt;&gt;")=0,"",SUMPRODUCT(((Recommendations[ImplStatus]="Implemented")+(Recommendations[ImplStatus]="Compensated"))*ISNUMBER(MATCH(Recommendations[Id],J33:AW33,0)))/COUNTIF(J33:AW33,"&lt;&gt;"))</f>
        <v/>
      </c>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1038</v>
      </c>
      <c r="B34" s="84" t="s">
        <v>1049</v>
      </c>
      <c r="C34" s="86" t="s">
        <v>1050</v>
      </c>
      <c r="D34" s="88" t="s">
        <v>1051</v>
      </c>
      <c r="E34" s="88" t="s">
        <v>1052</v>
      </c>
      <c r="F34" s="89" t="s">
        <v>926</v>
      </c>
      <c r="G34" s="89" t="s">
        <v>969</v>
      </c>
      <c r="H34" s="89">
        <v>1</v>
      </c>
      <c r="I34" s="91">
        <f>IF(COUNTIF(J34:AW34,"&lt;&gt;")=0,"",SUMPRODUCT(((Recommendations[ImplStatus]="Implemented")+(Recommendations[ImplStatus]="Compensated"))*ISNUMBER(MATCH(Recommendations[Id],J34:AW34,0)))/COUNTIF(J34:AW34,"&lt;&gt;"))</f>
        <v>0</v>
      </c>
      <c r="J34" s="93" t="s">
        <v>14</v>
      </c>
      <c r="K34" s="93" t="s">
        <v>71</v>
      </c>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1038</v>
      </c>
      <c r="B35" s="84" t="s">
        <v>1053</v>
      </c>
      <c r="C35" s="86" t="s">
        <v>1054</v>
      </c>
      <c r="D35" s="88" t="s">
        <v>1055</v>
      </c>
      <c r="E35" s="88" t="s">
        <v>1056</v>
      </c>
      <c r="F35" s="89" t="s">
        <v>926</v>
      </c>
      <c r="G35" s="89" t="s">
        <v>969</v>
      </c>
      <c r="H35" s="89">
        <v>1</v>
      </c>
      <c r="I35" s="91">
        <f>IF(COUNTIF(J35:AW35,"&lt;&gt;")=0,"",SUMPRODUCT(((Recommendations[ImplStatus]="Implemented")+(Recommendations[ImplStatus]="Compensated"))*ISNUMBER(MATCH(Recommendations[Id],J35:AW35,0)))/COUNTIF(J35:AW35,"&lt;&gt;"))</f>
        <v>0</v>
      </c>
      <c r="J35" s="93" t="s">
        <v>220</v>
      </c>
      <c r="K35" s="93" t="s">
        <v>230</v>
      </c>
      <c r="L35" s="93" t="s">
        <v>235</v>
      </c>
      <c r="M35" s="93" t="s">
        <v>240</v>
      </c>
      <c r="N35" s="93" t="s">
        <v>245</v>
      </c>
      <c r="O35" s="93" t="s">
        <v>250</v>
      </c>
      <c r="P35" s="93" t="s">
        <v>255</v>
      </c>
      <c r="Q35" s="93" t="s">
        <v>260</v>
      </c>
      <c r="R35" s="93" t="s">
        <v>265</v>
      </c>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1038</v>
      </c>
      <c r="B36" s="84" t="s">
        <v>1057</v>
      </c>
      <c r="C36" s="86" t="s">
        <v>1058</v>
      </c>
      <c r="D36" s="88" t="s">
        <v>1059</v>
      </c>
      <c r="E36" s="88" t="s">
        <v>1060</v>
      </c>
      <c r="F36" s="89" t="s">
        <v>926</v>
      </c>
      <c r="G36" s="89" t="s">
        <v>969</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1038</v>
      </c>
      <c r="B37" s="84" t="s">
        <v>1061</v>
      </c>
      <c r="C37" s="86" t="s">
        <v>1062</v>
      </c>
      <c r="D37" s="88" t="s">
        <v>1063</v>
      </c>
      <c r="E37" s="88" t="s">
        <v>1064</v>
      </c>
      <c r="F37" s="89" t="s">
        <v>926</v>
      </c>
      <c r="G37" s="89" t="s">
        <v>969</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1038</v>
      </c>
      <c r="B38" s="84" t="s">
        <v>1065</v>
      </c>
      <c r="C38" s="86" t="s">
        <v>1066</v>
      </c>
      <c r="D38" s="88" t="s">
        <v>1067</v>
      </c>
      <c r="E38" s="88" t="s">
        <v>1068</v>
      </c>
      <c r="F38" s="89" t="s">
        <v>1069</v>
      </c>
      <c r="G38" s="89" t="s">
        <v>969</v>
      </c>
      <c r="H38" s="89">
        <v>1</v>
      </c>
      <c r="I38" s="91">
        <f>IF(COUNTIF(J38:AW38,"&lt;&gt;")=0,"",SUMPRODUCT(((Recommendations[ImplStatus]="Implemented")+(Recommendations[ImplStatus]="Compensated"))*ISNUMBER(MATCH(Recommendations[Id],J38:AW38,0)))/COUNTIF(J38:AW38,"&lt;&gt;"))</f>
        <v>0</v>
      </c>
      <c r="J38" s="93" t="s">
        <v>61</v>
      </c>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1038</v>
      </c>
      <c r="B39" s="84" t="s">
        <v>1070</v>
      </c>
      <c r="C39" s="86" t="s">
        <v>1071</v>
      </c>
      <c r="D39" s="88" t="s">
        <v>1072</v>
      </c>
      <c r="E39" s="88" t="s">
        <v>1073</v>
      </c>
      <c r="F39" s="89" t="s">
        <v>926</v>
      </c>
      <c r="G39" s="89" t="s">
        <v>969</v>
      </c>
      <c r="H39" s="89">
        <v>2</v>
      </c>
      <c r="I39" s="91">
        <f>IF(COUNTIF(J39:AW39,"&lt;&gt;")=0,"",SUMPRODUCT(((Recommendations[ImplStatus]="Implemented")+(Recommendations[ImplStatus]="Compensated"))*ISNUMBER(MATCH(Recommendations[Id],J39:AW39,0)))/COUNTIF(J39:AW39,"&lt;&gt;"))</f>
        <v>0</v>
      </c>
      <c r="J39" s="93" t="s">
        <v>55</v>
      </c>
      <c r="K39" s="93" t="s">
        <v>165</v>
      </c>
      <c r="L39" s="93" t="s">
        <v>171</v>
      </c>
      <c r="M39" s="93" t="s">
        <v>270</v>
      </c>
      <c r="N39" s="93" t="s">
        <v>275</v>
      </c>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1038</v>
      </c>
      <c r="B40" s="84" t="s">
        <v>1074</v>
      </c>
      <c r="C40" s="86" t="s">
        <v>1075</v>
      </c>
      <c r="D40" s="88" t="s">
        <v>1076</v>
      </c>
      <c r="E40" s="88" t="s">
        <v>1077</v>
      </c>
      <c r="F40" s="89" t="s">
        <v>926</v>
      </c>
      <c r="G40" s="89" t="s">
        <v>969</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1038</v>
      </c>
      <c r="B41" s="84" t="s">
        <v>1078</v>
      </c>
      <c r="C41" s="86" t="s">
        <v>1079</v>
      </c>
      <c r="D41" s="88" t="s">
        <v>1080</v>
      </c>
      <c r="E41" s="88" t="s">
        <v>1081</v>
      </c>
      <c r="F41" s="89" t="s">
        <v>926</v>
      </c>
      <c r="G41" s="89" t="s">
        <v>969</v>
      </c>
      <c r="H41" s="89">
        <v>2</v>
      </c>
      <c r="I41" s="91">
        <f>IF(COUNTIF(J41:AW41,"&lt;&gt;")=0,"",SUMPRODUCT(((Recommendations[ImplStatus]="Implemented")+(Recommendations[ImplStatus]="Compensated"))*ISNUMBER(MATCH(Recommendations[Id],J41:AW41,0)))/COUNTIF(J41:AW41,"&lt;&gt;"))</f>
        <v>0</v>
      </c>
      <c r="J41" s="93" t="s">
        <v>30</v>
      </c>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1038</v>
      </c>
      <c r="B42" s="84" t="s">
        <v>1082</v>
      </c>
      <c r="C42" s="86" t="s">
        <v>1083</v>
      </c>
      <c r="D42" s="88" t="s">
        <v>1084</v>
      </c>
      <c r="E42" s="88" t="s">
        <v>1085</v>
      </c>
      <c r="F42" s="89" t="s">
        <v>984</v>
      </c>
      <c r="G42" s="89" t="s">
        <v>969</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1038</v>
      </c>
      <c r="B43" s="84" t="s">
        <v>1086</v>
      </c>
      <c r="C43" s="86" t="s">
        <v>1087</v>
      </c>
      <c r="D43" s="88" t="s">
        <v>1088</v>
      </c>
      <c r="E43" s="88" t="s">
        <v>1089</v>
      </c>
      <c r="F43" s="89" t="s">
        <v>984</v>
      </c>
      <c r="G43" s="89" t="s">
        <v>969</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1090</v>
      </c>
      <c r="B44" s="83">
        <v>5</v>
      </c>
      <c r="C44" s="85" t="s">
        <v>21</v>
      </c>
      <c r="D44" s="87" t="s">
        <v>1091</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1090</v>
      </c>
      <c r="B45" s="84" t="s">
        <v>1092</v>
      </c>
      <c r="C45" s="86" t="s">
        <v>1093</v>
      </c>
      <c r="D45" s="88" t="s">
        <v>1094</v>
      </c>
      <c r="E45" s="88" t="s">
        <v>1095</v>
      </c>
      <c r="F45" s="89" t="s">
        <v>1069</v>
      </c>
      <c r="G45" s="89" t="s">
        <v>927</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1090</v>
      </c>
      <c r="B46" s="84" t="s">
        <v>1096</v>
      </c>
      <c r="C46" s="86" t="s">
        <v>1097</v>
      </c>
      <c r="D46" s="88" t="s">
        <v>1098</v>
      </c>
      <c r="E46" s="88" t="s">
        <v>1099</v>
      </c>
      <c r="F46" s="89" t="s">
        <v>1069</v>
      </c>
      <c r="G46" s="89" t="s">
        <v>969</v>
      </c>
      <c r="H46" s="89">
        <v>1</v>
      </c>
      <c r="I46" s="91" t="str">
        <f>IF(COUNTIF(J46:AW46,"&lt;&gt;")=0,"",SUMPRODUCT(((Recommendations[ImplStatus]="Implemented")+(Recommendations[ImplStatus]="Compensated"))*ISNUMBER(MATCH(Recommendations[Id],J46:AW46,0)))/COUNTIF(J46:AW46,"&lt;&gt;"))</f>
        <v/>
      </c>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1090</v>
      </c>
      <c r="B47" s="84" t="s">
        <v>1100</v>
      </c>
      <c r="C47" s="86" t="s">
        <v>1101</v>
      </c>
      <c r="D47" s="88" t="s">
        <v>1102</v>
      </c>
      <c r="E47" s="88" t="s">
        <v>1103</v>
      </c>
      <c r="F47" s="89" t="s">
        <v>1069</v>
      </c>
      <c r="G47" s="89" t="s">
        <v>969</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1090</v>
      </c>
      <c r="B48" s="84" t="s">
        <v>1104</v>
      </c>
      <c r="C48" s="86" t="s">
        <v>1105</v>
      </c>
      <c r="D48" s="88" t="s">
        <v>1106</v>
      </c>
      <c r="E48" s="88" t="s">
        <v>1107</v>
      </c>
      <c r="F48" s="89" t="s">
        <v>1069</v>
      </c>
      <c r="G48" s="89" t="s">
        <v>969</v>
      </c>
      <c r="H48" s="89">
        <v>1</v>
      </c>
      <c r="I48" s="91">
        <f>IF(COUNTIF(J48:AW48,"&lt;&gt;")=0,"",SUMPRODUCT(((Recommendations[ImplStatus]="Implemented")+(Recommendations[ImplStatus]="Compensated"))*ISNUMBER(MATCH(Recommendations[Id],J48:AW48,0)))/COUNTIF(J48:AW48,"&lt;&gt;"))</f>
        <v>0</v>
      </c>
      <c r="J48" s="93" t="s">
        <v>61</v>
      </c>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1090</v>
      </c>
      <c r="B49" s="84" t="s">
        <v>1108</v>
      </c>
      <c r="C49" s="86" t="s">
        <v>1109</v>
      </c>
      <c r="D49" s="88" t="s">
        <v>1110</v>
      </c>
      <c r="E49" s="88" t="s">
        <v>1111</v>
      </c>
      <c r="F49" s="89" t="s">
        <v>1069</v>
      </c>
      <c r="G49" s="89" t="s">
        <v>927</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1090</v>
      </c>
      <c r="B50" s="84" t="s">
        <v>1112</v>
      </c>
      <c r="C50" s="86" t="s">
        <v>1113</v>
      </c>
      <c r="D50" s="88" t="s">
        <v>1114</v>
      </c>
      <c r="E50" s="88" t="s">
        <v>1115</v>
      </c>
      <c r="F50" s="89" t="s">
        <v>1069</v>
      </c>
      <c r="G50" s="89" t="s">
        <v>985</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1116</v>
      </c>
      <c r="B51" s="83">
        <v>6</v>
      </c>
      <c r="C51" s="85" t="s">
        <v>21</v>
      </c>
      <c r="D51" s="87" t="s">
        <v>1117</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1116</v>
      </c>
      <c r="B52" s="84" t="s">
        <v>1118</v>
      </c>
      <c r="C52" s="86" t="s">
        <v>1119</v>
      </c>
      <c r="D52" s="88" t="s">
        <v>1120</v>
      </c>
      <c r="E52" s="88" t="s">
        <v>1121</v>
      </c>
      <c r="F52" s="89" t="s">
        <v>1044</v>
      </c>
      <c r="G52" s="89" t="s">
        <v>985</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1116</v>
      </c>
      <c r="B53" s="84" t="s">
        <v>1122</v>
      </c>
      <c r="C53" s="86" t="s">
        <v>1123</v>
      </c>
      <c r="D53" s="88" t="s">
        <v>1124</v>
      </c>
      <c r="E53" s="88" t="s">
        <v>1125</v>
      </c>
      <c r="F53" s="89" t="s">
        <v>1044</v>
      </c>
      <c r="G53" s="89" t="s">
        <v>985</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1116</v>
      </c>
      <c r="B54" s="84" t="s">
        <v>1126</v>
      </c>
      <c r="C54" s="86" t="s">
        <v>1127</v>
      </c>
      <c r="D54" s="88" t="s">
        <v>1128</v>
      </c>
      <c r="E54" s="88" t="s">
        <v>1129</v>
      </c>
      <c r="F54" s="89" t="s">
        <v>1069</v>
      </c>
      <c r="G54" s="89" t="s">
        <v>969</v>
      </c>
      <c r="H54" s="89">
        <v>1</v>
      </c>
      <c r="I54" s="91">
        <f>IF(COUNTIF(J54:AW54,"&lt;&gt;")=0,"",SUMPRODUCT(((Recommendations[ImplStatus]="Implemented")+(Recommendations[ImplStatus]="Compensated"))*ISNUMBER(MATCH(Recommendations[Id],J54:AW54,0)))/COUNTIF(J54:AW54,"&lt;&gt;"))</f>
        <v>0</v>
      </c>
      <c r="J54" s="93" t="s">
        <v>66</v>
      </c>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1116</v>
      </c>
      <c r="B55" s="84" t="s">
        <v>1130</v>
      </c>
      <c r="C55" s="86" t="s">
        <v>1131</v>
      </c>
      <c r="D55" s="88" t="s">
        <v>1132</v>
      </c>
      <c r="E55" s="88" t="s">
        <v>1133</v>
      </c>
      <c r="F55" s="89" t="s">
        <v>1069</v>
      </c>
      <c r="G55" s="89" t="s">
        <v>969</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1116</v>
      </c>
      <c r="B56" s="84" t="s">
        <v>1134</v>
      </c>
      <c r="C56" s="86" t="s">
        <v>1135</v>
      </c>
      <c r="D56" s="88" t="s">
        <v>1136</v>
      </c>
      <c r="E56" s="88" t="s">
        <v>1137</v>
      </c>
      <c r="F56" s="89" t="s">
        <v>1069</v>
      </c>
      <c r="G56" s="89" t="s">
        <v>969</v>
      </c>
      <c r="H56" s="89">
        <v>1</v>
      </c>
      <c r="I56" s="91">
        <f>IF(COUNTIF(J56:AW56,"&lt;&gt;")=0,"",SUMPRODUCT(((Recommendations[ImplStatus]="Implemented")+(Recommendations[ImplStatus]="Compensated"))*ISNUMBER(MATCH(Recommendations[Id],J56:AW56,0)))/COUNTIF(J56:AW56,"&lt;&gt;"))</f>
        <v>0</v>
      </c>
      <c r="J56" s="93" t="s">
        <v>66</v>
      </c>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1116</v>
      </c>
      <c r="B57" s="84" t="s">
        <v>1138</v>
      </c>
      <c r="C57" s="86" t="s">
        <v>1139</v>
      </c>
      <c r="D57" s="88" t="s">
        <v>1140</v>
      </c>
      <c r="E57" s="88" t="s">
        <v>1141</v>
      </c>
      <c r="F57" s="89" t="s">
        <v>952</v>
      </c>
      <c r="G57" s="89" t="s">
        <v>927</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1116</v>
      </c>
      <c r="B58" s="84" t="s">
        <v>1142</v>
      </c>
      <c r="C58" s="86" t="s">
        <v>1143</v>
      </c>
      <c r="D58" s="88" t="s">
        <v>1144</v>
      </c>
      <c r="E58" s="88" t="s">
        <v>1145</v>
      </c>
      <c r="F58" s="89" t="s">
        <v>1069</v>
      </c>
      <c r="G58" s="89" t="s">
        <v>969</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1116</v>
      </c>
      <c r="B59" s="84" t="s">
        <v>1146</v>
      </c>
      <c r="C59" s="86" t="s">
        <v>1147</v>
      </c>
      <c r="D59" s="88" t="s">
        <v>1148</v>
      </c>
      <c r="E59" s="88" t="s">
        <v>1149</v>
      </c>
      <c r="F59" s="89" t="s">
        <v>1069</v>
      </c>
      <c r="G59" s="89" t="s">
        <v>985</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1150</v>
      </c>
      <c r="B60" s="83">
        <v>7</v>
      </c>
      <c r="C60" s="85" t="s">
        <v>21</v>
      </c>
      <c r="D60" s="87" t="s">
        <v>1151</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1150</v>
      </c>
      <c r="B61" s="84" t="s">
        <v>1152</v>
      </c>
      <c r="C61" s="86" t="s">
        <v>1153</v>
      </c>
      <c r="D61" s="88" t="s">
        <v>1154</v>
      </c>
      <c r="E61" s="88" t="s">
        <v>1155</v>
      </c>
      <c r="F61" s="89" t="s">
        <v>1044</v>
      </c>
      <c r="G61" s="89" t="s">
        <v>985</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1150</v>
      </c>
      <c r="B62" s="84" t="s">
        <v>1156</v>
      </c>
      <c r="C62" s="86" t="s">
        <v>1157</v>
      </c>
      <c r="D62" s="88" t="s">
        <v>1158</v>
      </c>
      <c r="E62" s="88" t="s">
        <v>1159</v>
      </c>
      <c r="F62" s="89" t="s">
        <v>1044</v>
      </c>
      <c r="G62" s="89" t="s">
        <v>985</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1150</v>
      </c>
      <c r="B63" s="84" t="s">
        <v>1160</v>
      </c>
      <c r="C63" s="86" t="s">
        <v>1161</v>
      </c>
      <c r="D63" s="88" t="s">
        <v>1162</v>
      </c>
      <c r="E63" s="88" t="s">
        <v>1163</v>
      </c>
      <c r="F63" s="89" t="s">
        <v>952</v>
      </c>
      <c r="G63" s="89" t="s">
        <v>969</v>
      </c>
      <c r="H63" s="89">
        <v>1</v>
      </c>
      <c r="I63" s="91">
        <f>IF(COUNTIF(J63:AW63,"&lt;&gt;")=0,"",SUMPRODUCT(((Recommendations[ImplStatus]="Implemented")+(Recommendations[ImplStatus]="Compensated"))*ISNUMBER(MATCH(Recommendations[Id],J63:AW63,0)))/COUNTIF(J63:AW63,"&lt;&gt;"))</f>
        <v>0</v>
      </c>
      <c r="J63" s="93" t="s">
        <v>149</v>
      </c>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1150</v>
      </c>
      <c r="B64" s="84" t="s">
        <v>1164</v>
      </c>
      <c r="C64" s="86" t="s">
        <v>1165</v>
      </c>
      <c r="D64" s="88" t="s">
        <v>1166</v>
      </c>
      <c r="E64" s="88" t="s">
        <v>1167</v>
      </c>
      <c r="F64" s="89" t="s">
        <v>952</v>
      </c>
      <c r="G64" s="89" t="s">
        <v>969</v>
      </c>
      <c r="H64" s="89">
        <v>1</v>
      </c>
      <c r="I64" s="91" t="str">
        <f>IF(COUNTIF(J64:AW64,"&lt;&gt;")=0,"",SUMPRODUCT(((Recommendations[ImplStatus]="Implemented")+(Recommendations[ImplStatus]="Compensated"))*ISNUMBER(MATCH(Recommendations[Id],J64:AW64,0)))/COUNTIF(J64:AW64,"&lt;&gt;"))</f>
        <v/>
      </c>
      <c r="J64" s="93"/>
      <c r="K64" s="93"/>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1150</v>
      </c>
      <c r="B65" s="84" t="s">
        <v>1168</v>
      </c>
      <c r="C65" s="86" t="s">
        <v>1169</v>
      </c>
      <c r="D65" s="88" t="s">
        <v>1170</v>
      </c>
      <c r="E65" s="88" t="s">
        <v>1171</v>
      </c>
      <c r="F65" s="89" t="s">
        <v>952</v>
      </c>
      <c r="G65" s="89" t="s">
        <v>927</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1150</v>
      </c>
      <c r="B66" s="84" t="s">
        <v>1172</v>
      </c>
      <c r="C66" s="86" t="s">
        <v>1173</v>
      </c>
      <c r="D66" s="88" t="s">
        <v>1174</v>
      </c>
      <c r="E66" s="88" t="s">
        <v>1175</v>
      </c>
      <c r="F66" s="89" t="s">
        <v>952</v>
      </c>
      <c r="G66" s="89" t="s">
        <v>927</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1150</v>
      </c>
      <c r="B67" s="84" t="s">
        <v>1176</v>
      </c>
      <c r="C67" s="86" t="s">
        <v>1177</v>
      </c>
      <c r="D67" s="88" t="s">
        <v>1178</v>
      </c>
      <c r="E67" s="88" t="s">
        <v>1179</v>
      </c>
      <c r="F67" s="89" t="s">
        <v>952</v>
      </c>
      <c r="G67" s="89" t="s">
        <v>932</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1180</v>
      </c>
      <c r="B68" s="83">
        <v>8</v>
      </c>
      <c r="C68" s="85" t="s">
        <v>21</v>
      </c>
      <c r="D68" s="87" t="s">
        <v>1181</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1180</v>
      </c>
      <c r="B69" s="84" t="s">
        <v>1182</v>
      </c>
      <c r="C69" s="86" t="s">
        <v>1183</v>
      </c>
      <c r="D69" s="88" t="s">
        <v>1184</v>
      </c>
      <c r="E69" s="88" t="s">
        <v>1185</v>
      </c>
      <c r="F69" s="89" t="s">
        <v>1044</v>
      </c>
      <c r="G69" s="89" t="s">
        <v>985</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1180</v>
      </c>
      <c r="B70" s="84" t="s">
        <v>1186</v>
      </c>
      <c r="C70" s="86" t="s">
        <v>1187</v>
      </c>
      <c r="D70" s="88" t="s">
        <v>1188</v>
      </c>
      <c r="E70" s="88" t="s">
        <v>1189</v>
      </c>
      <c r="F70" s="89" t="s">
        <v>984</v>
      </c>
      <c r="G70" s="89" t="s">
        <v>937</v>
      </c>
      <c r="H70" s="89">
        <v>1</v>
      </c>
      <c r="I70" s="91">
        <f>IF(COUNTIF(J70:AW70,"&lt;&gt;")=0,"",SUMPRODUCT(((Recommendations[ImplStatus]="Implemented")+(Recommendations[ImplStatus]="Compensated"))*ISNUMBER(MATCH(Recommendations[Id],J70:AW70,0)))/COUNTIF(J70:AW70,"&lt;&gt;"))</f>
        <v>0</v>
      </c>
      <c r="J70" s="93" t="s">
        <v>45</v>
      </c>
      <c r="K70" s="93" t="s">
        <v>50</v>
      </c>
      <c r="L70" s="93" t="s">
        <v>76</v>
      </c>
      <c r="M70" s="93" t="s">
        <v>91</v>
      </c>
      <c r="N70" s="93" t="s">
        <v>96</v>
      </c>
      <c r="O70" s="93" t="s">
        <v>144</v>
      </c>
      <c r="P70" s="93" t="s">
        <v>211</v>
      </c>
      <c r="Q70" s="93" t="s">
        <v>216</v>
      </c>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1180</v>
      </c>
      <c r="B71" s="84" t="s">
        <v>1190</v>
      </c>
      <c r="C71" s="86" t="s">
        <v>1191</v>
      </c>
      <c r="D71" s="88" t="s">
        <v>1192</v>
      </c>
      <c r="E71" s="88" t="s">
        <v>1193</v>
      </c>
      <c r="F71" s="89" t="s">
        <v>984</v>
      </c>
      <c r="G71" s="89" t="s">
        <v>969</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1180</v>
      </c>
      <c r="B72" s="84" t="s">
        <v>1194</v>
      </c>
      <c r="C72" s="86" t="s">
        <v>1195</v>
      </c>
      <c r="D72" s="88" t="s">
        <v>1196</v>
      </c>
      <c r="E72" s="88" t="s">
        <v>1197</v>
      </c>
      <c r="F72" s="89" t="s">
        <v>1198</v>
      </c>
      <c r="G72" s="89" t="s">
        <v>969</v>
      </c>
      <c r="H72" s="89">
        <v>2</v>
      </c>
      <c r="I72" s="91">
        <f>IF(COUNTIF(J72:AW72,"&lt;&gt;")=0,"",SUMPRODUCT(((Recommendations[ImplStatus]="Implemented")+(Recommendations[ImplStatus]="Compensated"))*ISNUMBER(MATCH(Recommendations[Id],J72:AW72,0)))/COUNTIF(J72:AW72,"&lt;&gt;"))</f>
        <v>0</v>
      </c>
      <c r="J72" s="93" t="s">
        <v>45</v>
      </c>
      <c r="K72" s="93" t="s">
        <v>86</v>
      </c>
      <c r="L72" s="93" t="s">
        <v>91</v>
      </c>
      <c r="M72" s="93" t="s">
        <v>96</v>
      </c>
      <c r="N72" s="93" t="s">
        <v>111</v>
      </c>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1180</v>
      </c>
      <c r="B73" s="84" t="s">
        <v>1199</v>
      </c>
      <c r="C73" s="86" t="s">
        <v>1200</v>
      </c>
      <c r="D73" s="88" t="s">
        <v>1201</v>
      </c>
      <c r="E73" s="88" t="s">
        <v>1202</v>
      </c>
      <c r="F73" s="89" t="s">
        <v>984</v>
      </c>
      <c r="G73" s="89" t="s">
        <v>937</v>
      </c>
      <c r="H73" s="89">
        <v>2</v>
      </c>
      <c r="I73" s="91">
        <f>IF(COUNTIF(J73:AW73,"&lt;&gt;")=0,"",SUMPRODUCT(((Recommendations[ImplStatus]="Implemented")+(Recommendations[ImplStatus]="Compensated"))*ISNUMBER(MATCH(Recommendations[Id],J73:AW73,0)))/COUNTIF(J73:AW73,"&lt;&gt;"))</f>
        <v>0</v>
      </c>
      <c r="J73" s="93" t="s">
        <v>40</v>
      </c>
      <c r="K73" s="93" t="s">
        <v>50</v>
      </c>
      <c r="L73" s="93" t="s">
        <v>76</v>
      </c>
      <c r="M73" s="93" t="s">
        <v>211</v>
      </c>
      <c r="N73" s="93" t="s">
        <v>216</v>
      </c>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1180</v>
      </c>
      <c r="B74" s="84" t="s">
        <v>1203</v>
      </c>
      <c r="C74" s="86" t="s">
        <v>1204</v>
      </c>
      <c r="D74" s="88" t="s">
        <v>1205</v>
      </c>
      <c r="E74" s="88" t="s">
        <v>1206</v>
      </c>
      <c r="F74" s="89" t="s">
        <v>984</v>
      </c>
      <c r="G74" s="89" t="s">
        <v>937</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1180</v>
      </c>
      <c r="B75" s="84" t="s">
        <v>1207</v>
      </c>
      <c r="C75" s="86" t="s">
        <v>1208</v>
      </c>
      <c r="D75" s="88" t="s">
        <v>1209</v>
      </c>
      <c r="E75" s="88" t="s">
        <v>1210</v>
      </c>
      <c r="F75" s="89" t="s">
        <v>984</v>
      </c>
      <c r="G75" s="89" t="s">
        <v>937</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1180</v>
      </c>
      <c r="B76" s="84" t="s">
        <v>1211</v>
      </c>
      <c r="C76" s="86" t="s">
        <v>1212</v>
      </c>
      <c r="D76" s="88" t="s">
        <v>1213</v>
      </c>
      <c r="E76" s="88" t="s">
        <v>1214</v>
      </c>
      <c r="F76" s="89" t="s">
        <v>984</v>
      </c>
      <c r="G76" s="89" t="s">
        <v>937</v>
      </c>
      <c r="H76" s="89">
        <v>2</v>
      </c>
      <c r="I76" s="91">
        <f>IF(COUNTIF(J76:AW76,"&lt;&gt;")=0,"",SUMPRODUCT(((Recommendations[ImplStatus]="Implemented")+(Recommendations[ImplStatus]="Compensated"))*ISNUMBER(MATCH(Recommendations[Id],J76:AW76,0)))/COUNTIF(J76:AW76,"&lt;&gt;"))</f>
        <v>0</v>
      </c>
      <c r="J76" s="93" t="s">
        <v>40</v>
      </c>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1180</v>
      </c>
      <c r="B77" s="84" t="s">
        <v>1215</v>
      </c>
      <c r="C77" s="86" t="s">
        <v>1216</v>
      </c>
      <c r="D77" s="88" t="s">
        <v>1217</v>
      </c>
      <c r="E77" s="88" t="s">
        <v>1218</v>
      </c>
      <c r="F77" s="89" t="s">
        <v>984</v>
      </c>
      <c r="G77" s="89" t="s">
        <v>937</v>
      </c>
      <c r="H77" s="89">
        <v>2</v>
      </c>
      <c r="I77" s="91">
        <f>IF(COUNTIF(J77:AW77,"&lt;&gt;")=0,"",SUMPRODUCT(((Recommendations[ImplStatus]="Implemented")+(Recommendations[ImplStatus]="Compensated"))*ISNUMBER(MATCH(Recommendations[Id],J77:AW77,0)))/COUNTIF(J77:AW77,"&lt;&gt;"))</f>
        <v>0</v>
      </c>
      <c r="J77" s="93" t="s">
        <v>124</v>
      </c>
      <c r="K77" s="93" t="s">
        <v>144</v>
      </c>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1180</v>
      </c>
      <c r="B78" s="84" t="s">
        <v>1219</v>
      </c>
      <c r="C78" s="86" t="s">
        <v>1220</v>
      </c>
      <c r="D78" s="88" t="s">
        <v>1221</v>
      </c>
      <c r="E78" s="88" t="s">
        <v>1222</v>
      </c>
      <c r="F78" s="89" t="s">
        <v>984</v>
      </c>
      <c r="G78" s="89" t="s">
        <v>969</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1180</v>
      </c>
      <c r="B79" s="84" t="s">
        <v>1223</v>
      </c>
      <c r="C79" s="86" t="s">
        <v>1224</v>
      </c>
      <c r="D79" s="88" t="s">
        <v>1225</v>
      </c>
      <c r="E79" s="88" t="s">
        <v>1226</v>
      </c>
      <c r="F79" s="89" t="s">
        <v>984</v>
      </c>
      <c r="G79" s="89" t="s">
        <v>937</v>
      </c>
      <c r="H79" s="89">
        <v>2</v>
      </c>
      <c r="I79" s="91">
        <f>IF(COUNTIF(J79:AW79,"&lt;&gt;")=0,"",SUMPRODUCT(((Recommendations[ImplStatus]="Implemented")+(Recommendations[ImplStatus]="Compensated"))*ISNUMBER(MATCH(Recommendations[Id],J79:AW79,0)))/COUNTIF(J79:AW79,"&lt;&gt;"))</f>
        <v>0</v>
      </c>
      <c r="J79" s="93" t="s">
        <v>81</v>
      </c>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1180</v>
      </c>
      <c r="B80" s="84" t="s">
        <v>1227</v>
      </c>
      <c r="C80" s="86" t="s">
        <v>1228</v>
      </c>
      <c r="D80" s="88" t="s">
        <v>1229</v>
      </c>
      <c r="E80" s="88" t="s">
        <v>1230</v>
      </c>
      <c r="F80" s="89" t="s">
        <v>984</v>
      </c>
      <c r="G80" s="89" t="s">
        <v>937</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1231</v>
      </c>
      <c r="B81" s="83">
        <v>9</v>
      </c>
      <c r="C81" s="85" t="s">
        <v>21</v>
      </c>
      <c r="D81" s="87" t="s">
        <v>1232</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1231</v>
      </c>
      <c r="B82" s="84" t="s">
        <v>1233</v>
      </c>
      <c r="C82" s="86" t="s">
        <v>1234</v>
      </c>
      <c r="D82" s="88" t="s">
        <v>1235</v>
      </c>
      <c r="E82" s="88" t="s">
        <v>1236</v>
      </c>
      <c r="F82" s="89" t="s">
        <v>952</v>
      </c>
      <c r="G82" s="89" t="s">
        <v>969</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1231</v>
      </c>
      <c r="B83" s="84" t="s">
        <v>1237</v>
      </c>
      <c r="C83" s="86" t="s">
        <v>1238</v>
      </c>
      <c r="D83" s="88" t="s">
        <v>1239</v>
      </c>
      <c r="E83" s="88" t="s">
        <v>1240</v>
      </c>
      <c r="F83" s="89" t="s">
        <v>926</v>
      </c>
      <c r="G83" s="89" t="s">
        <v>969</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1231</v>
      </c>
      <c r="B84" s="84" t="s">
        <v>1241</v>
      </c>
      <c r="C84" s="86" t="s">
        <v>1242</v>
      </c>
      <c r="D84" s="88" t="s">
        <v>1243</v>
      </c>
      <c r="E84" s="88" t="s">
        <v>1244</v>
      </c>
      <c r="F84" s="89" t="s">
        <v>1198</v>
      </c>
      <c r="G84" s="89" t="s">
        <v>969</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1231</v>
      </c>
      <c r="B85" s="84" t="s">
        <v>1245</v>
      </c>
      <c r="C85" s="86" t="s">
        <v>1246</v>
      </c>
      <c r="D85" s="88" t="s">
        <v>1247</v>
      </c>
      <c r="E85" s="88" t="s">
        <v>1248</v>
      </c>
      <c r="F85" s="89" t="s">
        <v>952</v>
      </c>
      <c r="G85" s="89" t="s">
        <v>969</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1231</v>
      </c>
      <c r="B86" s="84" t="s">
        <v>1249</v>
      </c>
      <c r="C86" s="86" t="s">
        <v>1250</v>
      </c>
      <c r="D86" s="88" t="s">
        <v>1251</v>
      </c>
      <c r="E86" s="88" t="s">
        <v>1252</v>
      </c>
      <c r="F86" s="89" t="s">
        <v>1198</v>
      </c>
      <c r="G86" s="89" t="s">
        <v>969</v>
      </c>
      <c r="H86" s="89">
        <v>2</v>
      </c>
      <c r="I86" s="91">
        <f>IF(COUNTIF(J86:AW86,"&lt;&gt;")=0,"",SUMPRODUCT(((Recommendations[ImplStatus]="Implemented")+(Recommendations[ImplStatus]="Compensated"))*ISNUMBER(MATCH(Recommendations[Id],J86:AW86,0)))/COUNTIF(J86:AW86,"&lt;&gt;"))</f>
        <v>0</v>
      </c>
      <c r="J86" s="93" t="s">
        <v>450</v>
      </c>
      <c r="K86" s="93" t="s">
        <v>551</v>
      </c>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1231</v>
      </c>
      <c r="B87" s="84" t="s">
        <v>1253</v>
      </c>
      <c r="C87" s="86" t="s">
        <v>1254</v>
      </c>
      <c r="D87" s="88" t="s">
        <v>1255</v>
      </c>
      <c r="E87" s="88" t="s">
        <v>1256</v>
      </c>
      <c r="F87" s="89" t="s">
        <v>1198</v>
      </c>
      <c r="G87" s="89" t="s">
        <v>969</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1231</v>
      </c>
      <c r="B88" s="84" t="s">
        <v>1257</v>
      </c>
      <c r="C88" s="86" t="s">
        <v>1258</v>
      </c>
      <c r="D88" s="88" t="s">
        <v>1259</v>
      </c>
      <c r="E88" s="88" t="s">
        <v>1260</v>
      </c>
      <c r="F88" s="89" t="s">
        <v>1198</v>
      </c>
      <c r="G88" s="89" t="s">
        <v>969</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1261</v>
      </c>
      <c r="B89" s="83">
        <v>10</v>
      </c>
      <c r="C89" s="85" t="s">
        <v>21</v>
      </c>
      <c r="D89" s="87" t="s">
        <v>1262</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1261</v>
      </c>
      <c r="B90" s="84" t="s">
        <v>1263</v>
      </c>
      <c r="C90" s="86" t="s">
        <v>1264</v>
      </c>
      <c r="D90" s="88" t="s">
        <v>1265</v>
      </c>
      <c r="E90" s="88" t="s">
        <v>1266</v>
      </c>
      <c r="F90" s="89" t="s">
        <v>926</v>
      </c>
      <c r="G90" s="89" t="s">
        <v>937</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1261</v>
      </c>
      <c r="B91" s="84" t="s">
        <v>1267</v>
      </c>
      <c r="C91" s="86" t="s">
        <v>1268</v>
      </c>
      <c r="D91" s="88" t="s">
        <v>1269</v>
      </c>
      <c r="E91" s="88" t="s">
        <v>1270</v>
      </c>
      <c r="F91" s="89" t="s">
        <v>926</v>
      </c>
      <c r="G91" s="89" t="s">
        <v>969</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1261</v>
      </c>
      <c r="B92" s="84" t="s">
        <v>1271</v>
      </c>
      <c r="C92" s="86" t="s">
        <v>1272</v>
      </c>
      <c r="D92" s="88" t="s">
        <v>1273</v>
      </c>
      <c r="E92" s="88" t="s">
        <v>1274</v>
      </c>
      <c r="F92" s="89" t="s">
        <v>926</v>
      </c>
      <c r="G92" s="89" t="s">
        <v>969</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1261</v>
      </c>
      <c r="B93" s="84" t="s">
        <v>1275</v>
      </c>
      <c r="C93" s="86" t="s">
        <v>1276</v>
      </c>
      <c r="D93" s="88" t="s">
        <v>1277</v>
      </c>
      <c r="E93" s="88" t="s">
        <v>1278</v>
      </c>
      <c r="F93" s="89" t="s">
        <v>926</v>
      </c>
      <c r="G93" s="89" t="s">
        <v>937</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1261</v>
      </c>
      <c r="B94" s="84" t="s">
        <v>1279</v>
      </c>
      <c r="C94" s="86" t="s">
        <v>1280</v>
      </c>
      <c r="D94" s="88" t="s">
        <v>1281</v>
      </c>
      <c r="E94" s="88" t="s">
        <v>1282</v>
      </c>
      <c r="F94" s="89" t="s">
        <v>926</v>
      </c>
      <c r="G94" s="89" t="s">
        <v>969</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1261</v>
      </c>
      <c r="B95" s="84" t="s">
        <v>1283</v>
      </c>
      <c r="C95" s="86" t="s">
        <v>1284</v>
      </c>
      <c r="D95" s="88" t="s">
        <v>1285</v>
      </c>
      <c r="E95" s="88" t="s">
        <v>1286</v>
      </c>
      <c r="F95" s="89" t="s">
        <v>926</v>
      </c>
      <c r="G95" s="89" t="s">
        <v>969</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1261</v>
      </c>
      <c r="B96" s="84" t="s">
        <v>1287</v>
      </c>
      <c r="C96" s="86" t="s">
        <v>1288</v>
      </c>
      <c r="D96" s="88" t="s">
        <v>1289</v>
      </c>
      <c r="E96" s="88" t="s">
        <v>1290</v>
      </c>
      <c r="F96" s="89" t="s">
        <v>926</v>
      </c>
      <c r="G96" s="89" t="s">
        <v>937</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1291</v>
      </c>
      <c r="B97" s="83">
        <v>11</v>
      </c>
      <c r="C97" s="85" t="s">
        <v>21</v>
      </c>
      <c r="D97" s="87" t="s">
        <v>1292</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1291</v>
      </c>
      <c r="B98" s="84" t="s">
        <v>1293</v>
      </c>
      <c r="C98" s="86" t="s">
        <v>1294</v>
      </c>
      <c r="D98" s="88" t="s">
        <v>1295</v>
      </c>
      <c r="E98" s="88" t="s">
        <v>1296</v>
      </c>
      <c r="F98" s="89" t="s">
        <v>1044</v>
      </c>
      <c r="G98" s="89" t="s">
        <v>985</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1291</v>
      </c>
      <c r="B99" s="84" t="s">
        <v>1297</v>
      </c>
      <c r="C99" s="86" t="s">
        <v>1298</v>
      </c>
      <c r="D99" s="88" t="s">
        <v>1299</v>
      </c>
      <c r="E99" s="88" t="s">
        <v>1300</v>
      </c>
      <c r="F99" s="89" t="s">
        <v>984</v>
      </c>
      <c r="G99" s="89" t="s">
        <v>1301</v>
      </c>
      <c r="H99" s="89">
        <v>1</v>
      </c>
      <c r="I99" s="91">
        <f>IF(COUNTIF(J99:AW99,"&lt;&gt;")=0,"",SUMPRODUCT(((Recommendations[ImplStatus]="Implemented")+(Recommendations[ImplStatus]="Compensated"))*ISNUMBER(MATCH(Recommendations[Id],J99:AW99,0)))/COUNTIF(J99:AW99,"&lt;&gt;"))</f>
        <v>0</v>
      </c>
      <c r="J99" s="93" t="s">
        <v>134</v>
      </c>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1291</v>
      </c>
      <c r="B100" s="84" t="s">
        <v>1302</v>
      </c>
      <c r="C100" s="86" t="s">
        <v>1303</v>
      </c>
      <c r="D100" s="88" t="s">
        <v>1304</v>
      </c>
      <c r="E100" s="88" t="s">
        <v>1305</v>
      </c>
      <c r="F100" s="89" t="s">
        <v>984</v>
      </c>
      <c r="G100" s="89" t="s">
        <v>969</v>
      </c>
      <c r="H100" s="89">
        <v>1</v>
      </c>
      <c r="I100" s="91">
        <f>IF(COUNTIF(J100:AW100,"&lt;&gt;")=0,"",SUMPRODUCT(((Recommendations[ImplStatus]="Implemented")+(Recommendations[ImplStatus]="Compensated"))*ISNUMBER(MATCH(Recommendations[Id],J100:AW100,0)))/COUNTIF(J100:AW100,"&lt;&gt;"))</f>
        <v>0</v>
      </c>
      <c r="J100" s="93" t="s">
        <v>134</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1291</v>
      </c>
      <c r="B101" s="84" t="s">
        <v>1306</v>
      </c>
      <c r="C101" s="86" t="s">
        <v>1307</v>
      </c>
      <c r="D101" s="88" t="s">
        <v>1308</v>
      </c>
      <c r="E101" s="88" t="s">
        <v>1309</v>
      </c>
      <c r="F101" s="89" t="s">
        <v>984</v>
      </c>
      <c r="G101" s="89" t="s">
        <v>1301</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1291</v>
      </c>
      <c r="B102" s="84" t="s">
        <v>1310</v>
      </c>
      <c r="C102" s="86" t="s">
        <v>1311</v>
      </c>
      <c r="D102" s="88" t="s">
        <v>1312</v>
      </c>
      <c r="E102" s="88" t="s">
        <v>1313</v>
      </c>
      <c r="F102" s="89" t="s">
        <v>984</v>
      </c>
      <c r="G102" s="89" t="s">
        <v>1301</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1314</v>
      </c>
      <c r="B103" s="83">
        <v>12</v>
      </c>
      <c r="C103" s="85" t="s">
        <v>21</v>
      </c>
      <c r="D103" s="87" t="s">
        <v>1315</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1314</v>
      </c>
      <c r="B104" s="84" t="s">
        <v>1316</v>
      </c>
      <c r="C104" s="86" t="s">
        <v>1317</v>
      </c>
      <c r="D104" s="88" t="s">
        <v>1318</v>
      </c>
      <c r="E104" s="88" t="s">
        <v>1319</v>
      </c>
      <c r="F104" s="89" t="s">
        <v>1198</v>
      </c>
      <c r="G104" s="89" t="s">
        <v>969</v>
      </c>
      <c r="H104" s="89">
        <v>1</v>
      </c>
      <c r="I104" s="91">
        <f>IF(COUNTIF(J104:AW104,"&lt;&gt;")=0,"",SUMPRODUCT(((Recommendations[ImplStatus]="Implemented")+(Recommendations[ImplStatus]="Compensated"))*ISNUMBER(MATCH(Recommendations[Id],J104:AW104,0)))/COUNTIF(J104:AW104,"&lt;&gt;"))</f>
        <v>0</v>
      </c>
      <c r="J104" s="93" t="s">
        <v>149</v>
      </c>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1314</v>
      </c>
      <c r="B105" s="84" t="s">
        <v>1320</v>
      </c>
      <c r="C105" s="86" t="s">
        <v>1321</v>
      </c>
      <c r="D105" s="88" t="s">
        <v>1322</v>
      </c>
      <c r="E105" s="88" t="s">
        <v>1323</v>
      </c>
      <c r="F105" s="89" t="s">
        <v>1198</v>
      </c>
      <c r="G105" s="89" t="s">
        <v>969</v>
      </c>
      <c r="H105" s="89">
        <v>2</v>
      </c>
      <c r="I105" s="91">
        <f>IF(COUNTIF(J105:AW105,"&lt;&gt;")=0,"",SUMPRODUCT(((Recommendations[ImplStatus]="Implemented")+(Recommendations[ImplStatus]="Compensated"))*ISNUMBER(MATCH(Recommendations[Id],J105:AW105,0)))/COUNTIF(J105:AW105,"&lt;&gt;"))</f>
        <v>0</v>
      </c>
      <c r="J105" s="93" t="s">
        <v>25</v>
      </c>
      <c r="K105" s="93" t="s">
        <v>154</v>
      </c>
      <c r="L105" s="93" t="s">
        <v>165</v>
      </c>
      <c r="M105" s="93" t="s">
        <v>176</v>
      </c>
      <c r="N105" s="93" t="s">
        <v>181</v>
      </c>
      <c r="O105" s="93" t="s">
        <v>186</v>
      </c>
      <c r="P105" s="93" t="s">
        <v>191</v>
      </c>
      <c r="Q105" s="93" t="s">
        <v>196</v>
      </c>
      <c r="R105" s="93" t="s">
        <v>201</v>
      </c>
      <c r="S105" s="93" t="s">
        <v>225</v>
      </c>
      <c r="T105" s="93" t="s">
        <v>280</v>
      </c>
      <c r="U105" s="93" t="s">
        <v>325</v>
      </c>
      <c r="V105" s="93" t="s">
        <v>330</v>
      </c>
      <c r="W105" s="93" t="s">
        <v>335</v>
      </c>
      <c r="X105" s="93" t="s">
        <v>340</v>
      </c>
      <c r="Y105" s="93" t="s">
        <v>345</v>
      </c>
      <c r="Z105" s="93" t="s">
        <v>350</v>
      </c>
      <c r="AA105" s="93" t="s">
        <v>355</v>
      </c>
      <c r="AB105" s="93" t="s">
        <v>365</v>
      </c>
      <c r="AC105" s="93" t="s">
        <v>370</v>
      </c>
      <c r="AD105" s="93" t="s">
        <v>375</v>
      </c>
      <c r="AE105" s="93" t="s">
        <v>380</v>
      </c>
      <c r="AF105" s="93" t="s">
        <v>385</v>
      </c>
      <c r="AG105" s="93" t="s">
        <v>390</v>
      </c>
      <c r="AH105" s="93" t="s">
        <v>395</v>
      </c>
      <c r="AI105" s="93" t="s">
        <v>400</v>
      </c>
      <c r="AJ105" s="93" t="s">
        <v>405</v>
      </c>
      <c r="AK105" s="93" t="s">
        <v>415</v>
      </c>
      <c r="AL105" s="93" t="s">
        <v>420</v>
      </c>
      <c r="AM105" s="93" t="s">
        <v>425</v>
      </c>
      <c r="AN105" s="93" t="s">
        <v>430</v>
      </c>
      <c r="AO105" s="93" t="s">
        <v>435</v>
      </c>
      <c r="AP105" s="93" t="s">
        <v>440</v>
      </c>
      <c r="AQ105" s="93" t="s">
        <v>445</v>
      </c>
      <c r="AR105" s="93" t="s">
        <v>455</v>
      </c>
      <c r="AS105" s="93" t="s">
        <v>460</v>
      </c>
      <c r="AT105" s="93" t="s">
        <v>468</v>
      </c>
      <c r="AU105" s="93" t="s">
        <v>473</v>
      </c>
      <c r="AV105" s="93" t="s">
        <v>478</v>
      </c>
      <c r="AW105" s="104" t="s">
        <v>483</v>
      </c>
    </row>
    <row r="106" spans="1:49" ht="60" customHeight="1" x14ac:dyDescent="0.35">
      <c r="A106" s="101" t="s">
        <v>1314</v>
      </c>
      <c r="B106" s="84" t="s">
        <v>1324</v>
      </c>
      <c r="C106" s="86" t="s">
        <v>1325</v>
      </c>
      <c r="D106" s="88" t="s">
        <v>1326</v>
      </c>
      <c r="E106" s="88" t="s">
        <v>1327</v>
      </c>
      <c r="F106" s="89" t="s">
        <v>1198</v>
      </c>
      <c r="G106" s="89" t="s">
        <v>969</v>
      </c>
      <c r="H106" s="89">
        <v>2</v>
      </c>
      <c r="I106" s="91">
        <f>IF(COUNTIF(J106:AW106,"&lt;&gt;")=0,"",SUMPRODUCT(((Recommendations[ImplStatus]="Implemented")+(Recommendations[ImplStatus]="Compensated"))*ISNUMBER(MATCH(Recommendations[Id],J106:AW106,0)))/COUNTIF(J106:AW106,"&lt;&gt;"))</f>
        <v>0</v>
      </c>
      <c r="J106" s="93" t="s">
        <v>285</v>
      </c>
      <c r="K106" s="93" t="s">
        <v>290</v>
      </c>
      <c r="L106" s="93" t="s">
        <v>295</v>
      </c>
      <c r="M106" s="93" t="s">
        <v>300</v>
      </c>
      <c r="N106" s="93" t="s">
        <v>305</v>
      </c>
      <c r="O106" s="93" t="s">
        <v>310</v>
      </c>
      <c r="P106" s="93" t="s">
        <v>315</v>
      </c>
      <c r="Q106" s="93" t="s">
        <v>320</v>
      </c>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1314</v>
      </c>
      <c r="B107" s="84" t="s">
        <v>1328</v>
      </c>
      <c r="C107" s="86" t="s">
        <v>1329</v>
      </c>
      <c r="D107" s="88" t="s">
        <v>1330</v>
      </c>
      <c r="E107" s="88" t="s">
        <v>1331</v>
      </c>
      <c r="F107" s="89" t="s">
        <v>1044</v>
      </c>
      <c r="G107" s="89" t="s">
        <v>985</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1314</v>
      </c>
      <c r="B108" s="84" t="s">
        <v>1332</v>
      </c>
      <c r="C108" s="86" t="s">
        <v>1333</v>
      </c>
      <c r="D108" s="88" t="s">
        <v>1334</v>
      </c>
      <c r="E108" s="88" t="s">
        <v>1335</v>
      </c>
      <c r="F108" s="89" t="s">
        <v>1198</v>
      </c>
      <c r="G108" s="89" t="s">
        <v>969</v>
      </c>
      <c r="H108" s="89">
        <v>2</v>
      </c>
      <c r="I108" s="91">
        <f>IF(COUNTIF(J108:AW108,"&lt;&gt;")=0,"",SUMPRODUCT(((Recommendations[ImplStatus]="Implemented")+(Recommendations[ImplStatus]="Compensated"))*ISNUMBER(MATCH(Recommendations[Id],J108:AW108,0)))/COUNTIF(J108:AW108,"&lt;&gt;"))</f>
        <v>0</v>
      </c>
      <c r="J108" s="93" t="s">
        <v>129</v>
      </c>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1314</v>
      </c>
      <c r="B109" s="84" t="s">
        <v>1336</v>
      </c>
      <c r="C109" s="86" t="s">
        <v>1337</v>
      </c>
      <c r="D109" s="88" t="s">
        <v>1338</v>
      </c>
      <c r="E109" s="88" t="s">
        <v>1339</v>
      </c>
      <c r="F109" s="89" t="s">
        <v>1198</v>
      </c>
      <c r="G109" s="89" t="s">
        <v>969</v>
      </c>
      <c r="H109" s="89">
        <v>2</v>
      </c>
      <c r="I109" s="91">
        <f>IF(COUNTIF(J109:AW109,"&lt;&gt;")=0,"",SUMPRODUCT(((Recommendations[ImplStatus]="Implemented")+(Recommendations[ImplStatus]="Compensated"))*ISNUMBER(MATCH(Recommendations[Id],J109:AW109,0)))/COUNTIF(J109:AW109,"&lt;&gt;"))</f>
        <v>0</v>
      </c>
      <c r="J109" s="93" t="s">
        <v>101</v>
      </c>
      <c r="K109" s="93" t="s">
        <v>106</v>
      </c>
      <c r="L109" s="93" t="s">
        <v>116</v>
      </c>
      <c r="M109" s="93" t="s">
        <v>120</v>
      </c>
      <c r="N109" s="93" t="s">
        <v>139</v>
      </c>
      <c r="O109" s="93" t="s">
        <v>160</v>
      </c>
      <c r="P109" s="93" t="s">
        <v>410</v>
      </c>
      <c r="Q109" s="93" t="s">
        <v>566</v>
      </c>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1314</v>
      </c>
      <c r="B110" s="84" t="s">
        <v>1340</v>
      </c>
      <c r="C110" s="86" t="s">
        <v>1341</v>
      </c>
      <c r="D110" s="88" t="s">
        <v>1342</v>
      </c>
      <c r="E110" s="88" t="s">
        <v>1343</v>
      </c>
      <c r="F110" s="89" t="s">
        <v>926</v>
      </c>
      <c r="G110" s="89" t="s">
        <v>969</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1314</v>
      </c>
      <c r="B111" s="84" t="s">
        <v>1344</v>
      </c>
      <c r="C111" s="86" t="s">
        <v>1345</v>
      </c>
      <c r="D111" s="88" t="s">
        <v>1346</v>
      </c>
      <c r="E111" s="88" t="s">
        <v>1347</v>
      </c>
      <c r="F111" s="89" t="s">
        <v>926</v>
      </c>
      <c r="G111" s="89" t="s">
        <v>969</v>
      </c>
      <c r="H111" s="89">
        <v>3</v>
      </c>
      <c r="I111" s="91">
        <f>IF(COUNTIF(J111:AW111,"&lt;&gt;")=0,"",SUMPRODUCT(((Recommendations[ImplStatus]="Implemented")+(Recommendations[ImplStatus]="Compensated"))*ISNUMBER(MATCH(Recommendations[Id],J111:AW111,0)))/COUNTIF(J111:AW111,"&lt;&gt;"))</f>
        <v>0</v>
      </c>
      <c r="J111" s="93" t="s">
        <v>285</v>
      </c>
      <c r="K111" s="93" t="s">
        <v>290</v>
      </c>
      <c r="L111" s="93" t="s">
        <v>295</v>
      </c>
      <c r="M111" s="93" t="s">
        <v>300</v>
      </c>
      <c r="N111" s="93" t="s">
        <v>305</v>
      </c>
      <c r="O111" s="93" t="s">
        <v>310</v>
      </c>
      <c r="P111" s="93" t="s">
        <v>315</v>
      </c>
      <c r="Q111" s="93" t="s">
        <v>320</v>
      </c>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1348</v>
      </c>
      <c r="B112" s="83">
        <v>13</v>
      </c>
      <c r="C112" s="85" t="s">
        <v>21</v>
      </c>
      <c r="D112" s="87" t="s">
        <v>1349</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1348</v>
      </c>
      <c r="B113" s="84" t="s">
        <v>1350</v>
      </c>
      <c r="C113" s="86" t="s">
        <v>1351</v>
      </c>
      <c r="D113" s="88" t="s">
        <v>1352</v>
      </c>
      <c r="E113" s="88" t="s">
        <v>1353</v>
      </c>
      <c r="F113" s="89" t="s">
        <v>1198</v>
      </c>
      <c r="G113" s="89" t="s">
        <v>937</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1348</v>
      </c>
      <c r="B114" s="84" t="s">
        <v>1354</v>
      </c>
      <c r="C114" s="86" t="s">
        <v>1355</v>
      </c>
      <c r="D114" s="88" t="s">
        <v>1356</v>
      </c>
      <c r="E114" s="88" t="s">
        <v>1357</v>
      </c>
      <c r="F114" s="89" t="s">
        <v>926</v>
      </c>
      <c r="G114" s="89" t="s">
        <v>937</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1348</v>
      </c>
      <c r="B115" s="84" t="s">
        <v>1358</v>
      </c>
      <c r="C115" s="86" t="s">
        <v>1359</v>
      </c>
      <c r="D115" s="88" t="s">
        <v>1360</v>
      </c>
      <c r="E115" s="88" t="s">
        <v>1361</v>
      </c>
      <c r="F115" s="89" t="s">
        <v>1198</v>
      </c>
      <c r="G115" s="89" t="s">
        <v>937</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1348</v>
      </c>
      <c r="B116" s="84" t="s">
        <v>1362</v>
      </c>
      <c r="C116" s="86" t="s">
        <v>1363</v>
      </c>
      <c r="D116" s="88" t="s">
        <v>1364</v>
      </c>
      <c r="E116" s="88" t="s">
        <v>1365</v>
      </c>
      <c r="F116" s="89" t="s">
        <v>1198</v>
      </c>
      <c r="G116" s="89" t="s">
        <v>969</v>
      </c>
      <c r="H116" s="89">
        <v>2</v>
      </c>
      <c r="I116" s="91">
        <f>IF(COUNTIF(J116:AW116,"&lt;&gt;")=0,"",SUMPRODUCT(((Recommendations[ImplStatus]="Implemented")+(Recommendations[ImplStatus]="Compensated"))*ISNUMBER(MATCH(Recommendations[Id],J116:AW116,0)))/COUNTIF(J116:AW116,"&lt;&gt;"))</f>
        <v>0</v>
      </c>
      <c r="J116" s="93" t="s">
        <v>220</v>
      </c>
      <c r="K116" s="93" t="s">
        <v>230</v>
      </c>
      <c r="L116" s="93" t="s">
        <v>235</v>
      </c>
      <c r="M116" s="93" t="s">
        <v>240</v>
      </c>
      <c r="N116" s="93" t="s">
        <v>245</v>
      </c>
      <c r="O116" s="93" t="s">
        <v>250</v>
      </c>
      <c r="P116" s="93" t="s">
        <v>255</v>
      </c>
      <c r="Q116" s="93" t="s">
        <v>260</v>
      </c>
      <c r="R116" s="93" t="s">
        <v>265</v>
      </c>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1348</v>
      </c>
      <c r="B117" s="84" t="s">
        <v>1366</v>
      </c>
      <c r="C117" s="86" t="s">
        <v>1367</v>
      </c>
      <c r="D117" s="88" t="s">
        <v>1368</v>
      </c>
      <c r="E117" s="88" t="s">
        <v>1369</v>
      </c>
      <c r="F117" s="89" t="s">
        <v>926</v>
      </c>
      <c r="G117" s="89" t="s">
        <v>969</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1348</v>
      </c>
      <c r="B118" s="84" t="s">
        <v>1370</v>
      </c>
      <c r="C118" s="86" t="s">
        <v>1371</v>
      </c>
      <c r="D118" s="88" t="s">
        <v>1372</v>
      </c>
      <c r="E118" s="88" t="s">
        <v>1373</v>
      </c>
      <c r="F118" s="89" t="s">
        <v>1198</v>
      </c>
      <c r="G118" s="89" t="s">
        <v>937</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1348</v>
      </c>
      <c r="B119" s="84" t="s">
        <v>1374</v>
      </c>
      <c r="C119" s="86" t="s">
        <v>1375</v>
      </c>
      <c r="D119" s="88" t="s">
        <v>1376</v>
      </c>
      <c r="E119" s="88" t="s">
        <v>1377</v>
      </c>
      <c r="F119" s="89" t="s">
        <v>926</v>
      </c>
      <c r="G119" s="89" t="s">
        <v>969</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1348</v>
      </c>
      <c r="B120" s="84" t="s">
        <v>1378</v>
      </c>
      <c r="C120" s="86" t="s">
        <v>1379</v>
      </c>
      <c r="D120" s="88" t="s">
        <v>1380</v>
      </c>
      <c r="E120" s="88" t="s">
        <v>1381</v>
      </c>
      <c r="F120" s="89" t="s">
        <v>1198</v>
      </c>
      <c r="G120" s="89" t="s">
        <v>969</v>
      </c>
      <c r="H120" s="89">
        <v>3</v>
      </c>
      <c r="I120" s="91">
        <f>IF(COUNTIF(J120:AW120,"&lt;&gt;")=0,"",SUMPRODUCT(((Recommendations[ImplStatus]="Implemented")+(Recommendations[ImplStatus]="Compensated"))*ISNUMBER(MATCH(Recommendations[Id],J120:AW120,0)))/COUNTIF(J120:AW120,"&lt;&gt;"))</f>
        <v>0</v>
      </c>
      <c r="J120" s="93" t="s">
        <v>360</v>
      </c>
      <c r="K120" s="93" t="s">
        <v>463</v>
      </c>
      <c r="L120" s="93" t="s">
        <v>497</v>
      </c>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1348</v>
      </c>
      <c r="B121" s="84" t="s">
        <v>1382</v>
      </c>
      <c r="C121" s="86" t="s">
        <v>1383</v>
      </c>
      <c r="D121" s="88" t="s">
        <v>1384</v>
      </c>
      <c r="E121" s="88" t="s">
        <v>1385</v>
      </c>
      <c r="F121" s="89" t="s">
        <v>1198</v>
      </c>
      <c r="G121" s="89" t="s">
        <v>969</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1348</v>
      </c>
      <c r="B122" s="84" t="s">
        <v>1386</v>
      </c>
      <c r="C122" s="86" t="s">
        <v>1387</v>
      </c>
      <c r="D122" s="88" t="s">
        <v>1388</v>
      </c>
      <c r="E122" s="88" t="s">
        <v>1389</v>
      </c>
      <c r="F122" s="89" t="s">
        <v>1198</v>
      </c>
      <c r="G122" s="89" t="s">
        <v>969</v>
      </c>
      <c r="H122" s="89">
        <v>3</v>
      </c>
      <c r="I122" s="91">
        <f>IF(COUNTIF(J122:AW122,"&lt;&gt;")=0,"",SUMPRODUCT(((Recommendations[ImplStatus]="Implemented")+(Recommendations[ImplStatus]="Compensated"))*ISNUMBER(MATCH(Recommendations[Id],J122:AW122,0)))/COUNTIF(J122:AW122,"&lt;&gt;"))</f>
        <v>0</v>
      </c>
      <c r="J122" s="93" t="s">
        <v>220</v>
      </c>
      <c r="K122" s="93" t="s">
        <v>235</v>
      </c>
      <c r="L122" s="93" t="s">
        <v>255</v>
      </c>
      <c r="M122" s="93" t="s">
        <v>260</v>
      </c>
      <c r="N122" s="93" t="s">
        <v>265</v>
      </c>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1348</v>
      </c>
      <c r="B123" s="84" t="s">
        <v>1390</v>
      </c>
      <c r="C123" s="86" t="s">
        <v>1391</v>
      </c>
      <c r="D123" s="88" t="s">
        <v>1392</v>
      </c>
      <c r="E123" s="88" t="s">
        <v>1393</v>
      </c>
      <c r="F123" s="89" t="s">
        <v>1198</v>
      </c>
      <c r="G123" s="89" t="s">
        <v>937</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1394</v>
      </c>
      <c r="B124" s="83">
        <v>14</v>
      </c>
      <c r="C124" s="85" t="s">
        <v>21</v>
      </c>
      <c r="D124" s="87" t="s">
        <v>1395</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1394</v>
      </c>
      <c r="B125" s="84" t="s">
        <v>1396</v>
      </c>
      <c r="C125" s="86" t="s">
        <v>1397</v>
      </c>
      <c r="D125" s="88" t="s">
        <v>1398</v>
      </c>
      <c r="E125" s="88" t="s">
        <v>1399</v>
      </c>
      <c r="F125" s="89" t="s">
        <v>1044</v>
      </c>
      <c r="G125" s="89" t="s">
        <v>985</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1394</v>
      </c>
      <c r="B126" s="84" t="s">
        <v>1400</v>
      </c>
      <c r="C126" s="86" t="s">
        <v>1401</v>
      </c>
      <c r="D126" s="88" t="s">
        <v>1402</v>
      </c>
      <c r="E126" s="88" t="s">
        <v>1403</v>
      </c>
      <c r="F126" s="89" t="s">
        <v>1069</v>
      </c>
      <c r="G126" s="89" t="s">
        <v>969</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1394</v>
      </c>
      <c r="B127" s="84" t="s">
        <v>1404</v>
      </c>
      <c r="C127" s="86" t="s">
        <v>1405</v>
      </c>
      <c r="D127" s="88" t="s">
        <v>1406</v>
      </c>
      <c r="E127" s="88" t="s">
        <v>1407</v>
      </c>
      <c r="F127" s="89" t="s">
        <v>1069</v>
      </c>
      <c r="G127" s="89" t="s">
        <v>969</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1394</v>
      </c>
      <c r="B128" s="84" t="s">
        <v>1408</v>
      </c>
      <c r="C128" s="86" t="s">
        <v>1409</v>
      </c>
      <c r="D128" s="88" t="s">
        <v>1410</v>
      </c>
      <c r="E128" s="88" t="s">
        <v>1411</v>
      </c>
      <c r="F128" s="89" t="s">
        <v>1069</v>
      </c>
      <c r="G128" s="89" t="s">
        <v>969</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1394</v>
      </c>
      <c r="B129" s="84" t="s">
        <v>1412</v>
      </c>
      <c r="C129" s="86" t="s">
        <v>1413</v>
      </c>
      <c r="D129" s="88" t="s">
        <v>1414</v>
      </c>
      <c r="E129" s="88" t="s">
        <v>1415</v>
      </c>
      <c r="F129" s="89" t="s">
        <v>1069</v>
      </c>
      <c r="G129" s="89" t="s">
        <v>969</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1394</v>
      </c>
      <c r="B130" s="84" t="s">
        <v>1416</v>
      </c>
      <c r="C130" s="86" t="s">
        <v>1417</v>
      </c>
      <c r="D130" s="88" t="s">
        <v>1418</v>
      </c>
      <c r="E130" s="88" t="s">
        <v>1419</v>
      </c>
      <c r="F130" s="89" t="s">
        <v>1069</v>
      </c>
      <c r="G130" s="89" t="s">
        <v>969</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1394</v>
      </c>
      <c r="B131" s="84" t="s">
        <v>1420</v>
      </c>
      <c r="C131" s="86" t="s">
        <v>1421</v>
      </c>
      <c r="D131" s="88" t="s">
        <v>1422</v>
      </c>
      <c r="E131" s="88" t="s">
        <v>1423</v>
      </c>
      <c r="F131" s="89" t="s">
        <v>1069</v>
      </c>
      <c r="G131" s="89" t="s">
        <v>969</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1394</v>
      </c>
      <c r="B132" s="84" t="s">
        <v>1424</v>
      </c>
      <c r="C132" s="86" t="s">
        <v>1425</v>
      </c>
      <c r="D132" s="88" t="s">
        <v>1426</v>
      </c>
      <c r="E132" s="88" t="s">
        <v>1427</v>
      </c>
      <c r="F132" s="89" t="s">
        <v>1069</v>
      </c>
      <c r="G132" s="89" t="s">
        <v>969</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1394</v>
      </c>
      <c r="B133" s="84" t="s">
        <v>1428</v>
      </c>
      <c r="C133" s="86" t="s">
        <v>1429</v>
      </c>
      <c r="D133" s="88" t="s">
        <v>1430</v>
      </c>
      <c r="E133" s="88" t="s">
        <v>1431</v>
      </c>
      <c r="F133" s="89" t="s">
        <v>1069</v>
      </c>
      <c r="G133" s="89" t="s">
        <v>969</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1432</v>
      </c>
      <c r="B134" s="83">
        <v>15</v>
      </c>
      <c r="C134" s="85" t="s">
        <v>21</v>
      </c>
      <c r="D134" s="87" t="s">
        <v>1433</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1432</v>
      </c>
      <c r="B135" s="84" t="s">
        <v>1434</v>
      </c>
      <c r="C135" s="86" t="s">
        <v>1435</v>
      </c>
      <c r="D135" s="88" t="s">
        <v>1436</v>
      </c>
      <c r="E135" s="88" t="s">
        <v>1437</v>
      </c>
      <c r="F135" s="89" t="s">
        <v>1069</v>
      </c>
      <c r="G135" s="89" t="s">
        <v>927</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1432</v>
      </c>
      <c r="B136" s="84" t="s">
        <v>1438</v>
      </c>
      <c r="C136" s="86" t="s">
        <v>1439</v>
      </c>
      <c r="D136" s="88" t="s">
        <v>1440</v>
      </c>
      <c r="E136" s="88" t="s">
        <v>1441</v>
      </c>
      <c r="F136" s="89" t="s">
        <v>1044</v>
      </c>
      <c r="G136" s="89" t="s">
        <v>985</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1432</v>
      </c>
      <c r="B137" s="84" t="s">
        <v>1442</v>
      </c>
      <c r="C137" s="86" t="s">
        <v>1443</v>
      </c>
      <c r="D137" s="88" t="s">
        <v>1444</v>
      </c>
      <c r="E137" s="88" t="s">
        <v>1445</v>
      </c>
      <c r="F137" s="89" t="s">
        <v>1069</v>
      </c>
      <c r="G137" s="89" t="s">
        <v>985</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1432</v>
      </c>
      <c r="B138" s="84" t="s">
        <v>1446</v>
      </c>
      <c r="C138" s="86" t="s">
        <v>1447</v>
      </c>
      <c r="D138" s="88" t="s">
        <v>1448</v>
      </c>
      <c r="E138" s="88" t="s">
        <v>1449</v>
      </c>
      <c r="F138" s="89" t="s">
        <v>1044</v>
      </c>
      <c r="G138" s="89" t="s">
        <v>985</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1432</v>
      </c>
      <c r="B139" s="84" t="s">
        <v>1450</v>
      </c>
      <c r="C139" s="86" t="s">
        <v>1451</v>
      </c>
      <c r="D139" s="88" t="s">
        <v>1452</v>
      </c>
      <c r="E139" s="88" t="s">
        <v>1453</v>
      </c>
      <c r="F139" s="89" t="s">
        <v>1069</v>
      </c>
      <c r="G139" s="89" t="s">
        <v>985</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1432</v>
      </c>
      <c r="B140" s="84" t="s">
        <v>1454</v>
      </c>
      <c r="C140" s="86" t="s">
        <v>1455</v>
      </c>
      <c r="D140" s="88" t="s">
        <v>1456</v>
      </c>
      <c r="E140" s="88" t="s">
        <v>1457</v>
      </c>
      <c r="F140" s="89" t="s">
        <v>984</v>
      </c>
      <c r="G140" s="89" t="s">
        <v>985</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1432</v>
      </c>
      <c r="B141" s="84" t="s">
        <v>1458</v>
      </c>
      <c r="C141" s="86" t="s">
        <v>1459</v>
      </c>
      <c r="D141" s="88" t="s">
        <v>1460</v>
      </c>
      <c r="E141" s="88" t="s">
        <v>1461</v>
      </c>
      <c r="F141" s="89" t="s">
        <v>984</v>
      </c>
      <c r="G141" s="89" t="s">
        <v>969</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1462</v>
      </c>
      <c r="B142" s="83">
        <v>16</v>
      </c>
      <c r="C142" s="85" t="s">
        <v>21</v>
      </c>
      <c r="D142" s="87" t="s">
        <v>1463</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1462</v>
      </c>
      <c r="B143" s="84" t="s">
        <v>1464</v>
      </c>
      <c r="C143" s="86" t="s">
        <v>1465</v>
      </c>
      <c r="D143" s="88" t="s">
        <v>1466</v>
      </c>
      <c r="E143" s="88" t="s">
        <v>1467</v>
      </c>
      <c r="F143" s="89" t="s">
        <v>1044</v>
      </c>
      <c r="G143" s="89" t="s">
        <v>985</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1462</v>
      </c>
      <c r="B144" s="84" t="s">
        <v>1468</v>
      </c>
      <c r="C144" s="86" t="s">
        <v>1469</v>
      </c>
      <c r="D144" s="88" t="s">
        <v>1470</v>
      </c>
      <c r="E144" s="88" t="s">
        <v>1471</v>
      </c>
      <c r="F144" s="89" t="s">
        <v>1044</v>
      </c>
      <c r="G144" s="89" t="s">
        <v>985</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1462</v>
      </c>
      <c r="B145" s="84" t="s">
        <v>1472</v>
      </c>
      <c r="C145" s="86" t="s">
        <v>1473</v>
      </c>
      <c r="D145" s="88" t="s">
        <v>1474</v>
      </c>
      <c r="E145" s="88" t="s">
        <v>1475</v>
      </c>
      <c r="F145" s="89" t="s">
        <v>952</v>
      </c>
      <c r="G145" s="89" t="s">
        <v>937</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1462</v>
      </c>
      <c r="B146" s="84" t="s">
        <v>1476</v>
      </c>
      <c r="C146" s="86" t="s">
        <v>1477</v>
      </c>
      <c r="D146" s="88" t="s">
        <v>1478</v>
      </c>
      <c r="E146" s="88" t="s">
        <v>1479</v>
      </c>
      <c r="F146" s="89" t="s">
        <v>952</v>
      </c>
      <c r="G146" s="89" t="s">
        <v>927</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1462</v>
      </c>
      <c r="B147" s="84" t="s">
        <v>1480</v>
      </c>
      <c r="C147" s="86" t="s">
        <v>1481</v>
      </c>
      <c r="D147" s="88" t="s">
        <v>1482</v>
      </c>
      <c r="E147" s="88" t="s">
        <v>1483</v>
      </c>
      <c r="F147" s="89" t="s">
        <v>952</v>
      </c>
      <c r="G147" s="89" t="s">
        <v>969</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1462</v>
      </c>
      <c r="B148" s="84" t="s">
        <v>1484</v>
      </c>
      <c r="C148" s="86" t="s">
        <v>1485</v>
      </c>
      <c r="D148" s="88" t="s">
        <v>1486</v>
      </c>
      <c r="E148" s="88" t="s">
        <v>1487</v>
      </c>
      <c r="F148" s="89" t="s">
        <v>1044</v>
      </c>
      <c r="G148" s="89" t="s">
        <v>985</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1462</v>
      </c>
      <c r="B149" s="84" t="s">
        <v>1488</v>
      </c>
      <c r="C149" s="86" t="s">
        <v>1489</v>
      </c>
      <c r="D149" s="88" t="s">
        <v>1490</v>
      </c>
      <c r="E149" s="88" t="s">
        <v>1491</v>
      </c>
      <c r="F149" s="89" t="s">
        <v>952</v>
      </c>
      <c r="G149" s="89" t="s">
        <v>969</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1462</v>
      </c>
      <c r="B150" s="84" t="s">
        <v>1492</v>
      </c>
      <c r="C150" s="86" t="s">
        <v>1493</v>
      </c>
      <c r="D150" s="88" t="s">
        <v>1494</v>
      </c>
      <c r="E150" s="88" t="s">
        <v>1495</v>
      </c>
      <c r="F150" s="89" t="s">
        <v>1198</v>
      </c>
      <c r="G150" s="89" t="s">
        <v>969</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1462</v>
      </c>
      <c r="B151" s="84" t="s">
        <v>1496</v>
      </c>
      <c r="C151" s="86" t="s">
        <v>1497</v>
      </c>
      <c r="D151" s="88" t="s">
        <v>1498</v>
      </c>
      <c r="E151" s="88" t="s">
        <v>1499</v>
      </c>
      <c r="F151" s="89" t="s">
        <v>1069</v>
      </c>
      <c r="G151" s="89" t="s">
        <v>969</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1462</v>
      </c>
      <c r="B152" s="84" t="s">
        <v>1500</v>
      </c>
      <c r="C152" s="86" t="s">
        <v>1501</v>
      </c>
      <c r="D152" s="88" t="s">
        <v>1502</v>
      </c>
      <c r="E152" s="88" t="s">
        <v>1503</v>
      </c>
      <c r="F152" s="89" t="s">
        <v>952</v>
      </c>
      <c r="G152" s="89" t="s">
        <v>969</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1462</v>
      </c>
      <c r="B153" s="84" t="s">
        <v>1504</v>
      </c>
      <c r="C153" s="86" t="s">
        <v>1505</v>
      </c>
      <c r="D153" s="88" t="s">
        <v>1506</v>
      </c>
      <c r="E153" s="88" t="s">
        <v>1507</v>
      </c>
      <c r="F153" s="89" t="s">
        <v>952</v>
      </c>
      <c r="G153" s="89" t="s">
        <v>969</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1462</v>
      </c>
      <c r="B154" s="84" t="s">
        <v>1508</v>
      </c>
      <c r="C154" s="86" t="s">
        <v>1509</v>
      </c>
      <c r="D154" s="88" t="s">
        <v>1510</v>
      </c>
      <c r="E154" s="88" t="s">
        <v>1511</v>
      </c>
      <c r="F154" s="89" t="s">
        <v>952</v>
      </c>
      <c r="G154" s="89" t="s">
        <v>969</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1462</v>
      </c>
      <c r="B155" s="84" t="s">
        <v>1512</v>
      </c>
      <c r="C155" s="86" t="s">
        <v>1513</v>
      </c>
      <c r="D155" s="88" t="s">
        <v>1514</v>
      </c>
      <c r="E155" s="88" t="s">
        <v>1515</v>
      </c>
      <c r="F155" s="89" t="s">
        <v>952</v>
      </c>
      <c r="G155" s="89" t="s">
        <v>937</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1462</v>
      </c>
      <c r="B156" s="84" t="s">
        <v>1516</v>
      </c>
      <c r="C156" s="86" t="s">
        <v>1517</v>
      </c>
      <c r="D156" s="88" t="s">
        <v>1518</v>
      </c>
      <c r="E156" s="88" t="s">
        <v>1519</v>
      </c>
      <c r="F156" s="89" t="s">
        <v>952</v>
      </c>
      <c r="G156" s="89" t="s">
        <v>969</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1520</v>
      </c>
      <c r="B157" s="83">
        <v>17</v>
      </c>
      <c r="C157" s="85" t="s">
        <v>21</v>
      </c>
      <c r="D157" s="87" t="s">
        <v>1521</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1520</v>
      </c>
      <c r="B158" s="84" t="s">
        <v>1522</v>
      </c>
      <c r="C158" s="86" t="s">
        <v>1523</v>
      </c>
      <c r="D158" s="88" t="s">
        <v>1524</v>
      </c>
      <c r="E158" s="88" t="s">
        <v>1525</v>
      </c>
      <c r="F158" s="89" t="s">
        <v>1069</v>
      </c>
      <c r="G158" s="89" t="s">
        <v>932</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1520</v>
      </c>
      <c r="B159" s="84" t="s">
        <v>1526</v>
      </c>
      <c r="C159" s="86" t="s">
        <v>1527</v>
      </c>
      <c r="D159" s="88" t="s">
        <v>1528</v>
      </c>
      <c r="E159" s="88" t="s">
        <v>1529</v>
      </c>
      <c r="F159" s="89" t="s">
        <v>1044</v>
      </c>
      <c r="G159" s="89" t="s">
        <v>985</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1520</v>
      </c>
      <c r="B160" s="84" t="s">
        <v>1530</v>
      </c>
      <c r="C160" s="86" t="s">
        <v>1531</v>
      </c>
      <c r="D160" s="88" t="s">
        <v>1532</v>
      </c>
      <c r="E160" s="88" t="s">
        <v>1533</v>
      </c>
      <c r="F160" s="89" t="s">
        <v>1044</v>
      </c>
      <c r="G160" s="89" t="s">
        <v>985</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1520</v>
      </c>
      <c r="B161" s="84" t="s">
        <v>1534</v>
      </c>
      <c r="C161" s="86" t="s">
        <v>1535</v>
      </c>
      <c r="D161" s="88" t="s">
        <v>1536</v>
      </c>
      <c r="E161" s="88" t="s">
        <v>1537</v>
      </c>
      <c r="F161" s="89" t="s">
        <v>1044</v>
      </c>
      <c r="G161" s="89" t="s">
        <v>985</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1520</v>
      </c>
      <c r="B162" s="84" t="s">
        <v>1538</v>
      </c>
      <c r="C162" s="86" t="s">
        <v>1539</v>
      </c>
      <c r="D162" s="88" t="s">
        <v>1540</v>
      </c>
      <c r="E162" s="88" t="s">
        <v>1541</v>
      </c>
      <c r="F162" s="89" t="s">
        <v>1069</v>
      </c>
      <c r="G162" s="89" t="s">
        <v>932</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1520</v>
      </c>
      <c r="B163" s="84" t="s">
        <v>1542</v>
      </c>
      <c r="C163" s="86" t="s">
        <v>1543</v>
      </c>
      <c r="D163" s="88" t="s">
        <v>1544</v>
      </c>
      <c r="E163" s="88" t="s">
        <v>1545</v>
      </c>
      <c r="F163" s="89" t="s">
        <v>1069</v>
      </c>
      <c r="G163" s="89" t="s">
        <v>932</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1520</v>
      </c>
      <c r="B164" s="84" t="s">
        <v>1546</v>
      </c>
      <c r="C164" s="86" t="s">
        <v>1547</v>
      </c>
      <c r="D164" s="88" t="s">
        <v>1548</v>
      </c>
      <c r="E164" s="88" t="s">
        <v>1549</v>
      </c>
      <c r="F164" s="89" t="s">
        <v>1069</v>
      </c>
      <c r="G164" s="89" t="s">
        <v>1301</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1520</v>
      </c>
      <c r="B165" s="84" t="s">
        <v>1550</v>
      </c>
      <c r="C165" s="86" t="s">
        <v>1551</v>
      </c>
      <c r="D165" s="88" t="s">
        <v>1552</v>
      </c>
      <c r="E165" s="88" t="s">
        <v>1553</v>
      </c>
      <c r="F165" s="89" t="s">
        <v>1069</v>
      </c>
      <c r="G165" s="89" t="s">
        <v>1301</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1520</v>
      </c>
      <c r="B166" s="84" t="s">
        <v>1554</v>
      </c>
      <c r="C166" s="86" t="s">
        <v>1555</v>
      </c>
      <c r="D166" s="88" t="s">
        <v>1556</v>
      </c>
      <c r="E166" s="88" t="s">
        <v>1557</v>
      </c>
      <c r="F166" s="89" t="s">
        <v>1044</v>
      </c>
      <c r="G166" s="89" t="s">
        <v>1301</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1558</v>
      </c>
      <c r="B167" s="83">
        <v>18</v>
      </c>
      <c r="C167" s="85" t="s">
        <v>21</v>
      </c>
      <c r="D167" s="87" t="s">
        <v>1559</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1558</v>
      </c>
      <c r="B168" s="84" t="s">
        <v>1560</v>
      </c>
      <c r="C168" s="86" t="s">
        <v>1561</v>
      </c>
      <c r="D168" s="88" t="s">
        <v>1562</v>
      </c>
      <c r="E168" s="88" t="s">
        <v>1563</v>
      </c>
      <c r="F168" s="89" t="s">
        <v>1044</v>
      </c>
      <c r="G168" s="89" t="s">
        <v>985</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1558</v>
      </c>
      <c r="B169" s="84" t="s">
        <v>1564</v>
      </c>
      <c r="C169" s="86" t="s">
        <v>1565</v>
      </c>
      <c r="D169" s="88" t="s">
        <v>1566</v>
      </c>
      <c r="E169" s="88" t="s">
        <v>1567</v>
      </c>
      <c r="F169" s="89" t="s">
        <v>1198</v>
      </c>
      <c r="G169" s="89" t="s">
        <v>937</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1558</v>
      </c>
      <c r="B170" s="84" t="s">
        <v>1568</v>
      </c>
      <c r="C170" s="86" t="s">
        <v>1569</v>
      </c>
      <c r="D170" s="88" t="s">
        <v>1570</v>
      </c>
      <c r="E170" s="88" t="s">
        <v>1571</v>
      </c>
      <c r="F170" s="89" t="s">
        <v>1198</v>
      </c>
      <c r="G170" s="89" t="s">
        <v>969</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1558</v>
      </c>
      <c r="B171" s="84" t="s">
        <v>1572</v>
      </c>
      <c r="C171" s="86" t="s">
        <v>1573</v>
      </c>
      <c r="D171" s="88" t="s">
        <v>1574</v>
      </c>
      <c r="E171" s="88" t="s">
        <v>1575</v>
      </c>
      <c r="F171" s="89" t="s">
        <v>1198</v>
      </c>
      <c r="G171" s="89" t="s">
        <v>969</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1558</v>
      </c>
      <c r="B172" s="94" t="s">
        <v>1576</v>
      </c>
      <c r="C172" s="95" t="s">
        <v>1577</v>
      </c>
      <c r="D172" s="96" t="s">
        <v>1578</v>
      </c>
      <c r="E172" s="96" t="s">
        <v>1579</v>
      </c>
      <c r="F172" s="97" t="s">
        <v>1198</v>
      </c>
      <c r="G172" s="97" t="s">
        <v>937</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91" t="s">
        <v>630</v>
      </c>
      <c r="B176" s="291"/>
      <c r="C176" s="291"/>
      <c r="D176" s="29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IFERROR(INDEX('Recommendations'!$H$2:$H$124, MATCH(J2,'Recommendations'!$A$2:$A$124,0))="Implemented", FALSE))</xm:f>
            <x14:dxf>
              <font>
                <color rgb="FF000000"/>
              </font>
              <fill>
                <patternFill>
                  <bgColor rgb="FF3C7D22"/>
                </patternFill>
              </fill>
            </x14:dxf>
          </x14:cfRule>
          <x14:cfRule type="expression" priority="2" id="{00000000-000E-0000-0400-000002000000}">
            <xm:f>AND(J2&lt;&gt;"", IFERROR(INDEX('Recommendations'!$H$2:$H$124, MATCH(J2,'Recommendations'!$A$2:$A$124,0))="Compensated", FALSE))</xm:f>
            <x14:dxf>
              <font>
                <color rgb="FF000000"/>
              </font>
              <fill>
                <patternFill>
                  <bgColor rgb="FFC6E0B4"/>
                </patternFill>
              </fill>
            </x14:dxf>
          </x14:cfRule>
          <x14:cfRule type="expression" priority="3" id="{00000000-000E-0000-0400-000003000000}">
            <xm:f>AND(J2&lt;&gt;"", IFERROR(INDEX('Recommendations'!$H$2:$H$124, MATCH(J2,'Recommendations'!$A$2:$A$124,0))="Testing", FALSE))</xm:f>
            <x14:dxf>
              <font>
                <color rgb="FF000000"/>
              </font>
              <fill>
                <patternFill>
                  <bgColor rgb="FFFFC000"/>
                </patternFill>
              </fill>
            </x14:dxf>
          </x14:cfRule>
          <x14:cfRule type="expression" priority="4" id="{00000000-000E-0000-0400-000004000000}">
            <xm:f>AND(J2&lt;&gt;"", IFERROR(INDEX('Recommendations'!$H$2:$H$124, MATCH(J2,'Recommendations'!$A$2:$A$124,0))="Failed", FALSE))</xm:f>
            <x14:dxf>
              <font>
                <color rgb="FF000000"/>
              </font>
              <fill>
                <patternFill>
                  <bgColor rgb="FFD82891"/>
                </patternFill>
              </fill>
            </x14:dxf>
          </x14:cfRule>
          <x14:cfRule type="expression" priority="5" id="{00000000-000E-0000-0400-000005000000}">
            <xm:f>AND(J2&lt;&gt;"", IFERROR(INDEX('Recommendations'!$H$2:$H$124, MATCH(J2,'Recommendations'!$A$2:$A$124,0))="Risk Accepted", FALSE))</xm:f>
            <x14:dxf>
              <font>
                <color rgb="FF000000"/>
              </font>
              <fill>
                <patternFill>
                  <bgColor rgb="FFD9D9D9"/>
                </patternFill>
              </fill>
            </x14:dxf>
          </x14:cfRule>
          <x14:cfRule type="expression" priority="6" id="{00000000-000E-0000-0400-000006000000}">
            <xm:f>AND(J2&lt;&gt;"", IFERROR(INDEX('Recommendations'!$H$2:$H$124, MATCH(J2,'Recommendations'!$A$2:$A$124,0))="N/A",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3" t="s">
        <v>0</v>
      </c>
      <c r="B1" s="124" t="s">
        <v>1580</v>
      </c>
      <c r="C1" s="124" t="s">
        <v>10</v>
      </c>
      <c r="D1" s="124" t="s">
        <v>785</v>
      </c>
      <c r="E1" s="124" t="s">
        <v>1581</v>
      </c>
      <c r="F1" s="124" t="s">
        <v>1582</v>
      </c>
      <c r="G1" s="124" t="s">
        <v>879</v>
      </c>
      <c r="H1" s="124" t="s">
        <v>880</v>
      </c>
      <c r="I1" s="124" t="s">
        <v>881</v>
      </c>
      <c r="J1" s="124" t="s">
        <v>882</v>
      </c>
      <c r="K1" s="124" t="s">
        <v>883</v>
      </c>
      <c r="L1" s="124" t="s">
        <v>884</v>
      </c>
      <c r="M1" s="124" t="s">
        <v>885</v>
      </c>
      <c r="N1" s="124" t="s">
        <v>886</v>
      </c>
      <c r="O1" s="124" t="s">
        <v>887</v>
      </c>
      <c r="P1" s="124" t="s">
        <v>888</v>
      </c>
      <c r="Q1" s="124" t="s">
        <v>889</v>
      </c>
      <c r="R1" s="124" t="s">
        <v>890</v>
      </c>
      <c r="S1" s="124" t="s">
        <v>891</v>
      </c>
      <c r="T1" s="124" t="s">
        <v>892</v>
      </c>
      <c r="U1" s="124" t="s">
        <v>893</v>
      </c>
      <c r="V1" s="124" t="s">
        <v>894</v>
      </c>
      <c r="W1" s="124" t="s">
        <v>895</v>
      </c>
      <c r="X1" s="124" t="s">
        <v>896</v>
      </c>
      <c r="Y1" s="124" t="s">
        <v>897</v>
      </c>
      <c r="Z1" s="124" t="s">
        <v>898</v>
      </c>
      <c r="AA1" s="124" t="s">
        <v>899</v>
      </c>
      <c r="AB1" s="124" t="s">
        <v>900</v>
      </c>
      <c r="AC1" s="124" t="s">
        <v>901</v>
      </c>
      <c r="AD1" s="124" t="s">
        <v>902</v>
      </c>
      <c r="AE1" s="124" t="s">
        <v>903</v>
      </c>
      <c r="AF1" s="124" t="s">
        <v>904</v>
      </c>
      <c r="AG1" s="124" t="s">
        <v>905</v>
      </c>
      <c r="AH1" s="124" t="s">
        <v>906</v>
      </c>
      <c r="AI1" s="124" t="s">
        <v>907</v>
      </c>
      <c r="AJ1" s="124" t="s">
        <v>908</v>
      </c>
      <c r="AK1" s="124" t="s">
        <v>909</v>
      </c>
      <c r="AL1" s="124" t="s">
        <v>910</v>
      </c>
      <c r="AM1" s="124" t="s">
        <v>911</v>
      </c>
      <c r="AN1" s="124" t="s">
        <v>912</v>
      </c>
      <c r="AO1" s="124" t="s">
        <v>913</v>
      </c>
      <c r="AP1" s="124" t="s">
        <v>914</v>
      </c>
      <c r="AQ1" s="124" t="s">
        <v>915</v>
      </c>
      <c r="AR1" s="124" t="s">
        <v>916</v>
      </c>
      <c r="AS1" s="124" t="s">
        <v>917</v>
      </c>
      <c r="AT1" s="124" t="s">
        <v>918</v>
      </c>
      <c r="AU1" s="125" t="s">
        <v>919</v>
      </c>
    </row>
    <row r="2" spans="1:47" ht="60" customHeight="1" x14ac:dyDescent="0.35">
      <c r="A2" s="119" t="s">
        <v>1583</v>
      </c>
      <c r="B2" s="109" t="s">
        <v>1584</v>
      </c>
      <c r="C2" s="110" t="s">
        <v>1585</v>
      </c>
      <c r="D2" s="110" t="s">
        <v>1586</v>
      </c>
      <c r="E2" s="110" t="s">
        <v>1587</v>
      </c>
      <c r="F2" s="111" t="s">
        <v>1588</v>
      </c>
      <c r="G2" s="112">
        <f>IF(COUNTIF(H2:AU2,"&lt;&gt;")=0,"",SUMPRODUCT(((Recommendations[ImplStatus]="Implemented")+(Recommendations[ImplStatus]="Compensated"))*ISNUMBER(MATCH(Recommendations[Id],H2:AU2,0)))/COUNTIF(H2:AU2,"&lt;&gt;"))</f>
        <v>0</v>
      </c>
      <c r="H2" s="113" t="s">
        <v>30</v>
      </c>
      <c r="I2" s="113" t="s">
        <v>71</v>
      </c>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21"/>
    </row>
    <row r="3" spans="1:47" ht="60" customHeight="1" x14ac:dyDescent="0.35">
      <c r="A3" s="119" t="s">
        <v>1589</v>
      </c>
      <c r="B3" s="109" t="s">
        <v>1590</v>
      </c>
      <c r="C3" s="110" t="s">
        <v>1591</v>
      </c>
      <c r="D3" s="110" t="s">
        <v>1592</v>
      </c>
      <c r="E3" s="110" t="s">
        <v>1593</v>
      </c>
      <c r="F3" s="111" t="s">
        <v>1594</v>
      </c>
      <c r="G3" s="112" t="str">
        <f>IF(COUNTIF(H3:AU3,"&lt;&gt;")=0,"",SUMPRODUCT(((Recommendations[ImplStatus]="Implemented")+(Recommendations[ImplStatus]="Compensated"))*ISNUMBER(MATCH(Recommendations[Id],H3:AU3,0)))/COUNTIF(H3:AU3,"&lt;&gt;"))</f>
        <v/>
      </c>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c r="AU3" s="121"/>
    </row>
    <row r="4" spans="1:47" ht="60" customHeight="1" x14ac:dyDescent="0.35">
      <c r="A4" s="119" t="s">
        <v>1595</v>
      </c>
      <c r="B4" s="109" t="s">
        <v>1596</v>
      </c>
      <c r="C4" s="110" t="s">
        <v>1597</v>
      </c>
      <c r="D4" s="110" t="s">
        <v>1598</v>
      </c>
      <c r="E4" s="110" t="s">
        <v>1599</v>
      </c>
      <c r="F4" s="111" t="s">
        <v>1600</v>
      </c>
      <c r="G4" s="112" t="str">
        <f>IF(COUNTIF(H4:AU4,"&lt;&gt;")=0,"",SUMPRODUCT(((Recommendations[ImplStatus]="Implemented")+(Recommendations[ImplStatus]="Compensated"))*ISNUMBER(MATCH(Recommendations[Id],H4:AU4,0)))/COUNTIF(H4:AU4,"&lt;&gt;"))</f>
        <v/>
      </c>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13"/>
      <c r="AP4" s="113"/>
      <c r="AQ4" s="113"/>
      <c r="AR4" s="113"/>
      <c r="AS4" s="113"/>
      <c r="AT4" s="113"/>
      <c r="AU4" s="121"/>
    </row>
    <row r="5" spans="1:47" ht="60" customHeight="1" x14ac:dyDescent="0.35">
      <c r="A5" s="119" t="s">
        <v>1601</v>
      </c>
      <c r="B5" s="109" t="s">
        <v>1602</v>
      </c>
      <c r="C5" s="110" t="s">
        <v>1603</v>
      </c>
      <c r="D5" s="110" t="s">
        <v>1604</v>
      </c>
      <c r="E5" s="110" t="s">
        <v>1605</v>
      </c>
      <c r="F5" s="111" t="s">
        <v>1606</v>
      </c>
      <c r="G5" s="112" t="str">
        <f>IF(COUNTIF(H5:AU5,"&lt;&gt;")=0,"",SUMPRODUCT(((Recommendations[ImplStatus]="Implemented")+(Recommendations[ImplStatus]="Compensated"))*ISNUMBER(MATCH(Recommendations[Id],H5:AU5,0)))/COUNTIF(H5:AU5,"&lt;&gt;"))</f>
        <v/>
      </c>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c r="AN5" s="113"/>
      <c r="AO5" s="113"/>
      <c r="AP5" s="113"/>
      <c r="AQ5" s="113"/>
      <c r="AR5" s="113"/>
      <c r="AS5" s="113"/>
      <c r="AT5" s="113"/>
      <c r="AU5" s="121"/>
    </row>
    <row r="6" spans="1:47" ht="60" customHeight="1" x14ac:dyDescent="0.35">
      <c r="A6" s="119" t="s">
        <v>1607</v>
      </c>
      <c r="B6" s="109" t="s">
        <v>1608</v>
      </c>
      <c r="C6" s="110" t="s">
        <v>1609</v>
      </c>
      <c r="D6" s="110" t="s">
        <v>1610</v>
      </c>
      <c r="E6" s="110" t="s">
        <v>21</v>
      </c>
      <c r="F6" s="111" t="s">
        <v>1611</v>
      </c>
      <c r="G6" s="112" t="str">
        <f>IF(COUNTIF(H6:AU6,"&lt;&gt;")=0,"",SUMPRODUCT(((Recommendations[ImplStatus]="Implemented")+(Recommendations[ImplStatus]="Compensated"))*ISNUMBER(MATCH(Recommendations[Id],H6:AU6,0)))/COUNTIF(H6:AU6,"&lt;&gt;"))</f>
        <v/>
      </c>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c r="AM6" s="113"/>
      <c r="AN6" s="113"/>
      <c r="AO6" s="113"/>
      <c r="AP6" s="113"/>
      <c r="AQ6" s="113"/>
      <c r="AR6" s="113"/>
      <c r="AS6" s="113"/>
      <c r="AT6" s="113"/>
      <c r="AU6" s="121"/>
    </row>
    <row r="7" spans="1:47" ht="60" customHeight="1" x14ac:dyDescent="0.35">
      <c r="A7" s="119" t="s">
        <v>1612</v>
      </c>
      <c r="B7" s="109" t="s">
        <v>11</v>
      </c>
      <c r="C7" s="110" t="s">
        <v>1613</v>
      </c>
      <c r="D7" s="110" t="s">
        <v>1614</v>
      </c>
      <c r="E7" s="110" t="s">
        <v>21</v>
      </c>
      <c r="F7" s="111" t="s">
        <v>1615</v>
      </c>
      <c r="G7" s="112">
        <f>IF(COUNTIF(H7:AU7,"&lt;&gt;")=0,"",SUMPRODUCT(((Recommendations[ImplStatus]="Implemented")+(Recommendations[ImplStatus]="Compensated"))*ISNUMBER(MATCH(Recommendations[Id],H7:AU7,0)))/COUNTIF(H7:AU7,"&lt;&gt;"))</f>
        <v>0</v>
      </c>
      <c r="H7" s="113" t="s">
        <v>40</v>
      </c>
      <c r="I7" s="113" t="s">
        <v>45</v>
      </c>
      <c r="J7" s="113" t="s">
        <v>50</v>
      </c>
      <c r="K7" s="113" t="s">
        <v>76</v>
      </c>
      <c r="L7" s="113" t="s">
        <v>91</v>
      </c>
      <c r="M7" s="113" t="s">
        <v>96</v>
      </c>
      <c r="N7" s="113" t="s">
        <v>124</v>
      </c>
      <c r="O7" s="113" t="s">
        <v>144</v>
      </c>
      <c r="P7" s="113" t="s">
        <v>211</v>
      </c>
      <c r="Q7" s="113" t="s">
        <v>216</v>
      </c>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21"/>
    </row>
    <row r="8" spans="1:47" ht="60" customHeight="1" x14ac:dyDescent="0.35">
      <c r="A8" s="119" t="s">
        <v>1616</v>
      </c>
      <c r="B8" s="109" t="s">
        <v>1617</v>
      </c>
      <c r="C8" s="110" t="s">
        <v>1618</v>
      </c>
      <c r="D8" s="110" t="s">
        <v>1619</v>
      </c>
      <c r="E8" s="110" t="s">
        <v>21</v>
      </c>
      <c r="F8" s="111" t="s">
        <v>1620</v>
      </c>
      <c r="G8" s="112" t="str">
        <f>IF(COUNTIF(H8:AU8,"&lt;&gt;")=0,"",SUMPRODUCT(((Recommendations[ImplStatus]="Implemented")+(Recommendations[ImplStatus]="Compensated"))*ISNUMBER(MATCH(Recommendations[Id],H8:AU8,0)))/COUNTIF(H8:AU8,"&lt;&gt;"))</f>
        <v/>
      </c>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21"/>
    </row>
    <row r="9" spans="1:47" ht="60" customHeight="1" x14ac:dyDescent="0.35">
      <c r="A9" s="119" t="s">
        <v>1621</v>
      </c>
      <c r="B9" s="109" t="s">
        <v>1622</v>
      </c>
      <c r="C9" s="110" t="s">
        <v>1623</v>
      </c>
      <c r="D9" s="110" t="s">
        <v>1624</v>
      </c>
      <c r="E9" s="110" t="s">
        <v>21</v>
      </c>
      <c r="F9" s="111" t="s">
        <v>1625</v>
      </c>
      <c r="G9" s="112" t="str">
        <f>IF(COUNTIF(H9:AU9,"&lt;&gt;")=0,"",SUMPRODUCT(((Recommendations[ImplStatus]="Implemented")+(Recommendations[ImplStatus]="Compensated"))*ISNUMBER(MATCH(Recommendations[Id],H9:AU9,0)))/COUNTIF(H9:AU9,"&lt;&gt;"))</f>
        <v/>
      </c>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21"/>
    </row>
    <row r="10" spans="1:47" ht="60" customHeight="1" x14ac:dyDescent="0.35">
      <c r="A10" s="119" t="s">
        <v>1626</v>
      </c>
      <c r="B10" s="109" t="s">
        <v>1627</v>
      </c>
      <c r="C10" s="110" t="s">
        <v>1628</v>
      </c>
      <c r="D10" s="110" t="s">
        <v>1629</v>
      </c>
      <c r="E10" s="110" t="s">
        <v>21</v>
      </c>
      <c r="F10" s="111" t="s">
        <v>1630</v>
      </c>
      <c r="G10" s="112" t="str">
        <f>IF(COUNTIF(H10:AU10,"&lt;&gt;")=0,"",SUMPRODUCT(((Recommendations[ImplStatus]="Implemented")+(Recommendations[ImplStatus]="Compensated"))*ISNUMBER(MATCH(Recommendations[Id],H10:AU10,0)))/COUNTIF(H10:AU10,"&lt;&gt;"))</f>
        <v/>
      </c>
      <c r="H10" s="113"/>
      <c r="I10" s="113"/>
      <c r="J10" s="113"/>
      <c r="K10" s="113"/>
      <c r="L10" s="113"/>
      <c r="M10" s="113"/>
      <c r="N10" s="113"/>
      <c r="O10" s="113"/>
      <c r="P10" s="113"/>
      <c r="Q10" s="113"/>
      <c r="R10" s="113"/>
      <c r="S10" s="113"/>
      <c r="T10" s="113"/>
      <c r="U10" s="113"/>
      <c r="V10" s="113"/>
      <c r="W10" s="113"/>
      <c r="X10" s="113"/>
      <c r="Y10" s="113"/>
      <c r="Z10" s="113"/>
      <c r="AA10" s="113"/>
      <c r="AB10" s="113"/>
      <c r="AC10" s="113"/>
      <c r="AD10" s="113"/>
      <c r="AE10" s="113"/>
      <c r="AF10" s="113"/>
      <c r="AG10" s="113"/>
      <c r="AH10" s="113"/>
      <c r="AI10" s="113"/>
      <c r="AJ10" s="113"/>
      <c r="AK10" s="113"/>
      <c r="AL10" s="113"/>
      <c r="AM10" s="113"/>
      <c r="AN10" s="113"/>
      <c r="AO10" s="113"/>
      <c r="AP10" s="113"/>
      <c r="AQ10" s="113"/>
      <c r="AR10" s="113"/>
      <c r="AS10" s="113"/>
      <c r="AT10" s="113"/>
      <c r="AU10" s="121"/>
    </row>
    <row r="11" spans="1:47" ht="60" customHeight="1" x14ac:dyDescent="0.35">
      <c r="A11" s="119" t="s">
        <v>1631</v>
      </c>
      <c r="B11" s="109" t="s">
        <v>1632</v>
      </c>
      <c r="C11" s="110" t="s">
        <v>1633</v>
      </c>
      <c r="D11" s="110" t="s">
        <v>1634</v>
      </c>
      <c r="E11" s="110" t="s">
        <v>21</v>
      </c>
      <c r="F11" s="111" t="s">
        <v>1635</v>
      </c>
      <c r="G11" s="112" t="str">
        <f>IF(COUNTIF(H11:AU11,"&lt;&gt;")=0,"",SUMPRODUCT(((Recommendations[ImplStatus]="Implemented")+(Recommendations[ImplStatus]="Compensated"))*ISNUMBER(MATCH(Recommendations[Id],H11:AU11,0)))/COUNTIF(H11:AU11,"&lt;&gt;"))</f>
        <v/>
      </c>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21"/>
    </row>
    <row r="12" spans="1:47" ht="60" customHeight="1" x14ac:dyDescent="0.35">
      <c r="A12" s="119" t="s">
        <v>1636</v>
      </c>
      <c r="B12" s="109" t="s">
        <v>1637</v>
      </c>
      <c r="C12" s="110" t="s">
        <v>1638</v>
      </c>
      <c r="D12" s="110" t="s">
        <v>1639</v>
      </c>
      <c r="E12" s="110" t="s">
        <v>21</v>
      </c>
      <c r="F12" s="111" t="s">
        <v>1640</v>
      </c>
      <c r="G12" s="112">
        <f>IF(COUNTIF(H12:AU12,"&lt;&gt;")=0,"",SUMPRODUCT(((Recommendations[ImplStatus]="Implemented")+(Recommendations[ImplStatus]="Compensated"))*ISNUMBER(MATCH(Recommendations[Id],H12:AU12,0)))/COUNTIF(H12:AU12,"&lt;&gt;"))</f>
        <v>0</v>
      </c>
      <c r="H12" s="113" t="s">
        <v>134</v>
      </c>
      <c r="I12" s="113"/>
      <c r="J12" s="113"/>
      <c r="K12" s="113"/>
      <c r="L12" s="113"/>
      <c r="M12" s="113"/>
      <c r="N12" s="113"/>
      <c r="O12" s="113"/>
      <c r="P12" s="113"/>
      <c r="Q12" s="113"/>
      <c r="R12" s="113"/>
      <c r="S12" s="113"/>
      <c r="T12" s="113"/>
      <c r="U12" s="113"/>
      <c r="V12" s="113"/>
      <c r="W12" s="113"/>
      <c r="X12" s="113"/>
      <c r="Y12" s="113"/>
      <c r="Z12" s="113"/>
      <c r="AA12" s="113"/>
      <c r="AB12" s="113"/>
      <c r="AC12" s="113"/>
      <c r="AD12" s="113"/>
      <c r="AE12" s="113"/>
      <c r="AF12" s="113"/>
      <c r="AG12" s="113"/>
      <c r="AH12" s="113"/>
      <c r="AI12" s="113"/>
      <c r="AJ12" s="113"/>
      <c r="AK12" s="113"/>
      <c r="AL12" s="113"/>
      <c r="AM12" s="113"/>
      <c r="AN12" s="113"/>
      <c r="AO12" s="113"/>
      <c r="AP12" s="113"/>
      <c r="AQ12" s="113"/>
      <c r="AR12" s="113"/>
      <c r="AS12" s="113"/>
      <c r="AT12" s="113"/>
      <c r="AU12" s="121"/>
    </row>
    <row r="13" spans="1:47" ht="60" customHeight="1" x14ac:dyDescent="0.35">
      <c r="A13" s="119" t="s">
        <v>1641</v>
      </c>
      <c r="B13" s="109" t="s">
        <v>1642</v>
      </c>
      <c r="C13" s="110" t="s">
        <v>1643</v>
      </c>
      <c r="D13" s="110" t="s">
        <v>1644</v>
      </c>
      <c r="E13" s="110" t="s">
        <v>21</v>
      </c>
      <c r="F13" s="111" t="s">
        <v>1645</v>
      </c>
      <c r="G13" s="112" t="str">
        <f>IF(COUNTIF(H13:AU13,"&lt;&gt;")=0,"",SUMPRODUCT(((Recommendations[ImplStatus]="Implemented")+(Recommendations[ImplStatus]="Compensated"))*ISNUMBER(MATCH(Recommendations[Id],H13:AU13,0)))/COUNTIF(H13:AU13,"&lt;&gt;"))</f>
        <v/>
      </c>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21"/>
    </row>
    <row r="14" spans="1:47" ht="60" customHeight="1" x14ac:dyDescent="0.35">
      <c r="A14" s="119" t="s">
        <v>1646</v>
      </c>
      <c r="B14" s="109" t="s">
        <v>1647</v>
      </c>
      <c r="C14" s="110" t="s">
        <v>1648</v>
      </c>
      <c r="D14" s="110" t="s">
        <v>1649</v>
      </c>
      <c r="E14" s="110" t="s">
        <v>21</v>
      </c>
      <c r="F14" s="111" t="s">
        <v>1650</v>
      </c>
      <c r="G14" s="112">
        <f>IF(COUNTIF(H14:AU14,"&lt;&gt;")=0,"",SUMPRODUCT(((Recommendations[ImplStatus]="Implemented")+(Recommendations[ImplStatus]="Compensated"))*ISNUMBER(MATCH(Recommendations[Id],H14:AU14,0)))/COUNTIF(H14:AU14,"&lt;&gt;"))</f>
        <v>0</v>
      </c>
      <c r="H14" s="113" t="s">
        <v>55</v>
      </c>
      <c r="I14" s="113" t="s">
        <v>165</v>
      </c>
      <c r="J14" s="113" t="s">
        <v>171</v>
      </c>
      <c r="K14" s="113" t="s">
        <v>270</v>
      </c>
      <c r="L14" s="113" t="s">
        <v>275</v>
      </c>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21"/>
    </row>
    <row r="15" spans="1:47" ht="60" customHeight="1" x14ac:dyDescent="0.35">
      <c r="A15" s="119" t="s">
        <v>1651</v>
      </c>
      <c r="B15" s="109" t="s">
        <v>1652</v>
      </c>
      <c r="C15" s="110" t="s">
        <v>1653</v>
      </c>
      <c r="D15" s="110" t="s">
        <v>1654</v>
      </c>
      <c r="E15" s="110" t="s">
        <v>21</v>
      </c>
      <c r="F15" s="111" t="s">
        <v>1655</v>
      </c>
      <c r="G15" s="112" t="str">
        <f>IF(COUNTIF(H15:AU15,"&lt;&gt;")=0,"",SUMPRODUCT(((Recommendations[ImplStatus]="Implemented")+(Recommendations[ImplStatus]="Compensated"))*ISNUMBER(MATCH(Recommendations[Id],H15:AU15,0)))/COUNTIF(H15:AU15,"&lt;&gt;"))</f>
        <v/>
      </c>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21"/>
    </row>
    <row r="16" spans="1:47" ht="60" customHeight="1" x14ac:dyDescent="0.35">
      <c r="A16" s="119" t="s">
        <v>1656</v>
      </c>
      <c r="B16" s="109" t="s">
        <v>1657</v>
      </c>
      <c r="C16" s="110" t="s">
        <v>1658</v>
      </c>
      <c r="D16" s="110" t="s">
        <v>1659</v>
      </c>
      <c r="E16" s="110" t="s">
        <v>21</v>
      </c>
      <c r="F16" s="111" t="s">
        <v>1660</v>
      </c>
      <c r="G16" s="112">
        <f>IF(COUNTIF(H16:AU16,"&lt;&gt;")=0,"",SUMPRODUCT(((Recommendations[ImplStatus]="Implemented")+(Recommendations[ImplStatus]="Compensated"))*ISNUMBER(MATCH(Recommendations[Id],H16:AU16,0)))/COUNTIF(H16:AU16,"&lt;&gt;"))</f>
        <v>0</v>
      </c>
      <c r="H16" s="113" t="s">
        <v>101</v>
      </c>
      <c r="I16" s="113" t="s">
        <v>106</v>
      </c>
      <c r="J16" s="113" t="s">
        <v>116</v>
      </c>
      <c r="K16" s="113" t="s">
        <v>120</v>
      </c>
      <c r="L16" s="113" t="s">
        <v>139</v>
      </c>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21"/>
    </row>
    <row r="17" spans="1:47" ht="60" customHeight="1" x14ac:dyDescent="0.35">
      <c r="A17" s="119" t="s">
        <v>1661</v>
      </c>
      <c r="B17" s="109" t="s">
        <v>1662</v>
      </c>
      <c r="C17" s="110" t="s">
        <v>1663</v>
      </c>
      <c r="D17" s="110" t="s">
        <v>1664</v>
      </c>
      <c r="E17" s="110" t="s">
        <v>21</v>
      </c>
      <c r="F17" s="111" t="s">
        <v>1665</v>
      </c>
      <c r="G17" s="112" t="str">
        <f>IF(COUNTIF(H17:AU17,"&lt;&gt;")=0,"",SUMPRODUCT(((Recommendations[ImplStatus]="Implemented")+(Recommendations[ImplStatus]="Compensated"))*ISNUMBER(MATCH(Recommendations[Id],H17:AU17,0)))/COUNTIF(H17:AU17,"&lt;&gt;"))</f>
        <v/>
      </c>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21"/>
    </row>
    <row r="18" spans="1:47" ht="60" customHeight="1" x14ac:dyDescent="0.35">
      <c r="A18" s="119" t="s">
        <v>1666</v>
      </c>
      <c r="B18" s="109" t="s">
        <v>1667</v>
      </c>
      <c r="C18" s="110" t="s">
        <v>1668</v>
      </c>
      <c r="D18" s="110" t="s">
        <v>1669</v>
      </c>
      <c r="E18" s="110" t="s">
        <v>21</v>
      </c>
      <c r="F18" s="111" t="s">
        <v>1670</v>
      </c>
      <c r="G18" s="112" t="str">
        <f>IF(COUNTIF(H18:AU18,"&lt;&gt;")=0,"",SUMPRODUCT(((Recommendations[ImplStatus]="Implemented")+(Recommendations[ImplStatus]="Compensated"))*ISNUMBER(MATCH(Recommendations[Id],H18:AU18,0)))/COUNTIF(H18:AU18,"&lt;&gt;"))</f>
        <v/>
      </c>
      <c r="H18" s="113"/>
      <c r="I18" s="113"/>
      <c r="J18" s="113"/>
      <c r="K18" s="113"/>
      <c r="L18" s="113"/>
      <c r="M18" s="113"/>
      <c r="N18" s="113"/>
      <c r="O18" s="113"/>
      <c r="P18" s="113"/>
      <c r="Q18" s="113"/>
      <c r="R18" s="113"/>
      <c r="S18" s="113"/>
      <c r="T18" s="113"/>
      <c r="U18" s="113"/>
      <c r="V18" s="113"/>
      <c r="W18" s="113"/>
      <c r="X18" s="113"/>
      <c r="Y18" s="113"/>
      <c r="Z18" s="113"/>
      <c r="AA18" s="113"/>
      <c r="AB18" s="113"/>
      <c r="AC18" s="113"/>
      <c r="AD18" s="113"/>
      <c r="AE18" s="113"/>
      <c r="AF18" s="113"/>
      <c r="AG18" s="113"/>
      <c r="AH18" s="113"/>
      <c r="AI18" s="113"/>
      <c r="AJ18" s="113"/>
      <c r="AK18" s="113"/>
      <c r="AL18" s="113"/>
      <c r="AM18" s="113"/>
      <c r="AN18" s="113"/>
      <c r="AO18" s="113"/>
      <c r="AP18" s="113"/>
      <c r="AQ18" s="113"/>
      <c r="AR18" s="113"/>
      <c r="AS18" s="113"/>
      <c r="AT18" s="113"/>
      <c r="AU18" s="121"/>
    </row>
    <row r="19" spans="1:47" ht="60" customHeight="1" x14ac:dyDescent="0.35">
      <c r="A19" s="119" t="s">
        <v>1671</v>
      </c>
      <c r="B19" s="109" t="s">
        <v>1672</v>
      </c>
      <c r="C19" s="110" t="s">
        <v>1673</v>
      </c>
      <c r="D19" s="110" t="s">
        <v>1674</v>
      </c>
      <c r="E19" s="110" t="s">
        <v>21</v>
      </c>
      <c r="F19" s="111" t="s">
        <v>1675</v>
      </c>
      <c r="G19" s="112" t="str">
        <f>IF(COUNTIF(H19:AU19,"&lt;&gt;")=0,"",SUMPRODUCT(((Recommendations[ImplStatus]="Implemented")+(Recommendations[ImplStatus]="Compensated"))*ISNUMBER(MATCH(Recommendations[Id],H19:AU19,0)))/COUNTIF(H19:AU19,"&lt;&gt;"))</f>
        <v/>
      </c>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113"/>
      <c r="AI19" s="113"/>
      <c r="AJ19" s="113"/>
      <c r="AK19" s="113"/>
      <c r="AL19" s="113"/>
      <c r="AM19" s="113"/>
      <c r="AN19" s="113"/>
      <c r="AO19" s="113"/>
      <c r="AP19" s="113"/>
      <c r="AQ19" s="113"/>
      <c r="AR19" s="113"/>
      <c r="AS19" s="113"/>
      <c r="AT19" s="113"/>
      <c r="AU19" s="121"/>
    </row>
    <row r="20" spans="1:47" ht="60" customHeight="1" x14ac:dyDescent="0.35">
      <c r="A20" s="119" t="s">
        <v>1676</v>
      </c>
      <c r="B20" s="109" t="s">
        <v>1677</v>
      </c>
      <c r="C20" s="110" t="s">
        <v>1678</v>
      </c>
      <c r="D20" s="110" t="s">
        <v>1679</v>
      </c>
      <c r="E20" s="110" t="s">
        <v>21</v>
      </c>
      <c r="F20" s="111" t="s">
        <v>1680</v>
      </c>
      <c r="G20" s="112">
        <f>IF(COUNTIF(H20:AU20,"&lt;&gt;")=0,"",SUMPRODUCT(((Recommendations[ImplStatus]="Implemented")+(Recommendations[ImplStatus]="Compensated"))*ISNUMBER(MATCH(Recommendations[Id],H20:AU20,0)))/COUNTIF(H20:AU20,"&lt;&gt;"))</f>
        <v>0</v>
      </c>
      <c r="H20" s="113" t="s">
        <v>25</v>
      </c>
      <c r="I20" s="113" t="s">
        <v>154</v>
      </c>
      <c r="J20" s="113" t="s">
        <v>176</v>
      </c>
      <c r="K20" s="113" t="s">
        <v>181</v>
      </c>
      <c r="L20" s="113" t="s">
        <v>186</v>
      </c>
      <c r="M20" s="113" t="s">
        <v>191</v>
      </c>
      <c r="N20" s="113" t="s">
        <v>196</v>
      </c>
      <c r="O20" s="113" t="s">
        <v>201</v>
      </c>
      <c r="P20" s="113" t="s">
        <v>220</v>
      </c>
      <c r="Q20" s="113" t="s">
        <v>225</v>
      </c>
      <c r="R20" s="113" t="s">
        <v>230</v>
      </c>
      <c r="S20" s="113" t="s">
        <v>235</v>
      </c>
      <c r="T20" s="113" t="s">
        <v>240</v>
      </c>
      <c r="U20" s="113" t="s">
        <v>245</v>
      </c>
      <c r="V20" s="113" t="s">
        <v>250</v>
      </c>
      <c r="W20" s="113" t="s">
        <v>255</v>
      </c>
      <c r="X20" s="113" t="s">
        <v>260</v>
      </c>
      <c r="Y20" s="113" t="s">
        <v>265</v>
      </c>
      <c r="Z20" s="113" t="s">
        <v>325</v>
      </c>
      <c r="AA20" s="113" t="s">
        <v>330</v>
      </c>
      <c r="AB20" s="113" t="s">
        <v>335</v>
      </c>
      <c r="AC20" s="113" t="s">
        <v>340</v>
      </c>
      <c r="AD20" s="113" t="s">
        <v>345</v>
      </c>
      <c r="AE20" s="113" t="s">
        <v>350</v>
      </c>
      <c r="AF20" s="113" t="s">
        <v>355</v>
      </c>
      <c r="AG20" s="113" t="s">
        <v>360</v>
      </c>
      <c r="AH20" s="113" t="s">
        <v>365</v>
      </c>
      <c r="AI20" s="113" t="s">
        <v>370</v>
      </c>
      <c r="AJ20" s="113" t="s">
        <v>430</v>
      </c>
      <c r="AK20" s="113" t="s">
        <v>460</v>
      </c>
      <c r="AL20" s="113" t="s">
        <v>463</v>
      </c>
      <c r="AM20" s="113" t="s">
        <v>468</v>
      </c>
      <c r="AN20" s="113" t="s">
        <v>473</v>
      </c>
      <c r="AO20" s="113" t="s">
        <v>478</v>
      </c>
      <c r="AP20" s="113" t="s">
        <v>483</v>
      </c>
      <c r="AQ20" s="113" t="s">
        <v>488</v>
      </c>
      <c r="AR20" s="113" t="s">
        <v>493</v>
      </c>
      <c r="AS20" s="113" t="s">
        <v>497</v>
      </c>
      <c r="AT20" s="113" t="s">
        <v>516</v>
      </c>
      <c r="AU20" s="121" t="s">
        <v>521</v>
      </c>
    </row>
    <row r="21" spans="1:47" ht="60" customHeight="1" x14ac:dyDescent="0.35">
      <c r="A21" s="119" t="s">
        <v>1681</v>
      </c>
      <c r="B21" s="109" t="s">
        <v>1682</v>
      </c>
      <c r="C21" s="110" t="s">
        <v>1683</v>
      </c>
      <c r="D21" s="110" t="s">
        <v>1684</v>
      </c>
      <c r="E21" s="110" t="s">
        <v>1685</v>
      </c>
      <c r="F21" s="111" t="s">
        <v>1686</v>
      </c>
      <c r="G21" s="112">
        <f>IF(COUNTIF(H21:AU21,"&lt;&gt;")=0,"",SUMPRODUCT(((Recommendations[ImplStatus]="Implemented")+(Recommendations[ImplStatus]="Compensated"))*ISNUMBER(MATCH(Recommendations[Id],H21:AU21,0)))/COUNTIF(H21:AU21,"&lt;&gt;"))</f>
        <v>0</v>
      </c>
      <c r="H21" s="113" t="s">
        <v>14</v>
      </c>
      <c r="I21" s="113"/>
      <c r="J21" s="113"/>
      <c r="K21" s="113"/>
      <c r="L21" s="113"/>
      <c r="M21" s="113"/>
      <c r="N21" s="113"/>
      <c r="O21" s="113"/>
      <c r="P21" s="113"/>
      <c r="Q21" s="113"/>
      <c r="R21" s="113"/>
      <c r="S21" s="113"/>
      <c r="T21" s="113"/>
      <c r="U21" s="113"/>
      <c r="V21" s="113"/>
      <c r="W21" s="113"/>
      <c r="X21" s="113"/>
      <c r="Y21" s="113"/>
      <c r="Z21" s="113"/>
      <c r="AA21" s="113"/>
      <c r="AB21" s="113"/>
      <c r="AC21" s="113"/>
      <c r="AD21" s="113"/>
      <c r="AE21" s="113"/>
      <c r="AF21" s="113"/>
      <c r="AG21" s="113"/>
      <c r="AH21" s="113"/>
      <c r="AI21" s="113"/>
      <c r="AJ21" s="113"/>
      <c r="AK21" s="113"/>
      <c r="AL21" s="113"/>
      <c r="AM21" s="113"/>
      <c r="AN21" s="113"/>
      <c r="AO21" s="113"/>
      <c r="AP21" s="113"/>
      <c r="AQ21" s="113"/>
      <c r="AR21" s="113"/>
      <c r="AS21" s="113"/>
      <c r="AT21" s="113"/>
      <c r="AU21" s="121"/>
    </row>
    <row r="22" spans="1:47" ht="60" customHeight="1" x14ac:dyDescent="0.35">
      <c r="A22" s="119" t="s">
        <v>1687</v>
      </c>
      <c r="B22" s="109" t="s">
        <v>1688</v>
      </c>
      <c r="C22" s="110" t="s">
        <v>1689</v>
      </c>
      <c r="D22" s="110" t="s">
        <v>1690</v>
      </c>
      <c r="E22" s="110" t="s">
        <v>1691</v>
      </c>
      <c r="F22" s="111" t="s">
        <v>1692</v>
      </c>
      <c r="G22" s="112" t="str">
        <f>IF(COUNTIF(H22:AU22,"&lt;&gt;")=0,"",SUMPRODUCT(((Recommendations[ImplStatus]="Implemented")+(Recommendations[ImplStatus]="Compensated"))*ISNUMBER(MATCH(Recommendations[Id],H22:AU22,0)))/COUNTIF(H22:AU22,"&lt;&gt;"))</f>
        <v/>
      </c>
      <c r="H22" s="113"/>
      <c r="I22" s="113"/>
      <c r="J22" s="113"/>
      <c r="K22" s="113"/>
      <c r="L22" s="113"/>
      <c r="M22" s="113"/>
      <c r="N22" s="113"/>
      <c r="O22" s="113"/>
      <c r="P22" s="113"/>
      <c r="Q22" s="113"/>
      <c r="R22" s="113"/>
      <c r="S22" s="113"/>
      <c r="T22" s="113"/>
      <c r="U22" s="113"/>
      <c r="V22" s="113"/>
      <c r="W22" s="113"/>
      <c r="X22" s="113"/>
      <c r="Y22" s="113"/>
      <c r="Z22" s="113"/>
      <c r="AA22" s="113"/>
      <c r="AB22" s="113"/>
      <c r="AC22" s="113"/>
      <c r="AD22" s="113"/>
      <c r="AE22" s="113"/>
      <c r="AF22" s="113"/>
      <c r="AG22" s="113"/>
      <c r="AH22" s="113"/>
      <c r="AI22" s="113"/>
      <c r="AJ22" s="113"/>
      <c r="AK22" s="113"/>
      <c r="AL22" s="113"/>
      <c r="AM22" s="113"/>
      <c r="AN22" s="113"/>
      <c r="AO22" s="113"/>
      <c r="AP22" s="113"/>
      <c r="AQ22" s="113"/>
      <c r="AR22" s="113"/>
      <c r="AS22" s="113"/>
      <c r="AT22" s="113"/>
      <c r="AU22" s="121"/>
    </row>
    <row r="23" spans="1:47" ht="60" customHeight="1" x14ac:dyDescent="0.35">
      <c r="A23" s="119" t="s">
        <v>1693</v>
      </c>
      <c r="B23" s="109" t="s">
        <v>1694</v>
      </c>
      <c r="C23" s="110" t="s">
        <v>1695</v>
      </c>
      <c r="D23" s="110" t="s">
        <v>1696</v>
      </c>
      <c r="E23" s="110" t="s">
        <v>1697</v>
      </c>
      <c r="F23" s="111" t="s">
        <v>1698</v>
      </c>
      <c r="G23" s="112" t="str">
        <f>IF(COUNTIF(H23:AU23,"&lt;&gt;")=0,"",SUMPRODUCT(((Recommendations[ImplStatus]="Implemented")+(Recommendations[ImplStatus]="Compensated"))*ISNUMBER(MATCH(Recommendations[Id],H23:AU23,0)))/COUNTIF(H23:AU23,"&lt;&gt;"))</f>
        <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21"/>
    </row>
    <row r="24" spans="1:47" ht="60" customHeight="1" x14ac:dyDescent="0.35">
      <c r="A24" s="119" t="s">
        <v>1699</v>
      </c>
      <c r="B24" s="109" t="s">
        <v>1700</v>
      </c>
      <c r="C24" s="110" t="s">
        <v>1701</v>
      </c>
      <c r="D24" s="110" t="s">
        <v>1702</v>
      </c>
      <c r="E24" s="110" t="s">
        <v>21</v>
      </c>
      <c r="F24" s="111" t="s">
        <v>1703</v>
      </c>
      <c r="G24" s="112">
        <f>IF(COUNTIF(H24:AU24,"&lt;&gt;")=0,"",SUMPRODUCT(((Recommendations[ImplStatus]="Implemented")+(Recommendations[ImplStatus]="Compensated"))*ISNUMBER(MATCH(Recommendations[Id],H24:AU24,0)))/COUNTIF(H24:AU24,"&lt;&gt;"))</f>
        <v>0</v>
      </c>
      <c r="H24" s="113" t="s">
        <v>66</v>
      </c>
      <c r="I24" s="113" t="s">
        <v>129</v>
      </c>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21"/>
    </row>
    <row r="25" spans="1:47" ht="60" customHeight="1" x14ac:dyDescent="0.35">
      <c r="A25" s="119" t="s">
        <v>1704</v>
      </c>
      <c r="B25" s="109" t="s">
        <v>1705</v>
      </c>
      <c r="C25" s="110" t="s">
        <v>1706</v>
      </c>
      <c r="D25" s="110" t="s">
        <v>21</v>
      </c>
      <c r="E25" s="110" t="s">
        <v>21</v>
      </c>
      <c r="F25" s="111" t="s">
        <v>1707</v>
      </c>
      <c r="G25" s="112">
        <f>IF(COUNTIF(H25:AU25,"&lt;&gt;")=0,"",SUMPRODUCT(((Recommendations[ImplStatus]="Implemented")+(Recommendations[ImplStatus]="Compensated"))*ISNUMBER(MATCH(Recommendations[Id],H25:AU25,0)))/COUNTIF(H25:AU25,"&lt;&gt;"))</f>
        <v>0</v>
      </c>
      <c r="H25" s="113" t="s">
        <v>160</v>
      </c>
      <c r="I25" s="113" t="s">
        <v>410</v>
      </c>
      <c r="J25" s="113" t="s">
        <v>450</v>
      </c>
      <c r="K25" s="113" t="s">
        <v>551</v>
      </c>
      <c r="L25" s="113" t="s">
        <v>566</v>
      </c>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O25" s="113"/>
      <c r="AP25" s="113"/>
      <c r="AQ25" s="113"/>
      <c r="AR25" s="113"/>
      <c r="AS25" s="113"/>
      <c r="AT25" s="113"/>
      <c r="AU25" s="121"/>
    </row>
    <row r="26" spans="1:47" ht="60" customHeight="1" x14ac:dyDescent="0.35">
      <c r="A26" s="119" t="s">
        <v>1708</v>
      </c>
      <c r="B26" s="109" t="s">
        <v>1709</v>
      </c>
      <c r="C26" s="110" t="s">
        <v>1710</v>
      </c>
      <c r="D26" s="110" t="s">
        <v>1711</v>
      </c>
      <c r="E26" s="110" t="s">
        <v>21</v>
      </c>
      <c r="F26" s="111" t="s">
        <v>1712</v>
      </c>
      <c r="G26" s="112">
        <f>IF(COUNTIF(H26:AU26,"&lt;&gt;")=0,"",SUMPRODUCT(((Recommendations[ImplStatus]="Implemented")+(Recommendations[ImplStatus]="Compensated"))*ISNUMBER(MATCH(Recommendations[Id],H26:AU26,0)))/COUNTIF(H26:AU26,"&lt;&gt;"))</f>
        <v>0</v>
      </c>
      <c r="H26" s="113" t="s">
        <v>181</v>
      </c>
      <c r="I26" s="113" t="s">
        <v>186</v>
      </c>
      <c r="J26" s="113" t="s">
        <v>191</v>
      </c>
      <c r="K26" s="113" t="s">
        <v>196</v>
      </c>
      <c r="L26" s="113" t="s">
        <v>201</v>
      </c>
      <c r="M26" s="113" t="s">
        <v>280</v>
      </c>
      <c r="N26" s="113" t="s">
        <v>285</v>
      </c>
      <c r="O26" s="113" t="s">
        <v>290</v>
      </c>
      <c r="P26" s="113" t="s">
        <v>295</v>
      </c>
      <c r="Q26" s="113" t="s">
        <v>300</v>
      </c>
      <c r="R26" s="113" t="s">
        <v>305</v>
      </c>
      <c r="S26" s="113" t="s">
        <v>310</v>
      </c>
      <c r="T26" s="113" t="s">
        <v>315</v>
      </c>
      <c r="U26" s="113" t="s">
        <v>320</v>
      </c>
      <c r="V26" s="113" t="s">
        <v>375</v>
      </c>
      <c r="W26" s="113" t="s">
        <v>380</v>
      </c>
      <c r="X26" s="113" t="s">
        <v>385</v>
      </c>
      <c r="Y26" s="113" t="s">
        <v>390</v>
      </c>
      <c r="Z26" s="113" t="s">
        <v>395</v>
      </c>
      <c r="AA26" s="113" t="s">
        <v>400</v>
      </c>
      <c r="AB26" s="113" t="s">
        <v>405</v>
      </c>
      <c r="AC26" s="113" t="s">
        <v>415</v>
      </c>
      <c r="AD26" s="113" t="s">
        <v>420</v>
      </c>
      <c r="AE26" s="113" t="s">
        <v>425</v>
      </c>
      <c r="AF26" s="113" t="s">
        <v>435</v>
      </c>
      <c r="AG26" s="113" t="s">
        <v>440</v>
      </c>
      <c r="AH26" s="113" t="s">
        <v>445</v>
      </c>
      <c r="AI26" s="113" t="s">
        <v>455</v>
      </c>
      <c r="AJ26" s="113" t="s">
        <v>468</v>
      </c>
      <c r="AK26" s="113" t="s">
        <v>473</v>
      </c>
      <c r="AL26" s="113" t="s">
        <v>478</v>
      </c>
      <c r="AM26" s="113" t="s">
        <v>483</v>
      </c>
      <c r="AN26" s="113" t="s">
        <v>488</v>
      </c>
      <c r="AO26" s="113" t="s">
        <v>493</v>
      </c>
      <c r="AP26" s="113" t="s">
        <v>502</v>
      </c>
      <c r="AQ26" s="113" t="s">
        <v>507</v>
      </c>
      <c r="AR26" s="113" t="s">
        <v>511</v>
      </c>
      <c r="AS26" s="113" t="s">
        <v>516</v>
      </c>
      <c r="AT26" s="113" t="s">
        <v>521</v>
      </c>
      <c r="AU26" s="121" t="s">
        <v>526</v>
      </c>
    </row>
    <row r="27" spans="1:47" ht="60" customHeight="1" x14ac:dyDescent="0.35">
      <c r="A27" s="119" t="s">
        <v>1713</v>
      </c>
      <c r="B27" s="109" t="s">
        <v>1714</v>
      </c>
      <c r="C27" s="110" t="s">
        <v>1715</v>
      </c>
      <c r="D27" s="110" t="s">
        <v>1716</v>
      </c>
      <c r="E27" s="110" t="s">
        <v>1717</v>
      </c>
      <c r="F27" s="111" t="s">
        <v>1718</v>
      </c>
      <c r="G27" s="112" t="str">
        <f>IF(COUNTIF(H27:AU27,"&lt;&gt;")=0,"",SUMPRODUCT(((Recommendations[ImplStatus]="Implemented")+(Recommendations[ImplStatus]="Compensated"))*ISNUMBER(MATCH(Recommendations[Id],H27:AU27,0)))/COUNTIF(H27:AU27,"&lt;&gt;"))</f>
        <v/>
      </c>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Q27" s="113"/>
      <c r="AR27" s="113"/>
      <c r="AS27" s="113"/>
      <c r="AT27" s="113"/>
      <c r="AU27" s="121"/>
    </row>
    <row r="28" spans="1:47" ht="60" customHeight="1" x14ac:dyDescent="0.35">
      <c r="A28" s="119" t="s">
        <v>1719</v>
      </c>
      <c r="B28" s="109" t="s">
        <v>1720</v>
      </c>
      <c r="C28" s="110" t="s">
        <v>1721</v>
      </c>
      <c r="D28" s="110" t="s">
        <v>21</v>
      </c>
      <c r="E28" s="110" t="s">
        <v>21</v>
      </c>
      <c r="F28" s="111" t="s">
        <v>1722</v>
      </c>
      <c r="G28" s="112" t="str">
        <f>IF(COUNTIF(H28:AU28,"&lt;&gt;")=0,"",SUMPRODUCT(((Recommendations[ImplStatus]="Implemented")+(Recommendations[ImplStatus]="Compensated"))*ISNUMBER(MATCH(Recommendations[Id],H28:AU28,0)))/COUNTIF(H28:AU28,"&lt;&gt;"))</f>
        <v/>
      </c>
      <c r="H28" s="113"/>
      <c r="I28" s="113"/>
      <c r="J28" s="113"/>
      <c r="K28" s="113"/>
      <c r="L28" s="113"/>
      <c r="M28" s="113"/>
      <c r="N28" s="113"/>
      <c r="O28" s="113"/>
      <c r="P28" s="113"/>
      <c r="Q28" s="113"/>
      <c r="R28" s="113"/>
      <c r="S28" s="113"/>
      <c r="T28" s="113"/>
      <c r="U28" s="113"/>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21"/>
    </row>
    <row r="29" spans="1:47" ht="60" customHeight="1" x14ac:dyDescent="0.35">
      <c r="A29" s="119" t="s">
        <v>1723</v>
      </c>
      <c r="B29" s="109" t="s">
        <v>1724</v>
      </c>
      <c r="C29" s="110" t="s">
        <v>1725</v>
      </c>
      <c r="D29" s="110" t="s">
        <v>1726</v>
      </c>
      <c r="E29" s="110" t="s">
        <v>1727</v>
      </c>
      <c r="F29" s="111" t="s">
        <v>1728</v>
      </c>
      <c r="G29" s="112" t="str">
        <f>IF(COUNTIF(H29:AU29,"&lt;&gt;")=0,"",SUMPRODUCT(((Recommendations[ImplStatus]="Implemented")+(Recommendations[ImplStatus]="Compensated"))*ISNUMBER(MATCH(Recommendations[Id],H29:AU29,0)))/COUNTIF(H29:AU29,"&lt;&gt;"))</f>
        <v/>
      </c>
      <c r="H29" s="113"/>
      <c r="I29" s="113"/>
      <c r="J29" s="113"/>
      <c r="K29" s="113"/>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21"/>
    </row>
    <row r="30" spans="1:47" ht="60" customHeight="1" x14ac:dyDescent="0.35">
      <c r="A30" s="119" t="s">
        <v>1729</v>
      </c>
      <c r="B30" s="109" t="s">
        <v>1730</v>
      </c>
      <c r="C30" s="110" t="s">
        <v>1731</v>
      </c>
      <c r="D30" s="110" t="s">
        <v>1732</v>
      </c>
      <c r="E30" s="110" t="s">
        <v>21</v>
      </c>
      <c r="F30" s="111" t="s">
        <v>1733</v>
      </c>
      <c r="G30" s="112" t="str">
        <f>IF(COUNTIF(H30:AU30,"&lt;&gt;")=0,"",SUMPRODUCT(((Recommendations[ImplStatus]="Implemented")+(Recommendations[ImplStatus]="Compensated"))*ISNUMBER(MATCH(Recommendations[Id],H30:AU30,0)))/COUNTIF(H30:AU30,"&lt;&gt;"))</f>
        <v/>
      </c>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21"/>
    </row>
    <row r="31" spans="1:47" ht="60" customHeight="1" x14ac:dyDescent="0.35">
      <c r="A31" s="119" t="s">
        <v>1734</v>
      </c>
      <c r="B31" s="109" t="s">
        <v>1735</v>
      </c>
      <c r="C31" s="110" t="s">
        <v>1736</v>
      </c>
      <c r="D31" s="110" t="s">
        <v>1737</v>
      </c>
      <c r="E31" s="110" t="s">
        <v>1738</v>
      </c>
      <c r="F31" s="111" t="s">
        <v>1739</v>
      </c>
      <c r="G31" s="112">
        <f>IF(COUNTIF(H31:AU31,"&lt;&gt;")=0,"",SUMPRODUCT(((Recommendations[ImplStatus]="Implemented")+(Recommendations[ImplStatus]="Compensated"))*ISNUMBER(MATCH(Recommendations[Id],H31:AU31,0)))/COUNTIF(H31:AU31,"&lt;&gt;"))</f>
        <v>0</v>
      </c>
      <c r="H31" s="113" t="s">
        <v>40</v>
      </c>
      <c r="I31" s="113" t="s">
        <v>61</v>
      </c>
      <c r="J31" s="113"/>
      <c r="K31" s="113"/>
      <c r="L31" s="113"/>
      <c r="M31" s="113"/>
      <c r="N31" s="113"/>
      <c r="O31" s="113"/>
      <c r="P31" s="113"/>
      <c r="Q31" s="113"/>
      <c r="R31" s="113"/>
      <c r="S31" s="113"/>
      <c r="T31" s="113"/>
      <c r="U31" s="113"/>
      <c r="V31" s="113"/>
      <c r="W31" s="113"/>
      <c r="X31" s="113"/>
      <c r="Y31" s="113"/>
      <c r="Z31" s="113"/>
      <c r="AA31" s="113"/>
      <c r="AB31" s="113"/>
      <c r="AC31" s="113"/>
      <c r="AD31" s="113"/>
      <c r="AE31" s="113"/>
      <c r="AF31" s="113"/>
      <c r="AG31" s="113"/>
      <c r="AH31" s="113"/>
      <c r="AI31" s="113"/>
      <c r="AJ31" s="113"/>
      <c r="AK31" s="113"/>
      <c r="AL31" s="113"/>
      <c r="AM31" s="113"/>
      <c r="AN31" s="113"/>
      <c r="AO31" s="113"/>
      <c r="AP31" s="113"/>
      <c r="AQ31" s="113"/>
      <c r="AR31" s="113"/>
      <c r="AS31" s="113"/>
      <c r="AT31" s="113"/>
      <c r="AU31" s="121"/>
    </row>
    <row r="32" spans="1:47" ht="60" customHeight="1" x14ac:dyDescent="0.35">
      <c r="A32" s="119" t="s">
        <v>1740</v>
      </c>
      <c r="B32" s="109" t="s">
        <v>1741</v>
      </c>
      <c r="C32" s="110" t="s">
        <v>1742</v>
      </c>
      <c r="D32" s="110" t="s">
        <v>1743</v>
      </c>
      <c r="E32" s="110" t="s">
        <v>1744</v>
      </c>
      <c r="F32" s="111" t="s">
        <v>1745</v>
      </c>
      <c r="G32" s="112" t="str">
        <f>IF(COUNTIF(H32:AU32,"&lt;&gt;")=0,"",SUMPRODUCT(((Recommendations[ImplStatus]="Implemented")+(Recommendations[ImplStatus]="Compensated"))*ISNUMBER(MATCH(Recommendations[Id],H32:AU32,0)))/COUNTIF(H32:AU32,"&lt;&gt;"))</f>
        <v/>
      </c>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113"/>
      <c r="AH32" s="113"/>
      <c r="AI32" s="113"/>
      <c r="AJ32" s="113"/>
      <c r="AK32" s="113"/>
      <c r="AL32" s="113"/>
      <c r="AM32" s="113"/>
      <c r="AN32" s="113"/>
      <c r="AO32" s="113"/>
      <c r="AP32" s="113"/>
      <c r="AQ32" s="113"/>
      <c r="AR32" s="113"/>
      <c r="AS32" s="113"/>
      <c r="AT32" s="113"/>
      <c r="AU32" s="121"/>
    </row>
    <row r="33" spans="1:47" ht="60" customHeight="1" x14ac:dyDescent="0.35">
      <c r="A33" s="119" t="s">
        <v>1746</v>
      </c>
      <c r="B33" s="109" t="s">
        <v>1747</v>
      </c>
      <c r="C33" s="110" t="s">
        <v>1748</v>
      </c>
      <c r="D33" s="110" t="s">
        <v>1749</v>
      </c>
      <c r="E33" s="110" t="s">
        <v>21</v>
      </c>
      <c r="F33" s="111" t="s">
        <v>1750</v>
      </c>
      <c r="G33" s="112" t="str">
        <f>IF(COUNTIF(H33:AU33,"&lt;&gt;")=0,"",SUMPRODUCT(((Recommendations[ImplStatus]="Implemented")+(Recommendations[ImplStatus]="Compensated"))*ISNUMBER(MATCH(Recommendations[Id],H33:AU33,0)))/COUNTIF(H33:AU33,"&lt;&gt;"))</f>
        <v/>
      </c>
      <c r="H33" s="113"/>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3"/>
      <c r="AJ33" s="113"/>
      <c r="AK33" s="113"/>
      <c r="AL33" s="113"/>
      <c r="AM33" s="113"/>
      <c r="AN33" s="113"/>
      <c r="AO33" s="113"/>
      <c r="AP33" s="113"/>
      <c r="AQ33" s="113"/>
      <c r="AR33" s="113"/>
      <c r="AS33" s="113"/>
      <c r="AT33" s="113"/>
      <c r="AU33" s="121"/>
    </row>
    <row r="34" spans="1:47" ht="60" customHeight="1" x14ac:dyDescent="0.35">
      <c r="A34" s="119" t="s">
        <v>1751</v>
      </c>
      <c r="B34" s="109" t="s">
        <v>1752</v>
      </c>
      <c r="C34" s="110" t="s">
        <v>1753</v>
      </c>
      <c r="D34" s="110" t="s">
        <v>1754</v>
      </c>
      <c r="E34" s="110" t="s">
        <v>21</v>
      </c>
      <c r="F34" s="111" t="s">
        <v>1755</v>
      </c>
      <c r="G34" s="112" t="str">
        <f>IF(COUNTIF(H34:AU34,"&lt;&gt;")=0,"",SUMPRODUCT(((Recommendations[ImplStatus]="Implemented")+(Recommendations[ImplStatus]="Compensated"))*ISNUMBER(MATCH(Recommendations[Id],H34:AU34,0)))/COUNTIF(H34:AU34,"&lt;&gt;"))</f>
        <v/>
      </c>
      <c r="H34" s="113"/>
      <c r="I34" s="113"/>
      <c r="J34" s="113"/>
      <c r="K34" s="113"/>
      <c r="L34" s="113"/>
      <c r="M34" s="113"/>
      <c r="N34" s="113"/>
      <c r="O34" s="113"/>
      <c r="P34" s="113"/>
      <c r="Q34" s="113"/>
      <c r="R34" s="113"/>
      <c r="S34" s="113"/>
      <c r="T34" s="113"/>
      <c r="U34" s="113"/>
      <c r="V34" s="113"/>
      <c r="W34" s="113"/>
      <c r="X34" s="113"/>
      <c r="Y34" s="113"/>
      <c r="Z34" s="113"/>
      <c r="AA34" s="113"/>
      <c r="AB34" s="113"/>
      <c r="AC34" s="113"/>
      <c r="AD34" s="113"/>
      <c r="AE34" s="113"/>
      <c r="AF34" s="113"/>
      <c r="AG34" s="113"/>
      <c r="AH34" s="113"/>
      <c r="AI34" s="113"/>
      <c r="AJ34" s="113"/>
      <c r="AK34" s="113"/>
      <c r="AL34" s="113"/>
      <c r="AM34" s="113"/>
      <c r="AN34" s="113"/>
      <c r="AO34" s="113"/>
      <c r="AP34" s="113"/>
      <c r="AQ34" s="113"/>
      <c r="AR34" s="113"/>
      <c r="AS34" s="113"/>
      <c r="AT34" s="113"/>
      <c r="AU34" s="121"/>
    </row>
    <row r="35" spans="1:47" ht="60" customHeight="1" x14ac:dyDescent="0.35">
      <c r="A35" s="119" t="s">
        <v>1756</v>
      </c>
      <c r="B35" s="109" t="s">
        <v>1757</v>
      </c>
      <c r="C35" s="110" t="s">
        <v>1758</v>
      </c>
      <c r="D35" s="110" t="s">
        <v>1759</v>
      </c>
      <c r="E35" s="110" t="s">
        <v>1760</v>
      </c>
      <c r="F35" s="111" t="s">
        <v>1761</v>
      </c>
      <c r="G35" s="112" t="str">
        <f>IF(COUNTIF(H35:AU35,"&lt;&gt;")=0,"",SUMPRODUCT(((Recommendations[ImplStatus]="Implemented")+(Recommendations[ImplStatus]="Compensated"))*ISNUMBER(MATCH(Recommendations[Id],H35:AU35,0)))/COUNTIF(H35:AU35,"&lt;&gt;"))</f>
        <v/>
      </c>
      <c r="H35" s="113"/>
      <c r="I35" s="113"/>
      <c r="J35" s="113"/>
      <c r="K35" s="113"/>
      <c r="L35" s="113"/>
      <c r="M35" s="113"/>
      <c r="N35" s="113"/>
      <c r="O35" s="113"/>
      <c r="P35" s="113"/>
      <c r="Q35" s="113"/>
      <c r="R35" s="113"/>
      <c r="S35" s="113"/>
      <c r="T35" s="113"/>
      <c r="U35" s="113"/>
      <c r="V35" s="113"/>
      <c r="W35" s="113"/>
      <c r="X35" s="113"/>
      <c r="Y35" s="113"/>
      <c r="Z35" s="113"/>
      <c r="AA35" s="113"/>
      <c r="AB35" s="113"/>
      <c r="AC35" s="113"/>
      <c r="AD35" s="113"/>
      <c r="AE35" s="113"/>
      <c r="AF35" s="113"/>
      <c r="AG35" s="113"/>
      <c r="AH35" s="113"/>
      <c r="AI35" s="113"/>
      <c r="AJ35" s="113"/>
      <c r="AK35" s="113"/>
      <c r="AL35" s="113"/>
      <c r="AM35" s="113"/>
      <c r="AN35" s="113"/>
      <c r="AO35" s="113"/>
      <c r="AP35" s="113"/>
      <c r="AQ35" s="113"/>
      <c r="AR35" s="113"/>
      <c r="AS35" s="113"/>
      <c r="AT35" s="113"/>
      <c r="AU35" s="121"/>
    </row>
    <row r="36" spans="1:47" ht="60" customHeight="1" x14ac:dyDescent="0.35">
      <c r="A36" s="119" t="s">
        <v>1762</v>
      </c>
      <c r="B36" s="109" t="s">
        <v>1763</v>
      </c>
      <c r="C36" s="110" t="s">
        <v>1764</v>
      </c>
      <c r="D36" s="110" t="s">
        <v>1765</v>
      </c>
      <c r="E36" s="110" t="s">
        <v>1766</v>
      </c>
      <c r="F36" s="111" t="s">
        <v>1767</v>
      </c>
      <c r="G36" s="112" t="str">
        <f>IF(COUNTIF(H36:AU36,"&lt;&gt;")=0,"",SUMPRODUCT(((Recommendations[ImplStatus]="Implemented")+(Recommendations[ImplStatus]="Compensated"))*ISNUMBER(MATCH(Recommendations[Id],H36:AU36,0)))/COUNTIF(H36:AU36,"&lt;&gt;"))</f>
        <v/>
      </c>
      <c r="H36" s="113"/>
      <c r="I36" s="113"/>
      <c r="J36" s="113"/>
      <c r="K36" s="113"/>
      <c r="L36" s="113"/>
      <c r="M36" s="113"/>
      <c r="N36" s="113"/>
      <c r="O36" s="113"/>
      <c r="P36" s="113"/>
      <c r="Q36" s="113"/>
      <c r="R36" s="113"/>
      <c r="S36" s="113"/>
      <c r="T36" s="113"/>
      <c r="U36" s="113"/>
      <c r="V36" s="113"/>
      <c r="W36" s="113"/>
      <c r="X36" s="113"/>
      <c r="Y36" s="113"/>
      <c r="Z36" s="113"/>
      <c r="AA36" s="113"/>
      <c r="AB36" s="113"/>
      <c r="AC36" s="113"/>
      <c r="AD36" s="113"/>
      <c r="AE36" s="113"/>
      <c r="AF36" s="113"/>
      <c r="AG36" s="113"/>
      <c r="AH36" s="113"/>
      <c r="AI36" s="113"/>
      <c r="AJ36" s="113"/>
      <c r="AK36" s="113"/>
      <c r="AL36" s="113"/>
      <c r="AM36" s="113"/>
      <c r="AN36" s="113"/>
      <c r="AO36" s="113"/>
      <c r="AP36" s="113"/>
      <c r="AQ36" s="113"/>
      <c r="AR36" s="113"/>
      <c r="AS36" s="113"/>
      <c r="AT36" s="113"/>
      <c r="AU36" s="121"/>
    </row>
    <row r="37" spans="1:47" ht="60" customHeight="1" x14ac:dyDescent="0.35">
      <c r="A37" s="119" t="s">
        <v>1768</v>
      </c>
      <c r="B37" s="109" t="s">
        <v>1769</v>
      </c>
      <c r="C37" s="110" t="s">
        <v>1770</v>
      </c>
      <c r="D37" s="110" t="s">
        <v>1771</v>
      </c>
      <c r="E37" s="110" t="s">
        <v>21</v>
      </c>
      <c r="F37" s="111" t="s">
        <v>1772</v>
      </c>
      <c r="G37" s="112" t="str">
        <f>IF(COUNTIF(H37:AU37,"&lt;&gt;")=0,"",SUMPRODUCT(((Recommendations[ImplStatus]="Implemented")+(Recommendations[ImplStatus]="Compensated"))*ISNUMBER(MATCH(Recommendations[Id],H37:AU37,0)))/COUNTIF(H37:AU37,"&lt;&gt;"))</f>
        <v/>
      </c>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21"/>
    </row>
    <row r="38" spans="1:47" ht="60" customHeight="1" x14ac:dyDescent="0.35">
      <c r="A38" s="119" t="s">
        <v>1773</v>
      </c>
      <c r="B38" s="109" t="s">
        <v>1774</v>
      </c>
      <c r="C38" s="110" t="s">
        <v>1775</v>
      </c>
      <c r="D38" s="110" t="s">
        <v>1776</v>
      </c>
      <c r="E38" s="110" t="s">
        <v>1777</v>
      </c>
      <c r="F38" s="111" t="s">
        <v>1778</v>
      </c>
      <c r="G38" s="112" t="str">
        <f>IF(COUNTIF(H38:AU38,"&lt;&gt;")=0,"",SUMPRODUCT(((Recommendations[ImplStatus]="Implemented")+(Recommendations[ImplStatus]="Compensated"))*ISNUMBER(MATCH(Recommendations[Id],H38:AU38,0)))/COUNTIF(H38:AU38,"&lt;&gt;"))</f>
        <v/>
      </c>
      <c r="H38" s="113"/>
      <c r="I38" s="113"/>
      <c r="J38" s="113"/>
      <c r="K38" s="113"/>
      <c r="L38" s="113"/>
      <c r="M38" s="113"/>
      <c r="N38" s="113"/>
      <c r="O38" s="113"/>
      <c r="P38" s="113"/>
      <c r="Q38" s="113"/>
      <c r="R38" s="113"/>
      <c r="S38" s="113"/>
      <c r="T38" s="113"/>
      <c r="U38" s="113"/>
      <c r="V38" s="113"/>
      <c r="W38" s="113"/>
      <c r="X38" s="113"/>
      <c r="Y38" s="113"/>
      <c r="Z38" s="113"/>
      <c r="AA38" s="113"/>
      <c r="AB38" s="113"/>
      <c r="AC38" s="113"/>
      <c r="AD38" s="113"/>
      <c r="AE38" s="113"/>
      <c r="AF38" s="113"/>
      <c r="AG38" s="113"/>
      <c r="AH38" s="113"/>
      <c r="AI38" s="113"/>
      <c r="AJ38" s="113"/>
      <c r="AK38" s="113"/>
      <c r="AL38" s="113"/>
      <c r="AM38" s="113"/>
      <c r="AN38" s="113"/>
      <c r="AO38" s="113"/>
      <c r="AP38" s="113"/>
      <c r="AQ38" s="113"/>
      <c r="AR38" s="113"/>
      <c r="AS38" s="113"/>
      <c r="AT38" s="113"/>
      <c r="AU38" s="121"/>
    </row>
    <row r="39" spans="1:47" ht="60" customHeight="1" x14ac:dyDescent="0.35">
      <c r="A39" s="119" t="s">
        <v>1779</v>
      </c>
      <c r="B39" s="109" t="s">
        <v>1780</v>
      </c>
      <c r="C39" s="110" t="s">
        <v>1781</v>
      </c>
      <c r="D39" s="110" t="s">
        <v>1782</v>
      </c>
      <c r="E39" s="110" t="s">
        <v>21</v>
      </c>
      <c r="F39" s="111" t="s">
        <v>1783</v>
      </c>
      <c r="G39" s="112" t="str">
        <f>IF(COUNTIF(H39:AU39,"&lt;&gt;")=0,"",SUMPRODUCT(((Recommendations[ImplStatus]="Implemented")+(Recommendations[ImplStatus]="Compensated"))*ISNUMBER(MATCH(Recommendations[Id],H39:AU39,0)))/COUNTIF(H39:AU39,"&lt;&gt;"))</f>
        <v/>
      </c>
      <c r="H39" s="113"/>
      <c r="I39" s="113"/>
      <c r="J39" s="113"/>
      <c r="K39" s="113"/>
      <c r="L39" s="113"/>
      <c r="M39" s="113"/>
      <c r="N39" s="113"/>
      <c r="O39" s="113"/>
      <c r="P39" s="113"/>
      <c r="Q39" s="113"/>
      <c r="R39" s="113"/>
      <c r="S39" s="113"/>
      <c r="T39" s="113"/>
      <c r="U39" s="113"/>
      <c r="V39" s="113"/>
      <c r="W39" s="113"/>
      <c r="X39" s="113"/>
      <c r="Y39" s="113"/>
      <c r="Z39" s="113"/>
      <c r="AA39" s="113"/>
      <c r="AB39" s="113"/>
      <c r="AC39" s="113"/>
      <c r="AD39" s="113"/>
      <c r="AE39" s="113"/>
      <c r="AF39" s="113"/>
      <c r="AG39" s="113"/>
      <c r="AH39" s="113"/>
      <c r="AI39" s="113"/>
      <c r="AJ39" s="113"/>
      <c r="AK39" s="113"/>
      <c r="AL39" s="113"/>
      <c r="AM39" s="113"/>
      <c r="AN39" s="113"/>
      <c r="AO39" s="113"/>
      <c r="AP39" s="113"/>
      <c r="AQ39" s="113"/>
      <c r="AR39" s="113"/>
      <c r="AS39" s="113"/>
      <c r="AT39" s="113"/>
      <c r="AU39" s="121"/>
    </row>
    <row r="40" spans="1:47" ht="60" customHeight="1" x14ac:dyDescent="0.35">
      <c r="A40" s="119" t="s">
        <v>1784</v>
      </c>
      <c r="B40" s="109" t="s">
        <v>1785</v>
      </c>
      <c r="C40" s="110" t="s">
        <v>1786</v>
      </c>
      <c r="D40" s="110" t="s">
        <v>1787</v>
      </c>
      <c r="E40" s="110" t="s">
        <v>1788</v>
      </c>
      <c r="F40" s="111" t="s">
        <v>1789</v>
      </c>
      <c r="G40" s="112" t="str">
        <f>IF(COUNTIF(H40:AU40,"&lt;&gt;")=0,"",SUMPRODUCT(((Recommendations[ImplStatus]="Implemented")+(Recommendations[ImplStatus]="Compensated"))*ISNUMBER(MATCH(Recommendations[Id],H40:AU40,0)))/COUNTIF(H40:AU40,"&lt;&gt;"))</f>
        <v/>
      </c>
      <c r="H40" s="113"/>
      <c r="I40" s="113"/>
      <c r="J40" s="113"/>
      <c r="K40" s="113"/>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21"/>
    </row>
    <row r="41" spans="1:47" ht="60" customHeight="1" x14ac:dyDescent="0.35">
      <c r="A41" s="119" t="s">
        <v>1790</v>
      </c>
      <c r="B41" s="109" t="s">
        <v>1791</v>
      </c>
      <c r="C41" s="110" t="s">
        <v>1792</v>
      </c>
      <c r="D41" s="110" t="s">
        <v>1793</v>
      </c>
      <c r="E41" s="110" t="s">
        <v>1794</v>
      </c>
      <c r="F41" s="111" t="s">
        <v>1795</v>
      </c>
      <c r="G41" s="112">
        <f>IF(COUNTIF(H41:AU41,"&lt;&gt;")=0,"",SUMPRODUCT(((Recommendations[ImplStatus]="Implemented")+(Recommendations[ImplStatus]="Compensated"))*ISNUMBER(MATCH(Recommendations[Id],H41:AU41,0)))/COUNTIF(H41:AU41,"&lt;&gt;"))</f>
        <v>0</v>
      </c>
      <c r="H41" s="113" t="s">
        <v>149</v>
      </c>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O41" s="113"/>
      <c r="AP41" s="113"/>
      <c r="AQ41" s="113"/>
      <c r="AR41" s="113"/>
      <c r="AS41" s="113"/>
      <c r="AT41" s="113"/>
      <c r="AU41" s="121"/>
    </row>
    <row r="42" spans="1:47" ht="60" customHeight="1" x14ac:dyDescent="0.35">
      <c r="A42" s="119" t="s">
        <v>1796</v>
      </c>
      <c r="B42" s="109" t="s">
        <v>1797</v>
      </c>
      <c r="C42" s="110" t="s">
        <v>1798</v>
      </c>
      <c r="D42" s="110" t="s">
        <v>1799</v>
      </c>
      <c r="E42" s="110" t="s">
        <v>1800</v>
      </c>
      <c r="F42" s="111" t="s">
        <v>1801</v>
      </c>
      <c r="G42" s="112" t="str">
        <f>IF(COUNTIF(H42:AU42,"&lt;&gt;")=0,"",SUMPRODUCT(((Recommendations[ImplStatus]="Implemented")+(Recommendations[ImplStatus]="Compensated"))*ISNUMBER(MATCH(Recommendations[Id],H42:AU42,0)))/COUNTIF(H42:AU42,"&lt;&gt;"))</f>
        <v/>
      </c>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21"/>
    </row>
    <row r="43" spans="1:47" ht="60" customHeight="1" x14ac:dyDescent="0.35">
      <c r="A43" s="119" t="s">
        <v>1802</v>
      </c>
      <c r="B43" s="109" t="s">
        <v>1803</v>
      </c>
      <c r="C43" s="110" t="s">
        <v>1804</v>
      </c>
      <c r="D43" s="110" t="s">
        <v>1805</v>
      </c>
      <c r="E43" s="110" t="s">
        <v>1806</v>
      </c>
      <c r="F43" s="111" t="s">
        <v>1807</v>
      </c>
      <c r="G43" s="112">
        <f>IF(COUNTIF(H43:AU43,"&lt;&gt;")=0,"",SUMPRODUCT(((Recommendations[ImplStatus]="Implemented")+(Recommendations[ImplStatus]="Compensated"))*ISNUMBER(MATCH(Recommendations[Id],H43:AU43,0)))/COUNTIF(H43:AU43,"&lt;&gt;"))</f>
        <v>0</v>
      </c>
      <c r="H43" s="113" t="s">
        <v>25</v>
      </c>
      <c r="I43" s="113" t="s">
        <v>154</v>
      </c>
      <c r="J43" s="113" t="s">
        <v>225</v>
      </c>
      <c r="K43" s="113"/>
      <c r="L43" s="113"/>
      <c r="M43" s="113"/>
      <c r="N43" s="113"/>
      <c r="O43" s="113"/>
      <c r="P43" s="113"/>
      <c r="Q43" s="113"/>
      <c r="R43" s="113"/>
      <c r="S43" s="113"/>
      <c r="T43" s="113"/>
      <c r="U43" s="113"/>
      <c r="V43" s="113"/>
      <c r="W43" s="113"/>
      <c r="X43" s="113"/>
      <c r="Y43" s="113"/>
      <c r="Z43" s="113"/>
      <c r="AA43" s="113"/>
      <c r="AB43" s="113"/>
      <c r="AC43" s="113"/>
      <c r="AD43" s="113"/>
      <c r="AE43" s="113"/>
      <c r="AF43" s="113"/>
      <c r="AG43" s="113"/>
      <c r="AH43" s="113"/>
      <c r="AI43" s="113"/>
      <c r="AJ43" s="113"/>
      <c r="AK43" s="113"/>
      <c r="AL43" s="113"/>
      <c r="AM43" s="113"/>
      <c r="AN43" s="113"/>
      <c r="AO43" s="113"/>
      <c r="AP43" s="113"/>
      <c r="AQ43" s="113"/>
      <c r="AR43" s="113"/>
      <c r="AS43" s="113"/>
      <c r="AT43" s="113"/>
      <c r="AU43" s="121"/>
    </row>
    <row r="44" spans="1:47" ht="60" customHeight="1" x14ac:dyDescent="0.35">
      <c r="A44" s="119" t="s">
        <v>1808</v>
      </c>
      <c r="B44" s="109" t="s">
        <v>1809</v>
      </c>
      <c r="C44" s="110" t="s">
        <v>1810</v>
      </c>
      <c r="D44" s="110" t="s">
        <v>1811</v>
      </c>
      <c r="E44" s="110" t="s">
        <v>21</v>
      </c>
      <c r="F44" s="111" t="s">
        <v>1812</v>
      </c>
      <c r="G44" s="112" t="str">
        <f>IF(COUNTIF(H44:AU44,"&lt;&gt;")=0,"",SUMPRODUCT(((Recommendations[ImplStatus]="Implemented")+(Recommendations[ImplStatus]="Compensated"))*ISNUMBER(MATCH(Recommendations[Id],H44:AU44,0)))/COUNTIF(H44:AU44,"&lt;&gt;"))</f>
        <v/>
      </c>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R44" s="113"/>
      <c r="AS44" s="113"/>
      <c r="AT44" s="113"/>
      <c r="AU44" s="121"/>
    </row>
    <row r="45" spans="1:47" ht="60" customHeight="1" x14ac:dyDescent="0.35">
      <c r="A45" s="120" t="s">
        <v>1813</v>
      </c>
      <c r="B45" s="114" t="s">
        <v>1814</v>
      </c>
      <c r="C45" s="115" t="s">
        <v>1815</v>
      </c>
      <c r="D45" s="115" t="s">
        <v>1816</v>
      </c>
      <c r="E45" s="115" t="s">
        <v>1817</v>
      </c>
      <c r="F45" s="116" t="s">
        <v>1818</v>
      </c>
      <c r="G45" s="117" t="str">
        <f>IF(COUNTIF(H45:AU45,"&lt;&gt;")=0,"",SUMPRODUCT(((Recommendations[ImplStatus]="Implemented")+(Recommendations[ImplStatus]="Compensated"))*ISNUMBER(MATCH(Recommendations[Id],H45:AU45,0)))/COUNTIF(H45:AU45,"&lt;&gt;"))</f>
        <v/>
      </c>
      <c r="H45" s="118"/>
      <c r="I45" s="118"/>
      <c r="J45" s="118"/>
      <c r="K45" s="118"/>
      <c r="L45" s="118"/>
      <c r="M45" s="118"/>
      <c r="N45" s="118"/>
      <c r="O45" s="118"/>
      <c r="P45" s="118"/>
      <c r="Q45" s="118"/>
      <c r="R45" s="118"/>
      <c r="S45" s="118"/>
      <c r="T45" s="118"/>
      <c r="U45" s="118"/>
      <c r="V45" s="118"/>
      <c r="W45" s="118"/>
      <c r="X45" s="118"/>
      <c r="Y45" s="118"/>
      <c r="Z45" s="118"/>
      <c r="AA45" s="118"/>
      <c r="AB45" s="118"/>
      <c r="AC45" s="118"/>
      <c r="AD45" s="118"/>
      <c r="AE45" s="118"/>
      <c r="AF45" s="118"/>
      <c r="AG45" s="118"/>
      <c r="AH45" s="118"/>
      <c r="AI45" s="118"/>
      <c r="AJ45" s="118"/>
      <c r="AK45" s="118"/>
      <c r="AL45" s="118"/>
      <c r="AM45" s="118"/>
      <c r="AN45" s="118"/>
      <c r="AO45" s="118"/>
      <c r="AP45" s="118"/>
      <c r="AQ45" s="118"/>
      <c r="AR45" s="118"/>
      <c r="AS45" s="118"/>
      <c r="AT45" s="118"/>
      <c r="AU45" s="122"/>
    </row>
    <row r="49" spans="1:4" ht="32" customHeight="1" x14ac:dyDescent="0.35">
      <c r="A49" s="291" t="s">
        <v>630</v>
      </c>
      <c r="B49" s="291"/>
      <c r="C49" s="291"/>
      <c r="D49" s="291"/>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IFERROR(INDEX('Recommendations'!$H$2:$H$124, MATCH(H2,'Recommendations'!$A$2:$A$124,0))="Implemented", FALSE))</xm:f>
            <x14:dxf>
              <font>
                <color rgb="FF000000"/>
              </font>
              <fill>
                <patternFill>
                  <bgColor rgb="FF3C7D22"/>
                </patternFill>
              </fill>
            </x14:dxf>
          </x14:cfRule>
          <x14:cfRule type="expression" priority="2" id="{00000000-000E-0000-0500-000002000000}">
            <xm:f>AND(H2&lt;&gt;"", IFERROR(INDEX('Recommendations'!$H$2:$H$124, MATCH(H2,'Recommendations'!$A$2:$A$124,0))="Compensated", FALSE))</xm:f>
            <x14:dxf>
              <font>
                <color rgb="FF000000"/>
              </font>
              <fill>
                <patternFill>
                  <bgColor rgb="FFC6E0B4"/>
                </patternFill>
              </fill>
            </x14:dxf>
          </x14:cfRule>
          <x14:cfRule type="expression" priority="3" id="{00000000-000E-0000-0500-000003000000}">
            <xm:f>AND(H2&lt;&gt;"", IFERROR(INDEX('Recommendations'!$H$2:$H$124, MATCH(H2,'Recommendations'!$A$2:$A$124,0))="Testing", FALSE))</xm:f>
            <x14:dxf>
              <font>
                <color rgb="FF000000"/>
              </font>
              <fill>
                <patternFill>
                  <bgColor rgb="FFFFC000"/>
                </patternFill>
              </fill>
            </x14:dxf>
          </x14:cfRule>
          <x14:cfRule type="expression" priority="4" id="{00000000-000E-0000-0500-000004000000}">
            <xm:f>AND(H2&lt;&gt;"", IFERROR(INDEX('Recommendations'!$H$2:$H$124, MATCH(H2,'Recommendations'!$A$2:$A$124,0))="Failed", FALSE))</xm:f>
            <x14:dxf>
              <font>
                <color rgb="FF000000"/>
              </font>
              <fill>
                <patternFill>
                  <bgColor rgb="FFD82891"/>
                </patternFill>
              </fill>
            </x14:dxf>
          </x14:cfRule>
          <x14:cfRule type="expression" priority="5" id="{00000000-000E-0000-0500-000005000000}">
            <xm:f>AND(H2&lt;&gt;"", IFERROR(INDEX('Recommendations'!$H$2:$H$124, MATCH(H2,'Recommendations'!$A$2:$A$124,0))="Risk Accepted", FALSE))</xm:f>
            <x14:dxf>
              <font>
                <color rgb="FF000000"/>
              </font>
              <fill>
                <patternFill>
                  <bgColor rgb="FFD9D9D9"/>
                </patternFill>
              </fill>
            </x14:dxf>
          </x14:cfRule>
          <x14:cfRule type="expression" priority="6" id="{00000000-000E-0000-0500-000006000000}">
            <xm:f>AND(H2&lt;&gt;"", IFERROR(INDEX('Recommendations'!$H$2:$H$124, MATCH(H2,'Recommendations'!$A$2:$A$124,0))="N/A",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7" t="s">
        <v>1819</v>
      </c>
      <c r="B1" s="148" t="s">
        <v>873</v>
      </c>
      <c r="C1" s="148" t="s">
        <v>0</v>
      </c>
      <c r="D1" s="148" t="s">
        <v>874</v>
      </c>
      <c r="E1" s="148" t="s">
        <v>1820</v>
      </c>
      <c r="F1" s="148" t="s">
        <v>1821</v>
      </c>
      <c r="G1" s="148" t="s">
        <v>1822</v>
      </c>
      <c r="H1" s="148" t="s">
        <v>1823</v>
      </c>
      <c r="I1" s="148" t="s">
        <v>879</v>
      </c>
      <c r="J1" s="148" t="s">
        <v>880</v>
      </c>
      <c r="K1" s="148" t="s">
        <v>881</v>
      </c>
      <c r="L1" s="148" t="s">
        <v>882</v>
      </c>
      <c r="M1" s="148" t="s">
        <v>883</v>
      </c>
      <c r="N1" s="148" t="s">
        <v>884</v>
      </c>
      <c r="O1" s="148" t="s">
        <v>885</v>
      </c>
      <c r="P1" s="148" t="s">
        <v>886</v>
      </c>
      <c r="Q1" s="148" t="s">
        <v>887</v>
      </c>
      <c r="R1" s="148" t="s">
        <v>888</v>
      </c>
      <c r="S1" s="148" t="s">
        <v>889</v>
      </c>
      <c r="T1" s="148" t="s">
        <v>890</v>
      </c>
      <c r="U1" s="148" t="s">
        <v>891</v>
      </c>
      <c r="V1" s="148" t="s">
        <v>892</v>
      </c>
      <c r="W1" s="148" t="s">
        <v>893</v>
      </c>
      <c r="X1" s="148" t="s">
        <v>894</v>
      </c>
      <c r="Y1" s="148" t="s">
        <v>895</v>
      </c>
      <c r="Z1" s="148" t="s">
        <v>896</v>
      </c>
      <c r="AA1" s="148" t="s">
        <v>897</v>
      </c>
      <c r="AB1" s="148" t="s">
        <v>898</v>
      </c>
      <c r="AC1" s="148" t="s">
        <v>899</v>
      </c>
      <c r="AD1" s="148" t="s">
        <v>900</v>
      </c>
      <c r="AE1" s="148" t="s">
        <v>901</v>
      </c>
      <c r="AF1" s="148" t="s">
        <v>902</v>
      </c>
      <c r="AG1" s="148" t="s">
        <v>903</v>
      </c>
      <c r="AH1" s="148" t="s">
        <v>904</v>
      </c>
      <c r="AI1" s="148" t="s">
        <v>905</v>
      </c>
      <c r="AJ1" s="148" t="s">
        <v>906</v>
      </c>
      <c r="AK1" s="148" t="s">
        <v>907</v>
      </c>
      <c r="AL1" s="148" t="s">
        <v>908</v>
      </c>
      <c r="AM1" s="148" t="s">
        <v>909</v>
      </c>
      <c r="AN1" s="148" t="s">
        <v>910</v>
      </c>
      <c r="AO1" s="148" t="s">
        <v>911</v>
      </c>
      <c r="AP1" s="148" t="s">
        <v>912</v>
      </c>
      <c r="AQ1" s="148" t="s">
        <v>913</v>
      </c>
      <c r="AR1" s="148" t="s">
        <v>914</v>
      </c>
      <c r="AS1" s="148" t="s">
        <v>915</v>
      </c>
      <c r="AT1" s="148" t="s">
        <v>916</v>
      </c>
      <c r="AU1" s="148" t="s">
        <v>917</v>
      </c>
      <c r="AV1" s="148" t="s">
        <v>918</v>
      </c>
      <c r="AW1" s="149" t="s">
        <v>919</v>
      </c>
    </row>
    <row r="2" spans="1:49" ht="60" customHeight="1" outlineLevel="1" x14ac:dyDescent="0.35">
      <c r="A2" s="141" t="s">
        <v>1824</v>
      </c>
      <c r="B2" s="127"/>
      <c r="C2" s="126" t="s">
        <v>1825</v>
      </c>
      <c r="D2" s="130"/>
      <c r="E2" s="130"/>
      <c r="F2" s="130"/>
      <c r="G2" s="130"/>
      <c r="H2" s="130"/>
      <c r="I2" s="132" t="str">
        <f>IF(COUNTIF(J2:AW2,"&lt;&gt;")=0,"",SUMPRODUCT(((Recommendations[ImplStatus]="Implemented")+(Recommendations[ImplStatus]="Compensated"))*ISNUMBER(MATCH(Recommendations[Id],J2:AW2,0)))/COUNTIF(J2:AW2,"&lt;&gt;"))</f>
        <v/>
      </c>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44"/>
    </row>
    <row r="3" spans="1:49" ht="60" customHeight="1" x14ac:dyDescent="0.35">
      <c r="A3" s="142" t="s">
        <v>1824</v>
      </c>
      <c r="B3" s="128" t="s">
        <v>1090</v>
      </c>
      <c r="C3" s="129" t="s">
        <v>1826</v>
      </c>
      <c r="D3" s="131" t="s">
        <v>1827</v>
      </c>
      <c r="E3" s="131" t="s">
        <v>1828</v>
      </c>
      <c r="F3" s="131" t="s">
        <v>1829</v>
      </c>
      <c r="G3" s="131" t="s">
        <v>1830</v>
      </c>
      <c r="H3" s="131" t="s">
        <v>1831</v>
      </c>
      <c r="I3" s="133">
        <f>IF(COUNTIF(J3:AW3,"&lt;&gt;")=0,"",SUMPRODUCT(((Recommendations[ImplStatus]="Implemented")+(Recommendations[ImplStatus]="Compensated"))*ISNUMBER(MATCH(Recommendations[Id],J3:AW3,0)))/COUNTIF(J3:AW3,"&lt;&gt;"))</f>
        <v>0</v>
      </c>
      <c r="J3" s="135" t="s">
        <v>25</v>
      </c>
      <c r="K3" s="135" t="s">
        <v>154</v>
      </c>
      <c r="L3" s="135" t="s">
        <v>225</v>
      </c>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45"/>
    </row>
    <row r="4" spans="1:49" ht="60" customHeight="1" x14ac:dyDescent="0.35">
      <c r="A4" s="142" t="s">
        <v>1824</v>
      </c>
      <c r="B4" s="128" t="s">
        <v>1832</v>
      </c>
      <c r="C4" s="129" t="s">
        <v>1833</v>
      </c>
      <c r="D4" s="131" t="s">
        <v>1834</v>
      </c>
      <c r="E4" s="131" t="s">
        <v>1835</v>
      </c>
      <c r="F4" s="131" t="s">
        <v>1836</v>
      </c>
      <c r="G4" s="131" t="s">
        <v>1837</v>
      </c>
      <c r="H4" s="131" t="s">
        <v>1838</v>
      </c>
      <c r="I4" s="133" t="str">
        <f>IF(COUNTIF(J4:AW4,"&lt;&gt;")=0,"",SUMPRODUCT(((Recommendations[ImplStatus]="Implemented")+(Recommendations[ImplStatus]="Compensated"))*ISNUMBER(MATCH(Recommendations[Id],J4:AW4,0)))/COUNTIF(J4:AW4,"&lt;&gt;"))</f>
        <v/>
      </c>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45"/>
    </row>
    <row r="5" spans="1:49" ht="60" customHeight="1" x14ac:dyDescent="0.35">
      <c r="A5" s="142" t="s">
        <v>1824</v>
      </c>
      <c r="B5" s="128" t="s">
        <v>1839</v>
      </c>
      <c r="C5" s="129" t="s">
        <v>1840</v>
      </c>
      <c r="D5" s="131" t="s">
        <v>1841</v>
      </c>
      <c r="E5" s="131" t="s">
        <v>1842</v>
      </c>
      <c r="F5" s="131" t="s">
        <v>1843</v>
      </c>
      <c r="G5" s="131" t="s">
        <v>1844</v>
      </c>
      <c r="H5" s="131" t="s">
        <v>1845</v>
      </c>
      <c r="I5" s="133">
        <f>IF(COUNTIF(J5:AW5,"&lt;&gt;")=0,"",SUMPRODUCT(((Recommendations[ImplStatus]="Implemented")+(Recommendations[ImplStatus]="Compensated"))*ISNUMBER(MATCH(Recommendations[Id],J5:AW5,0)))/COUNTIF(J5:AW5,"&lt;&gt;"))</f>
        <v>0</v>
      </c>
      <c r="J5" s="135" t="s">
        <v>25</v>
      </c>
      <c r="K5" s="135" t="s">
        <v>154</v>
      </c>
      <c r="L5" s="135" t="s">
        <v>220</v>
      </c>
      <c r="M5" s="135" t="s">
        <v>225</v>
      </c>
      <c r="N5" s="135" t="s">
        <v>235</v>
      </c>
      <c r="O5" s="135" t="s">
        <v>255</v>
      </c>
      <c r="P5" s="135" t="s">
        <v>260</v>
      </c>
      <c r="Q5" s="135" t="s">
        <v>265</v>
      </c>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45"/>
    </row>
    <row r="6" spans="1:49" ht="60" customHeight="1" x14ac:dyDescent="0.35">
      <c r="A6" s="142" t="s">
        <v>1824</v>
      </c>
      <c r="B6" s="128" t="s">
        <v>1846</v>
      </c>
      <c r="C6" s="129" t="s">
        <v>1847</v>
      </c>
      <c r="D6" s="131" t="s">
        <v>1848</v>
      </c>
      <c r="E6" s="131" t="s">
        <v>1849</v>
      </c>
      <c r="F6" s="131" t="s">
        <v>1850</v>
      </c>
      <c r="G6" s="131" t="s">
        <v>1851</v>
      </c>
      <c r="H6" s="131" t="s">
        <v>1852</v>
      </c>
      <c r="I6" s="133" t="str">
        <f>IF(COUNTIF(J6:AW6,"&lt;&gt;")=0,"",SUMPRODUCT(((Recommendations[ImplStatus]="Implemented")+(Recommendations[ImplStatus]="Compensated"))*ISNUMBER(MATCH(Recommendations[Id],J6:AW6,0)))/COUNTIF(J6:AW6,"&lt;&gt;"))</f>
        <v/>
      </c>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45"/>
    </row>
    <row r="7" spans="1:49" ht="60" customHeight="1" x14ac:dyDescent="0.35">
      <c r="A7" s="142" t="s">
        <v>1824</v>
      </c>
      <c r="B7" s="128" t="s">
        <v>1853</v>
      </c>
      <c r="C7" s="129" t="s">
        <v>1854</v>
      </c>
      <c r="D7" s="131" t="s">
        <v>1855</v>
      </c>
      <c r="E7" s="131" t="s">
        <v>1856</v>
      </c>
      <c r="F7" s="131" t="s">
        <v>1857</v>
      </c>
      <c r="G7" s="131" t="s">
        <v>1858</v>
      </c>
      <c r="H7" s="131" t="s">
        <v>1859</v>
      </c>
      <c r="I7" s="133">
        <f>IF(COUNTIF(J7:AW7,"&lt;&gt;")=0,"",SUMPRODUCT(((Recommendations[ImplStatus]="Implemented")+(Recommendations[ImplStatus]="Compensated"))*ISNUMBER(MATCH(Recommendations[Id],J7:AW7,0)))/COUNTIF(J7:AW7,"&lt;&gt;"))</f>
        <v>0</v>
      </c>
      <c r="J7" s="135" t="s">
        <v>61</v>
      </c>
      <c r="K7" s="135"/>
      <c r="L7" s="135"/>
      <c r="M7" s="135"/>
      <c r="N7" s="135"/>
      <c r="O7" s="135"/>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45"/>
    </row>
    <row r="8" spans="1:49" ht="60" customHeight="1" x14ac:dyDescent="0.35">
      <c r="A8" s="142" t="s">
        <v>1824</v>
      </c>
      <c r="B8" s="128" t="s">
        <v>1860</v>
      </c>
      <c r="C8" s="129" t="s">
        <v>1861</v>
      </c>
      <c r="D8" s="131" t="s">
        <v>1862</v>
      </c>
      <c r="E8" s="131" t="s">
        <v>1863</v>
      </c>
      <c r="F8" s="131" t="s">
        <v>1864</v>
      </c>
      <c r="G8" s="131" t="s">
        <v>1858</v>
      </c>
      <c r="H8" s="131" t="s">
        <v>1865</v>
      </c>
      <c r="I8" s="133" t="str">
        <f>IF(COUNTIF(J8:AW8,"&lt;&gt;")=0,"",SUMPRODUCT(((Recommendations[ImplStatus]="Implemented")+(Recommendations[ImplStatus]="Compensated"))*ISNUMBER(MATCH(Recommendations[Id],J8:AW8,0)))/COUNTIF(J8:AW8,"&lt;&gt;"))</f>
        <v/>
      </c>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45"/>
    </row>
    <row r="9" spans="1:49" ht="60" customHeight="1" x14ac:dyDescent="0.35">
      <c r="A9" s="142" t="s">
        <v>1824</v>
      </c>
      <c r="B9" s="128" t="s">
        <v>1866</v>
      </c>
      <c r="C9" s="129" t="s">
        <v>1867</v>
      </c>
      <c r="D9" s="131" t="s">
        <v>1868</v>
      </c>
      <c r="E9" s="131" t="s">
        <v>1869</v>
      </c>
      <c r="F9" s="131" t="s">
        <v>1870</v>
      </c>
      <c r="G9" s="131" t="s">
        <v>1871</v>
      </c>
      <c r="H9" s="131" t="s">
        <v>1872</v>
      </c>
      <c r="I9" s="133" t="str">
        <f>IF(COUNTIF(J9:AW9,"&lt;&gt;")=0,"",SUMPRODUCT(((Recommendations[ImplStatus]="Implemented")+(Recommendations[ImplStatus]="Compensated"))*ISNUMBER(MATCH(Recommendations[Id],J9:AW9,0)))/COUNTIF(J9:AW9,"&lt;&gt;"))</f>
        <v/>
      </c>
      <c r="J9" s="135"/>
      <c r="K9" s="135"/>
      <c r="L9" s="135"/>
      <c r="M9" s="135"/>
      <c r="N9" s="135"/>
      <c r="O9" s="135"/>
      <c r="P9" s="135"/>
      <c r="Q9" s="135"/>
      <c r="R9" s="135"/>
      <c r="S9" s="135"/>
      <c r="T9" s="135"/>
      <c r="U9" s="135"/>
      <c r="V9" s="135"/>
      <c r="W9" s="135"/>
      <c r="X9" s="135"/>
      <c r="Y9" s="135"/>
      <c r="Z9" s="135"/>
      <c r="AA9" s="135"/>
      <c r="AB9" s="135"/>
      <c r="AC9" s="135"/>
      <c r="AD9" s="135"/>
      <c r="AE9" s="135"/>
      <c r="AF9" s="135"/>
      <c r="AG9" s="135"/>
      <c r="AH9" s="135"/>
      <c r="AI9" s="135"/>
      <c r="AJ9" s="135"/>
      <c r="AK9" s="135"/>
      <c r="AL9" s="135"/>
      <c r="AM9" s="135"/>
      <c r="AN9" s="135"/>
      <c r="AO9" s="135"/>
      <c r="AP9" s="135"/>
      <c r="AQ9" s="135"/>
      <c r="AR9" s="135"/>
      <c r="AS9" s="135"/>
      <c r="AT9" s="135"/>
      <c r="AU9" s="135"/>
      <c r="AV9" s="135"/>
      <c r="AW9" s="145"/>
    </row>
    <row r="10" spans="1:49" ht="60" customHeight="1" x14ac:dyDescent="0.35">
      <c r="A10" s="142" t="s">
        <v>1824</v>
      </c>
      <c r="B10" s="128" t="s">
        <v>1873</v>
      </c>
      <c r="C10" s="129" t="s">
        <v>1874</v>
      </c>
      <c r="D10" s="131" t="s">
        <v>1875</v>
      </c>
      <c r="E10" s="131" t="s">
        <v>1876</v>
      </c>
      <c r="F10" s="131" t="s">
        <v>1877</v>
      </c>
      <c r="G10" s="131" t="s">
        <v>1878</v>
      </c>
      <c r="H10" s="131" t="s">
        <v>1879</v>
      </c>
      <c r="I10" s="133" t="str">
        <f>IF(COUNTIF(J10:AW10,"&lt;&gt;")=0,"",SUMPRODUCT(((Recommendations[ImplStatus]="Implemented")+(Recommendations[ImplStatus]="Compensated"))*ISNUMBER(MATCH(Recommendations[Id],J10:AW10,0)))/COUNTIF(J10:AW10,"&lt;&gt;"))</f>
        <v/>
      </c>
      <c r="J10" s="135"/>
      <c r="K10" s="135"/>
      <c r="L10" s="135"/>
      <c r="M10" s="135"/>
      <c r="N10" s="135"/>
      <c r="O10" s="135"/>
      <c r="P10" s="135"/>
      <c r="Q10" s="135"/>
      <c r="R10" s="135"/>
      <c r="S10" s="135"/>
      <c r="T10" s="135"/>
      <c r="U10" s="135"/>
      <c r="V10" s="135"/>
      <c r="W10" s="135"/>
      <c r="X10" s="135"/>
      <c r="Y10" s="135"/>
      <c r="Z10" s="135"/>
      <c r="AA10" s="135"/>
      <c r="AB10" s="135"/>
      <c r="AC10" s="135"/>
      <c r="AD10" s="135"/>
      <c r="AE10" s="135"/>
      <c r="AF10" s="135"/>
      <c r="AG10" s="135"/>
      <c r="AH10" s="135"/>
      <c r="AI10" s="135"/>
      <c r="AJ10" s="135"/>
      <c r="AK10" s="135"/>
      <c r="AL10" s="135"/>
      <c r="AM10" s="135"/>
      <c r="AN10" s="135"/>
      <c r="AO10" s="135"/>
      <c r="AP10" s="135"/>
      <c r="AQ10" s="135"/>
      <c r="AR10" s="135"/>
      <c r="AS10" s="135"/>
      <c r="AT10" s="135"/>
      <c r="AU10" s="135"/>
      <c r="AV10" s="135"/>
      <c r="AW10" s="145"/>
    </row>
    <row r="11" spans="1:49" ht="60" customHeight="1" x14ac:dyDescent="0.35">
      <c r="A11" s="142" t="s">
        <v>1824</v>
      </c>
      <c r="B11" s="128" t="s">
        <v>1880</v>
      </c>
      <c r="C11" s="129" t="s">
        <v>1881</v>
      </c>
      <c r="D11" s="131" t="s">
        <v>1882</v>
      </c>
      <c r="E11" s="131" t="s">
        <v>1883</v>
      </c>
      <c r="F11" s="131" t="s">
        <v>1884</v>
      </c>
      <c r="G11" s="131" t="s">
        <v>1885</v>
      </c>
      <c r="H11" s="131" t="s">
        <v>1886</v>
      </c>
      <c r="I11" s="133" t="str">
        <f>IF(COUNTIF(J11:AW11,"&lt;&gt;")=0,"",SUMPRODUCT(((Recommendations[ImplStatus]="Implemented")+(Recommendations[ImplStatus]="Compensated"))*ISNUMBER(MATCH(Recommendations[Id],J11:AW11,0)))/COUNTIF(J11:AW11,"&lt;&gt;"))</f>
        <v/>
      </c>
      <c r="J11" s="135"/>
      <c r="K11" s="135"/>
      <c r="L11" s="135"/>
      <c r="M11" s="135"/>
      <c r="N11" s="135"/>
      <c r="O11" s="135"/>
      <c r="P11" s="135"/>
      <c r="Q11" s="135"/>
      <c r="R11" s="135"/>
      <c r="S11" s="135"/>
      <c r="T11" s="135"/>
      <c r="U11" s="135"/>
      <c r="V11" s="135"/>
      <c r="W11" s="135"/>
      <c r="X11" s="135"/>
      <c r="Y11" s="135"/>
      <c r="Z11" s="135"/>
      <c r="AA11" s="135"/>
      <c r="AB11" s="135"/>
      <c r="AC11" s="135"/>
      <c r="AD11" s="135"/>
      <c r="AE11" s="135"/>
      <c r="AF11" s="135"/>
      <c r="AG11" s="135"/>
      <c r="AH11" s="135"/>
      <c r="AI11" s="135"/>
      <c r="AJ11" s="135"/>
      <c r="AK11" s="135"/>
      <c r="AL11" s="135"/>
      <c r="AM11" s="135"/>
      <c r="AN11" s="135"/>
      <c r="AO11" s="135"/>
      <c r="AP11" s="135"/>
      <c r="AQ11" s="135"/>
      <c r="AR11" s="135"/>
      <c r="AS11" s="135"/>
      <c r="AT11" s="135"/>
      <c r="AU11" s="135"/>
      <c r="AV11" s="135"/>
      <c r="AW11" s="145"/>
    </row>
    <row r="12" spans="1:49" ht="60" customHeight="1" x14ac:dyDescent="0.35">
      <c r="A12" s="142" t="s">
        <v>1824</v>
      </c>
      <c r="B12" s="128" t="s">
        <v>1887</v>
      </c>
      <c r="C12" s="129" t="s">
        <v>1888</v>
      </c>
      <c r="D12" s="131" t="s">
        <v>1889</v>
      </c>
      <c r="E12" s="131" t="s">
        <v>1890</v>
      </c>
      <c r="F12" s="131" t="s">
        <v>1891</v>
      </c>
      <c r="G12" s="131" t="s">
        <v>1878</v>
      </c>
      <c r="H12" s="131" t="s">
        <v>1892</v>
      </c>
      <c r="I12" s="133">
        <f>IF(COUNTIF(J12:AW12,"&lt;&gt;")=0,"",SUMPRODUCT(((Recommendations[ImplStatus]="Implemented")+(Recommendations[ImplStatus]="Compensated"))*ISNUMBER(MATCH(Recommendations[Id],J12:AW12,0)))/COUNTIF(J12:AW12,"&lt;&gt;"))</f>
        <v>0</v>
      </c>
      <c r="J12" s="135" t="s">
        <v>14</v>
      </c>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45"/>
    </row>
    <row r="13" spans="1:49" ht="60" customHeight="1" x14ac:dyDescent="0.35">
      <c r="A13" s="142" t="s">
        <v>1824</v>
      </c>
      <c r="B13" s="128" t="s">
        <v>1893</v>
      </c>
      <c r="C13" s="129" t="s">
        <v>1894</v>
      </c>
      <c r="D13" s="131" t="s">
        <v>1895</v>
      </c>
      <c r="E13" s="131" t="s">
        <v>1896</v>
      </c>
      <c r="F13" s="131" t="s">
        <v>1897</v>
      </c>
      <c r="G13" s="131" t="s">
        <v>1878</v>
      </c>
      <c r="H13" s="131" t="s">
        <v>1898</v>
      </c>
      <c r="I13" s="133">
        <f>IF(COUNTIF(J13:AW13,"&lt;&gt;")=0,"",SUMPRODUCT(((Recommendations[ImplStatus]="Implemented")+(Recommendations[ImplStatus]="Compensated"))*ISNUMBER(MATCH(Recommendations[Id],J13:AW13,0)))/COUNTIF(J13:AW13,"&lt;&gt;"))</f>
        <v>0</v>
      </c>
      <c r="J13" s="135" t="s">
        <v>71</v>
      </c>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45"/>
    </row>
    <row r="14" spans="1:49" ht="60" customHeight="1" x14ac:dyDescent="0.35">
      <c r="A14" s="142" t="s">
        <v>1824</v>
      </c>
      <c r="B14" s="128" t="s">
        <v>1899</v>
      </c>
      <c r="C14" s="129" t="s">
        <v>1900</v>
      </c>
      <c r="D14" s="131" t="s">
        <v>1901</v>
      </c>
      <c r="E14" s="131" t="s">
        <v>1902</v>
      </c>
      <c r="F14" s="131" t="s">
        <v>1903</v>
      </c>
      <c r="G14" s="131" t="s">
        <v>1904</v>
      </c>
      <c r="H14" s="131" t="s">
        <v>1905</v>
      </c>
      <c r="I14" s="133" t="str">
        <f>IF(COUNTIF(J14:AW14,"&lt;&gt;")=0,"",SUMPRODUCT(((Recommendations[ImplStatus]="Implemented")+(Recommendations[ImplStatus]="Compensated"))*ISNUMBER(MATCH(Recommendations[Id],J14:AW14,0)))/COUNTIF(J14:AW14,"&lt;&gt;"))</f>
        <v/>
      </c>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45"/>
    </row>
    <row r="15" spans="1:49" ht="60" customHeight="1" x14ac:dyDescent="0.35">
      <c r="A15" s="142" t="s">
        <v>1824</v>
      </c>
      <c r="B15" s="128" t="s">
        <v>1906</v>
      </c>
      <c r="C15" s="129" t="s">
        <v>1907</v>
      </c>
      <c r="D15" s="131" t="s">
        <v>1908</v>
      </c>
      <c r="E15" s="131" t="s">
        <v>1909</v>
      </c>
      <c r="F15" s="131" t="s">
        <v>1910</v>
      </c>
      <c r="G15" s="131" t="s">
        <v>1911</v>
      </c>
      <c r="H15" s="131" t="s">
        <v>1912</v>
      </c>
      <c r="I15" s="133" t="str">
        <f>IF(COUNTIF(J15:AW15,"&lt;&gt;")=0,"",SUMPRODUCT(((Recommendations[ImplStatus]="Implemented")+(Recommendations[ImplStatus]="Compensated"))*ISNUMBER(MATCH(Recommendations[Id],J15:AW15,0)))/COUNTIF(J15:AW15,"&lt;&gt;"))</f>
        <v/>
      </c>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45"/>
    </row>
    <row r="16" spans="1:49" ht="60" customHeight="1" x14ac:dyDescent="0.35">
      <c r="A16" s="142" t="s">
        <v>1824</v>
      </c>
      <c r="B16" s="128" t="s">
        <v>1913</v>
      </c>
      <c r="C16" s="129" t="s">
        <v>1914</v>
      </c>
      <c r="D16" s="131" t="s">
        <v>1915</v>
      </c>
      <c r="E16" s="131" t="s">
        <v>1916</v>
      </c>
      <c r="F16" s="131" t="s">
        <v>1917</v>
      </c>
      <c r="G16" s="131" t="s">
        <v>1918</v>
      </c>
      <c r="H16" s="131" t="s">
        <v>1919</v>
      </c>
      <c r="I16" s="133" t="str">
        <f>IF(COUNTIF(J16:AW16,"&lt;&gt;")=0,"",SUMPRODUCT(((Recommendations[ImplStatus]="Implemented")+(Recommendations[ImplStatus]="Compensated"))*ISNUMBER(MATCH(Recommendations[Id],J16:AW16,0)))/COUNTIF(J16:AW16,"&lt;&gt;"))</f>
        <v/>
      </c>
      <c r="J16" s="135"/>
      <c r="K16" s="135"/>
      <c r="L16" s="135"/>
      <c r="M16" s="135"/>
      <c r="N16" s="135"/>
      <c r="O16" s="135"/>
      <c r="P16" s="135"/>
      <c r="Q16" s="135"/>
      <c r="R16" s="135"/>
      <c r="S16" s="135"/>
      <c r="T16" s="135"/>
      <c r="U16" s="135"/>
      <c r="V16" s="135"/>
      <c r="W16" s="135"/>
      <c r="X16" s="135"/>
      <c r="Y16" s="135"/>
      <c r="Z16" s="135"/>
      <c r="AA16" s="135"/>
      <c r="AB16" s="135"/>
      <c r="AC16" s="135"/>
      <c r="AD16" s="135"/>
      <c r="AE16" s="135"/>
      <c r="AF16" s="135"/>
      <c r="AG16" s="135"/>
      <c r="AH16" s="135"/>
      <c r="AI16" s="135"/>
      <c r="AJ16" s="135"/>
      <c r="AK16" s="135"/>
      <c r="AL16" s="135"/>
      <c r="AM16" s="135"/>
      <c r="AN16" s="135"/>
      <c r="AO16" s="135"/>
      <c r="AP16" s="135"/>
      <c r="AQ16" s="135"/>
      <c r="AR16" s="135"/>
      <c r="AS16" s="135"/>
      <c r="AT16" s="135"/>
      <c r="AU16" s="135"/>
      <c r="AV16" s="135"/>
      <c r="AW16" s="145"/>
    </row>
    <row r="17" spans="1:49" ht="60" customHeight="1" x14ac:dyDescent="0.35">
      <c r="A17" s="142" t="s">
        <v>1824</v>
      </c>
      <c r="B17" s="128" t="s">
        <v>1920</v>
      </c>
      <c r="C17" s="129" t="s">
        <v>1921</v>
      </c>
      <c r="D17" s="131" t="s">
        <v>1922</v>
      </c>
      <c r="E17" s="131" t="s">
        <v>1923</v>
      </c>
      <c r="F17" s="131" t="s">
        <v>1924</v>
      </c>
      <c r="G17" s="131" t="s">
        <v>1925</v>
      </c>
      <c r="H17" s="131" t="s">
        <v>1926</v>
      </c>
      <c r="I17" s="133" t="str">
        <f>IF(COUNTIF(J17:AW17,"&lt;&gt;")=0,"",SUMPRODUCT(((Recommendations[ImplStatus]="Implemented")+(Recommendations[ImplStatus]="Compensated"))*ISNUMBER(MATCH(Recommendations[Id],J17:AW17,0)))/COUNTIF(J17:AW17,"&lt;&gt;"))</f>
        <v/>
      </c>
      <c r="J17" s="135"/>
      <c r="K17" s="135"/>
      <c r="L17" s="135"/>
      <c r="M17" s="135"/>
      <c r="N17" s="135"/>
      <c r="O17" s="135"/>
      <c r="P17" s="135"/>
      <c r="Q17" s="135"/>
      <c r="R17" s="135"/>
      <c r="S17" s="135"/>
      <c r="T17" s="135"/>
      <c r="U17" s="135"/>
      <c r="V17" s="135"/>
      <c r="W17" s="135"/>
      <c r="X17" s="135"/>
      <c r="Y17" s="135"/>
      <c r="Z17" s="135"/>
      <c r="AA17" s="135"/>
      <c r="AB17" s="135"/>
      <c r="AC17" s="135"/>
      <c r="AD17" s="135"/>
      <c r="AE17" s="135"/>
      <c r="AF17" s="135"/>
      <c r="AG17" s="135"/>
      <c r="AH17" s="135"/>
      <c r="AI17" s="135"/>
      <c r="AJ17" s="135"/>
      <c r="AK17" s="135"/>
      <c r="AL17" s="135"/>
      <c r="AM17" s="135"/>
      <c r="AN17" s="135"/>
      <c r="AO17" s="135"/>
      <c r="AP17" s="135"/>
      <c r="AQ17" s="135"/>
      <c r="AR17" s="135"/>
      <c r="AS17" s="135"/>
      <c r="AT17" s="135"/>
      <c r="AU17" s="135"/>
      <c r="AV17" s="135"/>
      <c r="AW17" s="145"/>
    </row>
    <row r="18" spans="1:49" ht="60" customHeight="1" x14ac:dyDescent="0.35">
      <c r="A18" s="142" t="s">
        <v>1824</v>
      </c>
      <c r="B18" s="128" t="s">
        <v>1927</v>
      </c>
      <c r="C18" s="129" t="s">
        <v>1928</v>
      </c>
      <c r="D18" s="131" t="s">
        <v>1929</v>
      </c>
      <c r="E18" s="131" t="s">
        <v>1930</v>
      </c>
      <c r="F18" s="131" t="s">
        <v>21</v>
      </c>
      <c r="G18" s="131" t="s">
        <v>21</v>
      </c>
      <c r="H18" s="131" t="s">
        <v>21</v>
      </c>
      <c r="I18" s="133" t="str">
        <f>IF(COUNTIF(J18:AW18,"&lt;&gt;")=0,"",SUMPRODUCT(((Recommendations[ImplStatus]="Implemented")+(Recommendations[ImplStatus]="Compensated"))*ISNUMBER(MATCH(Recommendations[Id],J18:AW18,0)))/COUNTIF(J18:AW18,"&lt;&gt;"))</f>
        <v/>
      </c>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135"/>
      <c r="AO18" s="135"/>
      <c r="AP18" s="135"/>
      <c r="AQ18" s="135"/>
      <c r="AR18" s="135"/>
      <c r="AS18" s="135"/>
      <c r="AT18" s="135"/>
      <c r="AU18" s="135"/>
      <c r="AV18" s="135"/>
      <c r="AW18" s="145"/>
    </row>
    <row r="19" spans="1:49" ht="60" customHeight="1" outlineLevel="1" x14ac:dyDescent="0.35">
      <c r="A19" s="141" t="s">
        <v>1931</v>
      </c>
      <c r="B19" s="127"/>
      <c r="C19" s="126" t="s">
        <v>1932</v>
      </c>
      <c r="D19" s="130"/>
      <c r="E19" s="130"/>
      <c r="F19" s="130"/>
      <c r="G19" s="130"/>
      <c r="H19" s="130"/>
      <c r="I19" s="132" t="str">
        <f>IF(COUNTIF(J19:AW19,"&lt;&gt;")=0,"",SUMPRODUCT(((Recommendations[ImplStatus]="Implemented")+(Recommendations[ImplStatus]="Compensated"))*ISNUMBER(MATCH(Recommendations[Id],J19:AW19,0)))/COUNTIF(J19:AW19,"&lt;&gt;"))</f>
        <v/>
      </c>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44"/>
    </row>
    <row r="20" spans="1:49" ht="60" customHeight="1" x14ac:dyDescent="0.35">
      <c r="A20" s="142" t="s">
        <v>1931</v>
      </c>
      <c r="B20" s="128" t="s">
        <v>1933</v>
      </c>
      <c r="C20" s="129" t="s">
        <v>1934</v>
      </c>
      <c r="D20" s="131" t="s">
        <v>1935</v>
      </c>
      <c r="E20" s="131" t="s">
        <v>1936</v>
      </c>
      <c r="F20" s="131" t="s">
        <v>1937</v>
      </c>
      <c r="G20" s="131" t="s">
        <v>1938</v>
      </c>
      <c r="H20" s="131" t="s">
        <v>1939</v>
      </c>
      <c r="I20" s="133" t="str">
        <f>IF(COUNTIF(J20:AW20,"&lt;&gt;")=0,"",SUMPRODUCT(((Recommendations[ImplStatus]="Implemented")+(Recommendations[ImplStatus]="Compensated"))*ISNUMBER(MATCH(Recommendations[Id],J20:AW20,0)))/COUNTIF(J20:AW20,"&lt;&gt;"))</f>
        <v/>
      </c>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45"/>
    </row>
    <row r="21" spans="1:49" ht="60" customHeight="1" x14ac:dyDescent="0.35">
      <c r="A21" s="142" t="s">
        <v>1931</v>
      </c>
      <c r="B21" s="128" t="s">
        <v>1940</v>
      </c>
      <c r="C21" s="129" t="s">
        <v>1941</v>
      </c>
      <c r="D21" s="131" t="s">
        <v>1942</v>
      </c>
      <c r="E21" s="131" t="s">
        <v>1943</v>
      </c>
      <c r="F21" s="131" t="s">
        <v>1944</v>
      </c>
      <c r="G21" s="131" t="s">
        <v>1945</v>
      </c>
      <c r="H21" s="131" t="s">
        <v>1946</v>
      </c>
      <c r="I21" s="133" t="str">
        <f>IF(COUNTIF(J21:AW21,"&lt;&gt;")=0,"",SUMPRODUCT(((Recommendations[ImplStatus]="Implemented")+(Recommendations[ImplStatus]="Compensated"))*ISNUMBER(MATCH(Recommendations[Id],J21:AW21,0)))/COUNTIF(J21:AW21,"&lt;&gt;"))</f>
        <v/>
      </c>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45"/>
    </row>
    <row r="22" spans="1:49" ht="60" customHeight="1" outlineLevel="1" x14ac:dyDescent="0.35">
      <c r="A22" s="141" t="s">
        <v>1947</v>
      </c>
      <c r="B22" s="127"/>
      <c r="C22" s="126" t="s">
        <v>1948</v>
      </c>
      <c r="D22" s="130"/>
      <c r="E22" s="130"/>
      <c r="F22" s="130"/>
      <c r="G22" s="130"/>
      <c r="H22" s="130"/>
      <c r="I22" s="132" t="str">
        <f>IF(COUNTIF(J22:AW22,"&lt;&gt;")=0,"",SUMPRODUCT(((Recommendations[ImplStatus]="Implemented")+(Recommendations[ImplStatus]="Compensated"))*ISNUMBER(MATCH(Recommendations[Id],J22:AW22,0)))/COUNTIF(J22:AW22,"&lt;&gt;"))</f>
        <v/>
      </c>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44"/>
    </row>
    <row r="23" spans="1:49" ht="60" customHeight="1" x14ac:dyDescent="0.35">
      <c r="A23" s="142" t="s">
        <v>1947</v>
      </c>
      <c r="B23" s="128" t="s">
        <v>1949</v>
      </c>
      <c r="C23" s="129" t="s">
        <v>1950</v>
      </c>
      <c r="D23" s="131" t="s">
        <v>1951</v>
      </c>
      <c r="E23" s="131" t="s">
        <v>1952</v>
      </c>
      <c r="F23" s="131" t="s">
        <v>1953</v>
      </c>
      <c r="G23" s="131" t="s">
        <v>1954</v>
      </c>
      <c r="H23" s="131" t="s">
        <v>1955</v>
      </c>
      <c r="I23" s="133">
        <f>IF(COUNTIF(J23:AW23,"&lt;&gt;")=0,"",SUMPRODUCT(((Recommendations[ImplStatus]="Implemented")+(Recommendations[ImplStatus]="Compensated"))*ISNUMBER(MATCH(Recommendations[Id],J23:AW23,0)))/COUNTIF(J23:AW23,"&lt;&gt;"))</f>
        <v>0</v>
      </c>
      <c r="J23" s="135" t="s">
        <v>40</v>
      </c>
      <c r="K23" s="135" t="s">
        <v>45</v>
      </c>
      <c r="L23" s="135" t="s">
        <v>50</v>
      </c>
      <c r="M23" s="135" t="s">
        <v>76</v>
      </c>
      <c r="N23" s="135" t="s">
        <v>91</v>
      </c>
      <c r="O23" s="135" t="s">
        <v>96</v>
      </c>
      <c r="P23" s="135" t="s">
        <v>124</v>
      </c>
      <c r="Q23" s="135" t="s">
        <v>144</v>
      </c>
      <c r="R23" s="135" t="s">
        <v>211</v>
      </c>
      <c r="S23" s="135" t="s">
        <v>216</v>
      </c>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45"/>
    </row>
    <row r="24" spans="1:49" ht="60" customHeight="1" x14ac:dyDescent="0.35">
      <c r="A24" s="142" t="s">
        <v>1947</v>
      </c>
      <c r="B24" s="128" t="s">
        <v>1956</v>
      </c>
      <c r="C24" s="129" t="s">
        <v>1957</v>
      </c>
      <c r="D24" s="131" t="s">
        <v>1958</v>
      </c>
      <c r="E24" s="131" t="s">
        <v>1959</v>
      </c>
      <c r="F24" s="131" t="s">
        <v>1960</v>
      </c>
      <c r="G24" s="131" t="s">
        <v>1961</v>
      </c>
      <c r="H24" s="131" t="s">
        <v>1962</v>
      </c>
      <c r="I24" s="133">
        <f>IF(COUNTIF(J24:AW24,"&lt;&gt;")=0,"",SUMPRODUCT(((Recommendations[ImplStatus]="Implemented")+(Recommendations[ImplStatus]="Compensated"))*ISNUMBER(MATCH(Recommendations[Id],J24:AW24,0)))/COUNTIF(J24:AW24,"&lt;&gt;"))</f>
        <v>0</v>
      </c>
      <c r="J24" s="135" t="s">
        <v>40</v>
      </c>
      <c r="K24" s="135" t="s">
        <v>76</v>
      </c>
      <c r="L24" s="135" t="s">
        <v>216</v>
      </c>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45"/>
    </row>
    <row r="25" spans="1:49" ht="60" customHeight="1" x14ac:dyDescent="0.35">
      <c r="A25" s="142" t="s">
        <v>1947</v>
      </c>
      <c r="B25" s="128" t="s">
        <v>1963</v>
      </c>
      <c r="C25" s="129" t="s">
        <v>1964</v>
      </c>
      <c r="D25" s="131" t="s">
        <v>1965</v>
      </c>
      <c r="E25" s="131" t="s">
        <v>1966</v>
      </c>
      <c r="F25" s="131" t="s">
        <v>1967</v>
      </c>
      <c r="G25" s="131" t="s">
        <v>1968</v>
      </c>
      <c r="H25" s="131" t="s">
        <v>1969</v>
      </c>
      <c r="I25" s="133" t="str">
        <f>IF(COUNTIF(J25:AW25,"&lt;&gt;")=0,"",SUMPRODUCT(((Recommendations[ImplStatus]="Implemented")+(Recommendations[ImplStatus]="Compensated"))*ISNUMBER(MATCH(Recommendations[Id],J25:AW25,0)))/COUNTIF(J25:AW25,"&lt;&gt;"))</f>
        <v/>
      </c>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45"/>
    </row>
    <row r="26" spans="1:49" ht="60" customHeight="1" x14ac:dyDescent="0.35">
      <c r="A26" s="142" t="s">
        <v>1947</v>
      </c>
      <c r="B26" s="128" t="s">
        <v>1970</v>
      </c>
      <c r="C26" s="129" t="s">
        <v>1971</v>
      </c>
      <c r="D26" s="131" t="s">
        <v>1972</v>
      </c>
      <c r="E26" s="131" t="s">
        <v>1973</v>
      </c>
      <c r="F26" s="131" t="s">
        <v>1974</v>
      </c>
      <c r="G26" s="131" t="s">
        <v>1961</v>
      </c>
      <c r="H26" s="131" t="s">
        <v>1975</v>
      </c>
      <c r="I26" s="133">
        <f>IF(COUNTIF(J26:AW26,"&lt;&gt;")=0,"",SUMPRODUCT(((Recommendations[ImplStatus]="Implemented")+(Recommendations[ImplStatus]="Compensated"))*ISNUMBER(MATCH(Recommendations[Id],J26:AW26,0)))/COUNTIF(J26:AW26,"&lt;&gt;"))</f>
        <v>0</v>
      </c>
      <c r="J26" s="135" t="s">
        <v>81</v>
      </c>
      <c r="K26" s="135" t="s">
        <v>124</v>
      </c>
      <c r="L26" s="135" t="s">
        <v>144</v>
      </c>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45"/>
    </row>
    <row r="27" spans="1:49" ht="60" customHeight="1" x14ac:dyDescent="0.35">
      <c r="A27" s="142" t="s">
        <v>1947</v>
      </c>
      <c r="B27" s="128" t="s">
        <v>1976</v>
      </c>
      <c r="C27" s="129" t="s">
        <v>1977</v>
      </c>
      <c r="D27" s="131" t="s">
        <v>1978</v>
      </c>
      <c r="E27" s="131" t="s">
        <v>1979</v>
      </c>
      <c r="F27" s="131" t="s">
        <v>1980</v>
      </c>
      <c r="G27" s="131" t="s">
        <v>1981</v>
      </c>
      <c r="H27" s="131" t="s">
        <v>1982</v>
      </c>
      <c r="I27" s="133" t="str">
        <f>IF(COUNTIF(J27:AW27,"&lt;&gt;")=0,"",SUMPRODUCT(((Recommendations[ImplStatus]="Implemented")+(Recommendations[ImplStatus]="Compensated"))*ISNUMBER(MATCH(Recommendations[Id],J27:AW27,0)))/COUNTIF(J27:AW27,"&lt;&gt;"))</f>
        <v/>
      </c>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45"/>
    </row>
    <row r="28" spans="1:49" ht="60" customHeight="1" x14ac:dyDescent="0.35">
      <c r="A28" s="142" t="s">
        <v>1947</v>
      </c>
      <c r="B28" s="128" t="s">
        <v>1983</v>
      </c>
      <c r="C28" s="129" t="s">
        <v>1984</v>
      </c>
      <c r="D28" s="131" t="s">
        <v>1985</v>
      </c>
      <c r="E28" s="131" t="s">
        <v>1986</v>
      </c>
      <c r="F28" s="131" t="s">
        <v>1987</v>
      </c>
      <c r="G28" s="131" t="s">
        <v>1988</v>
      </c>
      <c r="H28" s="131" t="s">
        <v>1989</v>
      </c>
      <c r="I28" s="133" t="str">
        <f>IF(COUNTIF(J28:AW28,"&lt;&gt;")=0,"",SUMPRODUCT(((Recommendations[ImplStatus]="Implemented")+(Recommendations[ImplStatus]="Compensated"))*ISNUMBER(MATCH(Recommendations[Id],J28:AW28,0)))/COUNTIF(J28:AW28,"&lt;&gt;"))</f>
        <v/>
      </c>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35"/>
      <c r="AG28" s="135"/>
      <c r="AH28" s="135"/>
      <c r="AI28" s="135"/>
      <c r="AJ28" s="135"/>
      <c r="AK28" s="135"/>
      <c r="AL28" s="135"/>
      <c r="AM28" s="135"/>
      <c r="AN28" s="135"/>
      <c r="AO28" s="135"/>
      <c r="AP28" s="135"/>
      <c r="AQ28" s="135"/>
      <c r="AR28" s="135"/>
      <c r="AS28" s="135"/>
      <c r="AT28" s="135"/>
      <c r="AU28" s="135"/>
      <c r="AV28" s="135"/>
      <c r="AW28" s="145"/>
    </row>
    <row r="29" spans="1:49" ht="60" customHeight="1" x14ac:dyDescent="0.35">
      <c r="A29" s="142" t="s">
        <v>1947</v>
      </c>
      <c r="B29" s="128" t="s">
        <v>1990</v>
      </c>
      <c r="C29" s="129" t="s">
        <v>1991</v>
      </c>
      <c r="D29" s="131" t="s">
        <v>1992</v>
      </c>
      <c r="E29" s="131" t="s">
        <v>1993</v>
      </c>
      <c r="F29" s="131" t="s">
        <v>1994</v>
      </c>
      <c r="G29" s="131" t="s">
        <v>1878</v>
      </c>
      <c r="H29" s="131" t="s">
        <v>1995</v>
      </c>
      <c r="I29" s="133">
        <f>IF(COUNTIF(J29:AW29,"&lt;&gt;")=0,"",SUMPRODUCT(((Recommendations[ImplStatus]="Implemented")+(Recommendations[ImplStatus]="Compensated"))*ISNUMBER(MATCH(Recommendations[Id],J29:AW29,0)))/COUNTIF(J29:AW29,"&lt;&gt;"))</f>
        <v>0</v>
      </c>
      <c r="J29" s="135" t="s">
        <v>45</v>
      </c>
      <c r="K29" s="135" t="s">
        <v>86</v>
      </c>
      <c r="L29" s="135" t="s">
        <v>91</v>
      </c>
      <c r="M29" s="135" t="s">
        <v>96</v>
      </c>
      <c r="N29" s="135" t="s">
        <v>111</v>
      </c>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45"/>
    </row>
    <row r="30" spans="1:49" ht="60" customHeight="1" x14ac:dyDescent="0.35">
      <c r="A30" s="142" t="s">
        <v>1947</v>
      </c>
      <c r="B30" s="128" t="s">
        <v>1996</v>
      </c>
      <c r="C30" s="129" t="s">
        <v>1997</v>
      </c>
      <c r="D30" s="131" t="s">
        <v>1998</v>
      </c>
      <c r="E30" s="131" t="s">
        <v>1999</v>
      </c>
      <c r="F30" s="131" t="s">
        <v>2000</v>
      </c>
      <c r="G30" s="131" t="s">
        <v>1961</v>
      </c>
      <c r="H30" s="131" t="s">
        <v>2001</v>
      </c>
      <c r="I30" s="133" t="str">
        <f>IF(COUNTIF(J30:AW30,"&lt;&gt;")=0,"",SUMPRODUCT(((Recommendations[ImplStatus]="Implemented")+(Recommendations[ImplStatus]="Compensated"))*ISNUMBER(MATCH(Recommendations[Id],J30:AW30,0)))/COUNTIF(J30:AW30,"&lt;&gt;"))</f>
        <v/>
      </c>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35"/>
      <c r="AG30" s="135"/>
      <c r="AH30" s="135"/>
      <c r="AI30" s="135"/>
      <c r="AJ30" s="135"/>
      <c r="AK30" s="135"/>
      <c r="AL30" s="135"/>
      <c r="AM30" s="135"/>
      <c r="AN30" s="135"/>
      <c r="AO30" s="135"/>
      <c r="AP30" s="135"/>
      <c r="AQ30" s="135"/>
      <c r="AR30" s="135"/>
      <c r="AS30" s="135"/>
      <c r="AT30" s="135"/>
      <c r="AU30" s="135"/>
      <c r="AV30" s="135"/>
      <c r="AW30" s="145"/>
    </row>
    <row r="31" spans="1:49" ht="60" customHeight="1" outlineLevel="1" x14ac:dyDescent="0.35">
      <c r="A31" s="141" t="s">
        <v>2002</v>
      </c>
      <c r="B31" s="127"/>
      <c r="C31" s="126" t="s">
        <v>2003</v>
      </c>
      <c r="D31" s="130"/>
      <c r="E31" s="130"/>
      <c r="F31" s="130"/>
      <c r="G31" s="130"/>
      <c r="H31" s="130"/>
      <c r="I31" s="132" t="str">
        <f>IF(COUNTIF(J31:AW31,"&lt;&gt;")=0,"",SUMPRODUCT(((Recommendations[ImplStatus]="Implemented")+(Recommendations[ImplStatus]="Compensated"))*ISNUMBER(MATCH(Recommendations[Id],J31:AW31,0)))/COUNTIF(J31:AW31,"&lt;&gt;"))</f>
        <v/>
      </c>
      <c r="J31" s="134"/>
      <c r="K31" s="134"/>
      <c r="L31" s="134"/>
      <c r="M31" s="134"/>
      <c r="N31" s="134"/>
      <c r="O31" s="134"/>
      <c r="P31" s="134"/>
      <c r="Q31" s="134"/>
      <c r="R31" s="134"/>
      <c r="S31" s="134"/>
      <c r="T31" s="134"/>
      <c r="U31" s="134"/>
      <c r="V31" s="134"/>
      <c r="W31" s="134"/>
      <c r="X31" s="134"/>
      <c r="Y31" s="134"/>
      <c r="Z31" s="134"/>
      <c r="AA31" s="134"/>
      <c r="AB31" s="134"/>
      <c r="AC31" s="134"/>
      <c r="AD31" s="134"/>
      <c r="AE31" s="134"/>
      <c r="AF31" s="134"/>
      <c r="AG31" s="134"/>
      <c r="AH31" s="134"/>
      <c r="AI31" s="134"/>
      <c r="AJ31" s="134"/>
      <c r="AK31" s="134"/>
      <c r="AL31" s="134"/>
      <c r="AM31" s="134"/>
      <c r="AN31" s="134"/>
      <c r="AO31" s="134"/>
      <c r="AP31" s="134"/>
      <c r="AQ31" s="134"/>
      <c r="AR31" s="134"/>
      <c r="AS31" s="134"/>
      <c r="AT31" s="134"/>
      <c r="AU31" s="134"/>
      <c r="AV31" s="134"/>
      <c r="AW31" s="144"/>
    </row>
    <row r="32" spans="1:49" ht="60" customHeight="1" x14ac:dyDescent="0.35">
      <c r="A32" s="142" t="s">
        <v>2002</v>
      </c>
      <c r="B32" s="128" t="s">
        <v>2004</v>
      </c>
      <c r="C32" s="129" t="s">
        <v>2005</v>
      </c>
      <c r="D32" s="131" t="s">
        <v>2006</v>
      </c>
      <c r="E32" s="131" t="s">
        <v>2007</v>
      </c>
      <c r="F32" s="131" t="s">
        <v>2008</v>
      </c>
      <c r="G32" s="131" t="s">
        <v>2009</v>
      </c>
      <c r="H32" s="131" t="s">
        <v>2010</v>
      </c>
      <c r="I32" s="133" t="str">
        <f>IF(COUNTIF(J32:AW32,"&lt;&gt;")=0,"",SUMPRODUCT(((Recommendations[ImplStatus]="Implemented")+(Recommendations[ImplStatus]="Compensated"))*ISNUMBER(MATCH(Recommendations[Id],J32:AW32,0)))/COUNTIF(J32:AW32,"&lt;&gt;"))</f>
        <v/>
      </c>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5"/>
      <c r="AQ32" s="135"/>
      <c r="AR32" s="135"/>
      <c r="AS32" s="135"/>
      <c r="AT32" s="135"/>
      <c r="AU32" s="135"/>
      <c r="AV32" s="135"/>
      <c r="AW32" s="145"/>
    </row>
    <row r="33" spans="1:49" ht="60" customHeight="1" x14ac:dyDescent="0.35">
      <c r="A33" s="142" t="s">
        <v>2002</v>
      </c>
      <c r="B33" s="128" t="s">
        <v>2011</v>
      </c>
      <c r="C33" s="129" t="s">
        <v>2012</v>
      </c>
      <c r="D33" s="131" t="s">
        <v>2013</v>
      </c>
      <c r="E33" s="131" t="s">
        <v>2014</v>
      </c>
      <c r="F33" s="131" t="s">
        <v>2015</v>
      </c>
      <c r="G33" s="131" t="s">
        <v>2016</v>
      </c>
      <c r="H33" s="131" t="s">
        <v>2017</v>
      </c>
      <c r="I33" s="133" t="str">
        <f>IF(COUNTIF(J33:AW33,"&lt;&gt;")=0,"",SUMPRODUCT(((Recommendations[ImplStatus]="Implemented")+(Recommendations[ImplStatus]="Compensated"))*ISNUMBER(MATCH(Recommendations[Id],J33:AW33,0)))/COUNTIF(J33:AW33,"&lt;&gt;"))</f>
        <v/>
      </c>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35"/>
      <c r="AG33" s="135"/>
      <c r="AH33" s="135"/>
      <c r="AI33" s="135"/>
      <c r="AJ33" s="135"/>
      <c r="AK33" s="135"/>
      <c r="AL33" s="135"/>
      <c r="AM33" s="135"/>
      <c r="AN33" s="135"/>
      <c r="AO33" s="135"/>
      <c r="AP33" s="135"/>
      <c r="AQ33" s="135"/>
      <c r="AR33" s="135"/>
      <c r="AS33" s="135"/>
      <c r="AT33" s="135"/>
      <c r="AU33" s="135"/>
      <c r="AV33" s="135"/>
      <c r="AW33" s="145"/>
    </row>
    <row r="34" spans="1:49" ht="60" customHeight="1" x14ac:dyDescent="0.35">
      <c r="A34" s="142" t="s">
        <v>2002</v>
      </c>
      <c r="B34" s="128" t="s">
        <v>2018</v>
      </c>
      <c r="C34" s="129" t="s">
        <v>2019</v>
      </c>
      <c r="D34" s="131" t="s">
        <v>2020</v>
      </c>
      <c r="E34" s="131" t="s">
        <v>2021</v>
      </c>
      <c r="F34" s="131" t="s">
        <v>2022</v>
      </c>
      <c r="G34" s="131" t="s">
        <v>2023</v>
      </c>
      <c r="H34" s="131" t="s">
        <v>2024</v>
      </c>
      <c r="I34" s="133" t="str">
        <f>IF(COUNTIF(J34:AW34,"&lt;&gt;")=0,"",SUMPRODUCT(((Recommendations[ImplStatus]="Implemented")+(Recommendations[ImplStatus]="Compensated"))*ISNUMBER(MATCH(Recommendations[Id],J34:AW34,0)))/COUNTIF(J34:AW34,"&lt;&gt;"))</f>
        <v/>
      </c>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5"/>
      <c r="AJ34" s="135"/>
      <c r="AK34" s="135"/>
      <c r="AL34" s="135"/>
      <c r="AM34" s="135"/>
      <c r="AN34" s="135"/>
      <c r="AO34" s="135"/>
      <c r="AP34" s="135"/>
      <c r="AQ34" s="135"/>
      <c r="AR34" s="135"/>
      <c r="AS34" s="135"/>
      <c r="AT34" s="135"/>
      <c r="AU34" s="135"/>
      <c r="AV34" s="135"/>
      <c r="AW34" s="145"/>
    </row>
    <row r="35" spans="1:49" ht="60" customHeight="1" x14ac:dyDescent="0.35">
      <c r="A35" s="142" t="s">
        <v>2002</v>
      </c>
      <c r="B35" s="128" t="s">
        <v>2025</v>
      </c>
      <c r="C35" s="129" t="s">
        <v>2026</v>
      </c>
      <c r="D35" s="131" t="s">
        <v>2027</v>
      </c>
      <c r="E35" s="131" t="s">
        <v>2028</v>
      </c>
      <c r="F35" s="131" t="s">
        <v>2029</v>
      </c>
      <c r="G35" s="131" t="s">
        <v>2030</v>
      </c>
      <c r="H35" s="131" t="s">
        <v>2031</v>
      </c>
      <c r="I35" s="133" t="str">
        <f>IF(COUNTIF(J35:AW35,"&lt;&gt;")=0,"",SUMPRODUCT(((Recommendations[ImplStatus]="Implemented")+(Recommendations[ImplStatus]="Compensated"))*ISNUMBER(MATCH(Recommendations[Id],J35:AW35,0)))/COUNTIF(J35:AW35,"&lt;&gt;"))</f>
        <v/>
      </c>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5"/>
      <c r="AG35" s="135"/>
      <c r="AH35" s="135"/>
      <c r="AI35" s="135"/>
      <c r="AJ35" s="135"/>
      <c r="AK35" s="135"/>
      <c r="AL35" s="135"/>
      <c r="AM35" s="135"/>
      <c r="AN35" s="135"/>
      <c r="AO35" s="135"/>
      <c r="AP35" s="135"/>
      <c r="AQ35" s="135"/>
      <c r="AR35" s="135"/>
      <c r="AS35" s="135"/>
      <c r="AT35" s="135"/>
      <c r="AU35" s="135"/>
      <c r="AV35" s="135"/>
      <c r="AW35" s="145"/>
    </row>
    <row r="36" spans="1:49" ht="60" customHeight="1" x14ac:dyDescent="0.35">
      <c r="A36" s="142" t="s">
        <v>2002</v>
      </c>
      <c r="B36" s="128" t="s">
        <v>2032</v>
      </c>
      <c r="C36" s="129" t="s">
        <v>2033</v>
      </c>
      <c r="D36" s="131" t="s">
        <v>2034</v>
      </c>
      <c r="E36" s="131" t="s">
        <v>2035</v>
      </c>
      <c r="F36" s="131" t="s">
        <v>2036</v>
      </c>
      <c r="G36" s="131" t="s">
        <v>2037</v>
      </c>
      <c r="H36" s="131" t="s">
        <v>2038</v>
      </c>
      <c r="I36" s="133" t="str">
        <f>IF(COUNTIF(J36:AW36,"&lt;&gt;")=0,"",SUMPRODUCT(((Recommendations[ImplStatus]="Implemented")+(Recommendations[ImplStatus]="Compensated"))*ISNUMBER(MATCH(Recommendations[Id],J36:AW36,0)))/COUNTIF(J36:AW36,"&lt;&gt;"))</f>
        <v/>
      </c>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5"/>
      <c r="AJ36" s="135"/>
      <c r="AK36" s="135"/>
      <c r="AL36" s="135"/>
      <c r="AM36" s="135"/>
      <c r="AN36" s="135"/>
      <c r="AO36" s="135"/>
      <c r="AP36" s="135"/>
      <c r="AQ36" s="135"/>
      <c r="AR36" s="135"/>
      <c r="AS36" s="135"/>
      <c r="AT36" s="135"/>
      <c r="AU36" s="135"/>
      <c r="AV36" s="135"/>
      <c r="AW36" s="145"/>
    </row>
    <row r="37" spans="1:49" ht="60" customHeight="1" x14ac:dyDescent="0.35">
      <c r="A37" s="142" t="s">
        <v>2002</v>
      </c>
      <c r="B37" s="128" t="s">
        <v>2039</v>
      </c>
      <c r="C37" s="129" t="s">
        <v>2040</v>
      </c>
      <c r="D37" s="131" t="s">
        <v>2041</v>
      </c>
      <c r="E37" s="131" t="s">
        <v>2042</v>
      </c>
      <c r="F37" s="131" t="s">
        <v>2043</v>
      </c>
      <c r="G37" s="131" t="s">
        <v>2044</v>
      </c>
      <c r="H37" s="131" t="s">
        <v>2045</v>
      </c>
      <c r="I37" s="133">
        <f>IF(COUNTIF(J37:AW37,"&lt;&gt;")=0,"",SUMPRODUCT(((Recommendations[ImplStatus]="Implemented")+(Recommendations[ImplStatus]="Compensated"))*ISNUMBER(MATCH(Recommendations[Id],J37:AW37,0)))/COUNTIF(J37:AW37,"&lt;&gt;"))</f>
        <v>0</v>
      </c>
      <c r="J37" s="135" t="s">
        <v>55</v>
      </c>
      <c r="K37" s="135" t="s">
        <v>165</v>
      </c>
      <c r="L37" s="135" t="s">
        <v>171</v>
      </c>
      <c r="M37" s="135" t="s">
        <v>270</v>
      </c>
      <c r="N37" s="135" t="s">
        <v>275</v>
      </c>
      <c r="O37" s="135"/>
      <c r="P37" s="135"/>
      <c r="Q37" s="135"/>
      <c r="R37" s="135"/>
      <c r="S37" s="135"/>
      <c r="T37" s="135"/>
      <c r="U37" s="135"/>
      <c r="V37" s="135"/>
      <c r="W37" s="135"/>
      <c r="X37" s="135"/>
      <c r="Y37" s="135"/>
      <c r="Z37" s="135"/>
      <c r="AA37" s="135"/>
      <c r="AB37" s="135"/>
      <c r="AC37" s="135"/>
      <c r="AD37" s="135"/>
      <c r="AE37" s="135"/>
      <c r="AF37" s="135"/>
      <c r="AG37" s="135"/>
      <c r="AH37" s="135"/>
      <c r="AI37" s="135"/>
      <c r="AJ37" s="135"/>
      <c r="AK37" s="135"/>
      <c r="AL37" s="135"/>
      <c r="AM37" s="135"/>
      <c r="AN37" s="135"/>
      <c r="AO37" s="135"/>
      <c r="AP37" s="135"/>
      <c r="AQ37" s="135"/>
      <c r="AR37" s="135"/>
      <c r="AS37" s="135"/>
      <c r="AT37" s="135"/>
      <c r="AU37" s="135"/>
      <c r="AV37" s="135"/>
      <c r="AW37" s="145"/>
    </row>
    <row r="38" spans="1:49" ht="60" customHeight="1" x14ac:dyDescent="0.35">
      <c r="A38" s="142" t="s">
        <v>2002</v>
      </c>
      <c r="B38" s="128" t="s">
        <v>2046</v>
      </c>
      <c r="C38" s="129" t="s">
        <v>2047</v>
      </c>
      <c r="D38" s="131" t="s">
        <v>2048</v>
      </c>
      <c r="E38" s="131" t="s">
        <v>2049</v>
      </c>
      <c r="F38" s="131" t="s">
        <v>2050</v>
      </c>
      <c r="G38" s="131" t="s">
        <v>2051</v>
      </c>
      <c r="H38" s="131" t="s">
        <v>2052</v>
      </c>
      <c r="I38" s="133">
        <f>IF(COUNTIF(J38:AW38,"&lt;&gt;")=0,"",SUMPRODUCT(((Recommendations[ImplStatus]="Implemented")+(Recommendations[ImplStatus]="Compensated"))*ISNUMBER(MATCH(Recommendations[Id],J38:AW38,0)))/COUNTIF(J38:AW38,"&lt;&gt;"))</f>
        <v>0</v>
      </c>
      <c r="J38" s="135" t="s">
        <v>55</v>
      </c>
      <c r="K38" s="135" t="s">
        <v>171</v>
      </c>
      <c r="L38" s="135"/>
      <c r="M38" s="135"/>
      <c r="N38" s="135"/>
      <c r="O38" s="135"/>
      <c r="P38" s="135"/>
      <c r="Q38" s="135"/>
      <c r="R38" s="135"/>
      <c r="S38" s="135"/>
      <c r="T38" s="135"/>
      <c r="U38" s="135"/>
      <c r="V38" s="135"/>
      <c r="W38" s="135"/>
      <c r="X38" s="135"/>
      <c r="Y38" s="135"/>
      <c r="Z38" s="135"/>
      <c r="AA38" s="135"/>
      <c r="AB38" s="135"/>
      <c r="AC38" s="135"/>
      <c r="AD38" s="135"/>
      <c r="AE38" s="135"/>
      <c r="AF38" s="135"/>
      <c r="AG38" s="135"/>
      <c r="AH38" s="135"/>
      <c r="AI38" s="135"/>
      <c r="AJ38" s="135"/>
      <c r="AK38" s="135"/>
      <c r="AL38" s="135"/>
      <c r="AM38" s="135"/>
      <c r="AN38" s="135"/>
      <c r="AO38" s="135"/>
      <c r="AP38" s="135"/>
      <c r="AQ38" s="135"/>
      <c r="AR38" s="135"/>
      <c r="AS38" s="135"/>
      <c r="AT38" s="135"/>
      <c r="AU38" s="135"/>
      <c r="AV38" s="135"/>
      <c r="AW38" s="145"/>
    </row>
    <row r="39" spans="1:49" ht="60" customHeight="1" x14ac:dyDescent="0.35">
      <c r="A39" s="142" t="s">
        <v>2002</v>
      </c>
      <c r="B39" s="128" t="s">
        <v>2053</v>
      </c>
      <c r="C39" s="129" t="s">
        <v>2054</v>
      </c>
      <c r="D39" s="131" t="s">
        <v>2055</v>
      </c>
      <c r="E39" s="131" t="s">
        <v>2056</v>
      </c>
      <c r="F39" s="131" t="s">
        <v>2057</v>
      </c>
      <c r="G39" s="131" t="s">
        <v>2058</v>
      </c>
      <c r="H39" s="131" t="s">
        <v>2059</v>
      </c>
      <c r="I39" s="133" t="str">
        <f>IF(COUNTIF(J39:AW39,"&lt;&gt;")=0,"",SUMPRODUCT(((Recommendations[ImplStatus]="Implemented")+(Recommendations[ImplStatus]="Compensated"))*ISNUMBER(MATCH(Recommendations[Id],J39:AW39,0)))/COUNTIF(J39:AW39,"&lt;&gt;"))</f>
        <v/>
      </c>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35"/>
      <c r="AG39" s="135"/>
      <c r="AH39" s="135"/>
      <c r="AI39" s="135"/>
      <c r="AJ39" s="135"/>
      <c r="AK39" s="135"/>
      <c r="AL39" s="135"/>
      <c r="AM39" s="135"/>
      <c r="AN39" s="135"/>
      <c r="AO39" s="135"/>
      <c r="AP39" s="135"/>
      <c r="AQ39" s="135"/>
      <c r="AR39" s="135"/>
      <c r="AS39" s="135"/>
      <c r="AT39" s="135"/>
      <c r="AU39" s="135"/>
      <c r="AV39" s="135"/>
      <c r="AW39" s="145"/>
    </row>
    <row r="40" spans="1:49" ht="60" customHeight="1" x14ac:dyDescent="0.35">
      <c r="A40" s="142" t="s">
        <v>2002</v>
      </c>
      <c r="B40" s="128" t="s">
        <v>2060</v>
      </c>
      <c r="C40" s="129" t="s">
        <v>2061</v>
      </c>
      <c r="D40" s="131" t="s">
        <v>2062</v>
      </c>
      <c r="E40" s="131" t="s">
        <v>2063</v>
      </c>
      <c r="F40" s="131" t="s">
        <v>2064</v>
      </c>
      <c r="G40" s="131" t="s">
        <v>2065</v>
      </c>
      <c r="H40" s="131" t="s">
        <v>2066</v>
      </c>
      <c r="I40" s="133" t="str">
        <f>IF(COUNTIF(J40:AW40,"&lt;&gt;")=0,"",SUMPRODUCT(((Recommendations[ImplStatus]="Implemented")+(Recommendations[ImplStatus]="Compensated"))*ISNUMBER(MATCH(Recommendations[Id],J40:AW40,0)))/COUNTIF(J40:AW40,"&lt;&gt;"))</f>
        <v/>
      </c>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35"/>
      <c r="AG40" s="135"/>
      <c r="AH40" s="135"/>
      <c r="AI40" s="135"/>
      <c r="AJ40" s="135"/>
      <c r="AK40" s="135"/>
      <c r="AL40" s="135"/>
      <c r="AM40" s="135"/>
      <c r="AN40" s="135"/>
      <c r="AO40" s="135"/>
      <c r="AP40" s="135"/>
      <c r="AQ40" s="135"/>
      <c r="AR40" s="135"/>
      <c r="AS40" s="135"/>
      <c r="AT40" s="135"/>
      <c r="AU40" s="135"/>
      <c r="AV40" s="135"/>
      <c r="AW40" s="145"/>
    </row>
    <row r="41" spans="1:49" ht="60" customHeight="1" x14ac:dyDescent="0.35">
      <c r="A41" s="142" t="s">
        <v>2002</v>
      </c>
      <c r="B41" s="128" t="s">
        <v>2067</v>
      </c>
      <c r="C41" s="129" t="s">
        <v>2068</v>
      </c>
      <c r="D41" s="131" t="s">
        <v>2069</v>
      </c>
      <c r="E41" s="131" t="s">
        <v>2070</v>
      </c>
      <c r="F41" s="131" t="s">
        <v>2071</v>
      </c>
      <c r="G41" s="131" t="s">
        <v>2009</v>
      </c>
      <c r="H41" s="131" t="s">
        <v>2072</v>
      </c>
      <c r="I41" s="133" t="str">
        <f>IF(COUNTIF(J41:AW41,"&lt;&gt;")=0,"",SUMPRODUCT(((Recommendations[ImplStatus]="Implemented")+(Recommendations[ImplStatus]="Compensated"))*ISNUMBER(MATCH(Recommendations[Id],J41:AW41,0)))/COUNTIF(J41:AW41,"&lt;&gt;"))</f>
        <v/>
      </c>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35"/>
      <c r="AG41" s="135"/>
      <c r="AH41" s="135"/>
      <c r="AI41" s="135"/>
      <c r="AJ41" s="135"/>
      <c r="AK41" s="135"/>
      <c r="AL41" s="135"/>
      <c r="AM41" s="135"/>
      <c r="AN41" s="135"/>
      <c r="AO41" s="135"/>
      <c r="AP41" s="135"/>
      <c r="AQ41" s="135"/>
      <c r="AR41" s="135"/>
      <c r="AS41" s="135"/>
      <c r="AT41" s="135"/>
      <c r="AU41" s="135"/>
      <c r="AV41" s="135"/>
      <c r="AW41" s="145"/>
    </row>
    <row r="42" spans="1:49" ht="60" customHeight="1" outlineLevel="1" x14ac:dyDescent="0.35">
      <c r="A42" s="141" t="s">
        <v>2073</v>
      </c>
      <c r="B42" s="127"/>
      <c r="C42" s="126" t="s">
        <v>2074</v>
      </c>
      <c r="D42" s="130"/>
      <c r="E42" s="130"/>
      <c r="F42" s="130"/>
      <c r="G42" s="130"/>
      <c r="H42" s="130"/>
      <c r="I42" s="132" t="str">
        <f>IF(COUNTIF(J42:AW42,"&lt;&gt;")=0,"",SUMPRODUCT(((Recommendations[ImplStatus]="Implemented")+(Recommendations[ImplStatus]="Compensated"))*ISNUMBER(MATCH(Recommendations[Id],J42:AW42,0)))/COUNTIF(J42:AW42,"&lt;&gt;"))</f>
        <v/>
      </c>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c r="AJ42" s="134"/>
      <c r="AK42" s="134"/>
      <c r="AL42" s="134"/>
      <c r="AM42" s="134"/>
      <c r="AN42" s="134"/>
      <c r="AO42" s="134"/>
      <c r="AP42" s="134"/>
      <c r="AQ42" s="134"/>
      <c r="AR42" s="134"/>
      <c r="AS42" s="134"/>
      <c r="AT42" s="134"/>
      <c r="AU42" s="134"/>
      <c r="AV42" s="134"/>
      <c r="AW42" s="144"/>
    </row>
    <row r="43" spans="1:49" ht="60" customHeight="1" x14ac:dyDescent="0.35">
      <c r="A43" s="142" t="s">
        <v>2073</v>
      </c>
      <c r="B43" s="128" t="s">
        <v>2075</v>
      </c>
      <c r="C43" s="129" t="s">
        <v>2076</v>
      </c>
      <c r="D43" s="131" t="s">
        <v>2077</v>
      </c>
      <c r="E43" s="131" t="s">
        <v>2078</v>
      </c>
      <c r="F43" s="131" t="s">
        <v>2079</v>
      </c>
      <c r="G43" s="131" t="s">
        <v>2080</v>
      </c>
      <c r="H43" s="131" t="s">
        <v>2081</v>
      </c>
      <c r="I43" s="133">
        <f>IF(COUNTIF(J43:AW43,"&lt;&gt;")=0,"",SUMPRODUCT(((Recommendations[ImplStatus]="Implemented")+(Recommendations[ImplStatus]="Compensated"))*ISNUMBER(MATCH(Recommendations[Id],J43:AW43,0)))/COUNTIF(J43:AW43,"&lt;&gt;"))</f>
        <v>0</v>
      </c>
      <c r="J43" s="135" t="s">
        <v>61</v>
      </c>
      <c r="K43" s="135" t="s">
        <v>129</v>
      </c>
      <c r="L43" s="135"/>
      <c r="M43" s="135"/>
      <c r="N43" s="135"/>
      <c r="O43" s="135"/>
      <c r="P43" s="135"/>
      <c r="Q43" s="135"/>
      <c r="R43" s="135"/>
      <c r="S43" s="135"/>
      <c r="T43" s="135"/>
      <c r="U43" s="135"/>
      <c r="V43" s="135"/>
      <c r="W43" s="135"/>
      <c r="X43" s="135"/>
      <c r="Y43" s="135"/>
      <c r="Z43" s="135"/>
      <c r="AA43" s="135"/>
      <c r="AB43" s="135"/>
      <c r="AC43" s="135"/>
      <c r="AD43" s="135"/>
      <c r="AE43" s="135"/>
      <c r="AF43" s="135"/>
      <c r="AG43" s="135"/>
      <c r="AH43" s="135"/>
      <c r="AI43" s="135"/>
      <c r="AJ43" s="135"/>
      <c r="AK43" s="135"/>
      <c r="AL43" s="135"/>
      <c r="AM43" s="135"/>
      <c r="AN43" s="135"/>
      <c r="AO43" s="135"/>
      <c r="AP43" s="135"/>
      <c r="AQ43" s="135"/>
      <c r="AR43" s="135"/>
      <c r="AS43" s="135"/>
      <c r="AT43" s="135"/>
      <c r="AU43" s="135"/>
      <c r="AV43" s="135"/>
      <c r="AW43" s="145"/>
    </row>
    <row r="44" spans="1:49" ht="60" customHeight="1" x14ac:dyDescent="0.35">
      <c r="A44" s="142" t="s">
        <v>2073</v>
      </c>
      <c r="B44" s="128" t="s">
        <v>2082</v>
      </c>
      <c r="C44" s="129" t="s">
        <v>2083</v>
      </c>
      <c r="D44" s="131" t="s">
        <v>2084</v>
      </c>
      <c r="E44" s="131" t="s">
        <v>2085</v>
      </c>
      <c r="F44" s="131" t="s">
        <v>2086</v>
      </c>
      <c r="G44" s="131" t="s">
        <v>2087</v>
      </c>
      <c r="H44" s="131" t="s">
        <v>2088</v>
      </c>
      <c r="I44" s="133">
        <f>IF(COUNTIF(J44:AW44,"&lt;&gt;")=0,"",SUMPRODUCT(((Recommendations[ImplStatus]="Implemented")+(Recommendations[ImplStatus]="Compensated"))*ISNUMBER(MATCH(Recommendations[Id],J44:AW44,0)))/COUNTIF(J44:AW44,"&lt;&gt;"))</f>
        <v>0</v>
      </c>
      <c r="J44" s="135" t="s">
        <v>129</v>
      </c>
      <c r="K44" s="135"/>
      <c r="L44" s="135"/>
      <c r="M44" s="135"/>
      <c r="N44" s="135"/>
      <c r="O44" s="135"/>
      <c r="P44" s="135"/>
      <c r="Q44" s="135"/>
      <c r="R44" s="135"/>
      <c r="S44" s="135"/>
      <c r="T44" s="135"/>
      <c r="U44" s="135"/>
      <c r="V44" s="135"/>
      <c r="W44" s="135"/>
      <c r="X44" s="135"/>
      <c r="Y44" s="135"/>
      <c r="Z44" s="135"/>
      <c r="AA44" s="135"/>
      <c r="AB44" s="135"/>
      <c r="AC44" s="135"/>
      <c r="AD44" s="135"/>
      <c r="AE44" s="135"/>
      <c r="AF44" s="135"/>
      <c r="AG44" s="135"/>
      <c r="AH44" s="135"/>
      <c r="AI44" s="135"/>
      <c r="AJ44" s="135"/>
      <c r="AK44" s="135"/>
      <c r="AL44" s="135"/>
      <c r="AM44" s="135"/>
      <c r="AN44" s="135"/>
      <c r="AO44" s="135"/>
      <c r="AP44" s="135"/>
      <c r="AQ44" s="135"/>
      <c r="AR44" s="135"/>
      <c r="AS44" s="135"/>
      <c r="AT44" s="135"/>
      <c r="AU44" s="135"/>
      <c r="AV44" s="135"/>
      <c r="AW44" s="145"/>
    </row>
    <row r="45" spans="1:49" ht="60" customHeight="1" x14ac:dyDescent="0.35">
      <c r="A45" s="142" t="s">
        <v>2073</v>
      </c>
      <c r="B45" s="128" t="s">
        <v>2089</v>
      </c>
      <c r="C45" s="129" t="s">
        <v>2090</v>
      </c>
      <c r="D45" s="131" t="s">
        <v>2091</v>
      </c>
      <c r="E45" s="131" t="s">
        <v>2092</v>
      </c>
      <c r="F45" s="131" t="s">
        <v>2093</v>
      </c>
      <c r="G45" s="131" t="s">
        <v>2094</v>
      </c>
      <c r="H45" s="131" t="s">
        <v>2095</v>
      </c>
      <c r="I45" s="133">
        <f>IF(COUNTIF(J45:AW45,"&lt;&gt;")=0,"",SUMPRODUCT(((Recommendations[ImplStatus]="Implemented")+(Recommendations[ImplStatus]="Compensated"))*ISNUMBER(MATCH(Recommendations[Id],J45:AW45,0)))/COUNTIF(J45:AW45,"&lt;&gt;"))</f>
        <v>0</v>
      </c>
      <c r="J45" s="135" t="s">
        <v>66</v>
      </c>
      <c r="K45" s="135"/>
      <c r="L45" s="135"/>
      <c r="M45" s="135"/>
      <c r="N45" s="135"/>
      <c r="O45" s="135"/>
      <c r="P45" s="135"/>
      <c r="Q45" s="135"/>
      <c r="R45" s="135"/>
      <c r="S45" s="135"/>
      <c r="T45" s="135"/>
      <c r="U45" s="135"/>
      <c r="V45" s="135"/>
      <c r="W45" s="135"/>
      <c r="X45" s="135"/>
      <c r="Y45" s="135"/>
      <c r="Z45" s="135"/>
      <c r="AA45" s="135"/>
      <c r="AB45" s="135"/>
      <c r="AC45" s="135"/>
      <c r="AD45" s="135"/>
      <c r="AE45" s="135"/>
      <c r="AF45" s="135"/>
      <c r="AG45" s="135"/>
      <c r="AH45" s="135"/>
      <c r="AI45" s="135"/>
      <c r="AJ45" s="135"/>
      <c r="AK45" s="135"/>
      <c r="AL45" s="135"/>
      <c r="AM45" s="135"/>
      <c r="AN45" s="135"/>
      <c r="AO45" s="135"/>
      <c r="AP45" s="135"/>
      <c r="AQ45" s="135"/>
      <c r="AR45" s="135"/>
      <c r="AS45" s="135"/>
      <c r="AT45" s="135"/>
      <c r="AU45" s="135"/>
      <c r="AV45" s="135"/>
      <c r="AW45" s="145"/>
    </row>
    <row r="46" spans="1:49" ht="60" customHeight="1" x14ac:dyDescent="0.35">
      <c r="A46" s="142" t="s">
        <v>2073</v>
      </c>
      <c r="B46" s="128" t="s">
        <v>2096</v>
      </c>
      <c r="C46" s="129" t="s">
        <v>2097</v>
      </c>
      <c r="D46" s="131" t="s">
        <v>2098</v>
      </c>
      <c r="E46" s="131" t="s">
        <v>2099</v>
      </c>
      <c r="F46" s="131" t="s">
        <v>2100</v>
      </c>
      <c r="G46" s="131" t="s">
        <v>2094</v>
      </c>
      <c r="H46" s="131" t="s">
        <v>2101</v>
      </c>
      <c r="I46" s="133">
        <f>IF(COUNTIF(J46:AW46,"&lt;&gt;")=0,"",SUMPRODUCT(((Recommendations[ImplStatus]="Implemented")+(Recommendations[ImplStatus]="Compensated"))*ISNUMBER(MATCH(Recommendations[Id],J46:AW46,0)))/COUNTIF(J46:AW46,"&lt;&gt;"))</f>
        <v>0</v>
      </c>
      <c r="J46" s="135" t="s">
        <v>66</v>
      </c>
      <c r="K46" s="135"/>
      <c r="L46" s="135"/>
      <c r="M46" s="135"/>
      <c r="N46" s="135"/>
      <c r="O46" s="135"/>
      <c r="P46" s="135"/>
      <c r="Q46" s="135"/>
      <c r="R46" s="135"/>
      <c r="S46" s="135"/>
      <c r="T46" s="135"/>
      <c r="U46" s="135"/>
      <c r="V46" s="135"/>
      <c r="W46" s="135"/>
      <c r="X46" s="135"/>
      <c r="Y46" s="135"/>
      <c r="Z46" s="135"/>
      <c r="AA46" s="135"/>
      <c r="AB46" s="135"/>
      <c r="AC46" s="135"/>
      <c r="AD46" s="135"/>
      <c r="AE46" s="135"/>
      <c r="AF46" s="135"/>
      <c r="AG46" s="135"/>
      <c r="AH46" s="135"/>
      <c r="AI46" s="135"/>
      <c r="AJ46" s="135"/>
      <c r="AK46" s="135"/>
      <c r="AL46" s="135"/>
      <c r="AM46" s="135"/>
      <c r="AN46" s="135"/>
      <c r="AO46" s="135"/>
      <c r="AP46" s="135"/>
      <c r="AQ46" s="135"/>
      <c r="AR46" s="135"/>
      <c r="AS46" s="135"/>
      <c r="AT46" s="135"/>
      <c r="AU46" s="135"/>
      <c r="AV46" s="135"/>
      <c r="AW46" s="145"/>
    </row>
    <row r="47" spans="1:49" ht="60" customHeight="1" x14ac:dyDescent="0.35">
      <c r="A47" s="142" t="s">
        <v>2073</v>
      </c>
      <c r="B47" s="128" t="s">
        <v>2102</v>
      </c>
      <c r="C47" s="129" t="s">
        <v>2103</v>
      </c>
      <c r="D47" s="131" t="s">
        <v>2104</v>
      </c>
      <c r="E47" s="131" t="s">
        <v>2105</v>
      </c>
      <c r="F47" s="131" t="s">
        <v>2106</v>
      </c>
      <c r="G47" s="131" t="s">
        <v>2107</v>
      </c>
      <c r="H47" s="131" t="s">
        <v>2108</v>
      </c>
      <c r="I47" s="133">
        <f>IF(COUNTIF(J47:AW47,"&lt;&gt;")=0,"",SUMPRODUCT(((Recommendations[ImplStatus]="Implemented")+(Recommendations[ImplStatus]="Compensated"))*ISNUMBER(MATCH(Recommendations[Id],J47:AW47,0)))/COUNTIF(J47:AW47,"&lt;&gt;"))</f>
        <v>0</v>
      </c>
      <c r="J47" s="135" t="s">
        <v>30</v>
      </c>
      <c r="K47" s="135"/>
      <c r="L47" s="135"/>
      <c r="M47" s="135"/>
      <c r="N47" s="135"/>
      <c r="O47" s="135"/>
      <c r="P47" s="135"/>
      <c r="Q47" s="135"/>
      <c r="R47" s="135"/>
      <c r="S47" s="135"/>
      <c r="T47" s="135"/>
      <c r="U47" s="135"/>
      <c r="V47" s="135"/>
      <c r="W47" s="135"/>
      <c r="X47" s="135"/>
      <c r="Y47" s="135"/>
      <c r="Z47" s="135"/>
      <c r="AA47" s="135"/>
      <c r="AB47" s="135"/>
      <c r="AC47" s="135"/>
      <c r="AD47" s="135"/>
      <c r="AE47" s="135"/>
      <c r="AF47" s="135"/>
      <c r="AG47" s="135"/>
      <c r="AH47" s="135"/>
      <c r="AI47" s="135"/>
      <c r="AJ47" s="135"/>
      <c r="AK47" s="135"/>
      <c r="AL47" s="135"/>
      <c r="AM47" s="135"/>
      <c r="AN47" s="135"/>
      <c r="AO47" s="135"/>
      <c r="AP47" s="135"/>
      <c r="AQ47" s="135"/>
      <c r="AR47" s="135"/>
      <c r="AS47" s="135"/>
      <c r="AT47" s="135"/>
      <c r="AU47" s="135"/>
      <c r="AV47" s="135"/>
      <c r="AW47" s="145"/>
    </row>
    <row r="48" spans="1:49" ht="60" customHeight="1" x14ac:dyDescent="0.35">
      <c r="A48" s="142" t="s">
        <v>2073</v>
      </c>
      <c r="B48" s="128" t="s">
        <v>2109</v>
      </c>
      <c r="C48" s="129" t="s">
        <v>2110</v>
      </c>
      <c r="D48" s="131" t="s">
        <v>2111</v>
      </c>
      <c r="E48" s="131" t="s">
        <v>2112</v>
      </c>
      <c r="F48" s="131" t="s">
        <v>2113</v>
      </c>
      <c r="G48" s="131" t="s">
        <v>2114</v>
      </c>
      <c r="H48" s="131" t="s">
        <v>2115</v>
      </c>
      <c r="I48" s="133" t="str">
        <f>IF(COUNTIF(J48:AW48,"&lt;&gt;")=0,"",SUMPRODUCT(((Recommendations[ImplStatus]="Implemented")+(Recommendations[ImplStatus]="Compensated"))*ISNUMBER(MATCH(Recommendations[Id],J48:AW48,0)))/COUNTIF(J48:AW48,"&lt;&gt;"))</f>
        <v/>
      </c>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35"/>
      <c r="AG48" s="135"/>
      <c r="AH48" s="135"/>
      <c r="AI48" s="135"/>
      <c r="AJ48" s="135"/>
      <c r="AK48" s="135"/>
      <c r="AL48" s="135"/>
      <c r="AM48" s="135"/>
      <c r="AN48" s="135"/>
      <c r="AO48" s="135"/>
      <c r="AP48" s="135"/>
      <c r="AQ48" s="135"/>
      <c r="AR48" s="135"/>
      <c r="AS48" s="135"/>
      <c r="AT48" s="135"/>
      <c r="AU48" s="135"/>
      <c r="AV48" s="135"/>
      <c r="AW48" s="145"/>
    </row>
    <row r="49" spans="1:49" ht="60" customHeight="1" x14ac:dyDescent="0.35">
      <c r="A49" s="142" t="s">
        <v>2073</v>
      </c>
      <c r="B49" s="128" t="s">
        <v>2116</v>
      </c>
      <c r="C49" s="129" t="s">
        <v>2117</v>
      </c>
      <c r="D49" s="131" t="s">
        <v>2118</v>
      </c>
      <c r="E49" s="131" t="s">
        <v>2119</v>
      </c>
      <c r="F49" s="131" t="s">
        <v>2120</v>
      </c>
      <c r="G49" s="131" t="s">
        <v>1878</v>
      </c>
      <c r="H49" s="131" t="s">
        <v>2121</v>
      </c>
      <c r="I49" s="133" t="str">
        <f>IF(COUNTIF(J49:AW49,"&lt;&gt;")=0,"",SUMPRODUCT(((Recommendations[ImplStatus]="Implemented")+(Recommendations[ImplStatus]="Compensated"))*ISNUMBER(MATCH(Recommendations[Id],J49:AW49,0)))/COUNTIF(J49:AW49,"&lt;&gt;"))</f>
        <v/>
      </c>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35"/>
      <c r="AG49" s="135"/>
      <c r="AH49" s="135"/>
      <c r="AI49" s="135"/>
      <c r="AJ49" s="135"/>
      <c r="AK49" s="135"/>
      <c r="AL49" s="135"/>
      <c r="AM49" s="135"/>
      <c r="AN49" s="135"/>
      <c r="AO49" s="135"/>
      <c r="AP49" s="135"/>
      <c r="AQ49" s="135"/>
      <c r="AR49" s="135"/>
      <c r="AS49" s="135"/>
      <c r="AT49" s="135"/>
      <c r="AU49" s="135"/>
      <c r="AV49" s="135"/>
      <c r="AW49" s="145"/>
    </row>
    <row r="50" spans="1:49" ht="60" customHeight="1" x14ac:dyDescent="0.35">
      <c r="A50" s="142" t="s">
        <v>2073</v>
      </c>
      <c r="B50" s="128" t="s">
        <v>2122</v>
      </c>
      <c r="C50" s="129" t="s">
        <v>2123</v>
      </c>
      <c r="D50" s="131" t="s">
        <v>2124</v>
      </c>
      <c r="E50" s="131" t="s">
        <v>2125</v>
      </c>
      <c r="F50" s="131" t="s">
        <v>2126</v>
      </c>
      <c r="G50" s="131" t="s">
        <v>2127</v>
      </c>
      <c r="H50" s="131" t="s">
        <v>2128</v>
      </c>
      <c r="I50" s="133" t="str">
        <f>IF(COUNTIF(J50:AW50,"&lt;&gt;")=0,"",SUMPRODUCT(((Recommendations[ImplStatus]="Implemented")+(Recommendations[ImplStatus]="Compensated"))*ISNUMBER(MATCH(Recommendations[Id],J50:AW50,0)))/COUNTIF(J50:AW50,"&lt;&gt;"))</f>
        <v/>
      </c>
      <c r="J50" s="135"/>
      <c r="K50" s="135"/>
      <c r="L50" s="135"/>
      <c r="M50" s="135"/>
      <c r="N50" s="135"/>
      <c r="O50" s="135"/>
      <c r="P50" s="135"/>
      <c r="Q50" s="135"/>
      <c r="R50" s="135"/>
      <c r="S50" s="135"/>
      <c r="T50" s="135"/>
      <c r="U50" s="135"/>
      <c r="V50" s="135"/>
      <c r="W50" s="135"/>
      <c r="X50" s="135"/>
      <c r="Y50" s="135"/>
      <c r="Z50" s="135"/>
      <c r="AA50" s="135"/>
      <c r="AB50" s="135"/>
      <c r="AC50" s="135"/>
      <c r="AD50" s="135"/>
      <c r="AE50" s="135"/>
      <c r="AF50" s="135"/>
      <c r="AG50" s="135"/>
      <c r="AH50" s="135"/>
      <c r="AI50" s="135"/>
      <c r="AJ50" s="135"/>
      <c r="AK50" s="135"/>
      <c r="AL50" s="135"/>
      <c r="AM50" s="135"/>
      <c r="AN50" s="135"/>
      <c r="AO50" s="135"/>
      <c r="AP50" s="135"/>
      <c r="AQ50" s="135"/>
      <c r="AR50" s="135"/>
      <c r="AS50" s="135"/>
      <c r="AT50" s="135"/>
      <c r="AU50" s="135"/>
      <c r="AV50" s="135"/>
      <c r="AW50" s="145"/>
    </row>
    <row r="51" spans="1:49" ht="60" customHeight="1" outlineLevel="1" x14ac:dyDescent="0.35">
      <c r="A51" s="141" t="s">
        <v>2129</v>
      </c>
      <c r="B51" s="127"/>
      <c r="C51" s="126" t="s">
        <v>2130</v>
      </c>
      <c r="D51" s="130"/>
      <c r="E51" s="130"/>
      <c r="F51" s="130"/>
      <c r="G51" s="130"/>
      <c r="H51" s="130"/>
      <c r="I51" s="132" t="str">
        <f>IF(COUNTIF(J51:AW51,"&lt;&gt;")=0,"",SUMPRODUCT(((Recommendations[ImplStatus]="Implemented")+(Recommendations[ImplStatus]="Compensated"))*ISNUMBER(MATCH(Recommendations[Id],J51:AW51,0)))/COUNTIF(J51:AW51,"&lt;&gt;"))</f>
        <v/>
      </c>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134"/>
      <c r="AJ51" s="134"/>
      <c r="AK51" s="134"/>
      <c r="AL51" s="134"/>
      <c r="AM51" s="134"/>
      <c r="AN51" s="134"/>
      <c r="AO51" s="134"/>
      <c r="AP51" s="134"/>
      <c r="AQ51" s="134"/>
      <c r="AR51" s="134"/>
      <c r="AS51" s="134"/>
      <c r="AT51" s="134"/>
      <c r="AU51" s="134"/>
      <c r="AV51" s="134"/>
      <c r="AW51" s="144"/>
    </row>
    <row r="52" spans="1:49" ht="60" customHeight="1" x14ac:dyDescent="0.35">
      <c r="A52" s="142" t="s">
        <v>2129</v>
      </c>
      <c r="B52" s="128" t="s">
        <v>2131</v>
      </c>
      <c r="C52" s="129" t="s">
        <v>2132</v>
      </c>
      <c r="D52" s="131" t="s">
        <v>2133</v>
      </c>
      <c r="E52" s="131" t="s">
        <v>2134</v>
      </c>
      <c r="F52" s="131" t="s">
        <v>2135</v>
      </c>
      <c r="G52" s="131" t="s">
        <v>2136</v>
      </c>
      <c r="H52" s="131" t="s">
        <v>2137</v>
      </c>
      <c r="I52" s="133" t="str">
        <f>IF(COUNTIF(J52:AW52,"&lt;&gt;")=0,"",SUMPRODUCT(((Recommendations[ImplStatus]="Implemented")+(Recommendations[ImplStatus]="Compensated"))*ISNUMBER(MATCH(Recommendations[Id],J52:AW52,0)))/COUNTIF(J52:AW52,"&lt;&gt;"))</f>
        <v/>
      </c>
      <c r="J52" s="135"/>
      <c r="K52" s="135"/>
      <c r="L52" s="135"/>
      <c r="M52" s="135"/>
      <c r="N52" s="135"/>
      <c r="O52" s="135"/>
      <c r="P52" s="135"/>
      <c r="Q52" s="135"/>
      <c r="R52" s="135"/>
      <c r="S52" s="135"/>
      <c r="T52" s="135"/>
      <c r="U52" s="135"/>
      <c r="V52" s="135"/>
      <c r="W52" s="135"/>
      <c r="X52" s="135"/>
      <c r="Y52" s="135"/>
      <c r="Z52" s="135"/>
      <c r="AA52" s="135"/>
      <c r="AB52" s="135"/>
      <c r="AC52" s="135"/>
      <c r="AD52" s="135"/>
      <c r="AE52" s="135"/>
      <c r="AF52" s="135"/>
      <c r="AG52" s="135"/>
      <c r="AH52" s="135"/>
      <c r="AI52" s="135"/>
      <c r="AJ52" s="135"/>
      <c r="AK52" s="135"/>
      <c r="AL52" s="135"/>
      <c r="AM52" s="135"/>
      <c r="AN52" s="135"/>
      <c r="AO52" s="135"/>
      <c r="AP52" s="135"/>
      <c r="AQ52" s="135"/>
      <c r="AR52" s="135"/>
      <c r="AS52" s="135"/>
      <c r="AT52" s="135"/>
      <c r="AU52" s="135"/>
      <c r="AV52" s="135"/>
      <c r="AW52" s="145"/>
    </row>
    <row r="53" spans="1:49" ht="60" customHeight="1" x14ac:dyDescent="0.35">
      <c r="A53" s="142" t="s">
        <v>2129</v>
      </c>
      <c r="B53" s="128" t="s">
        <v>2138</v>
      </c>
      <c r="C53" s="129" t="s">
        <v>2139</v>
      </c>
      <c r="D53" s="131" t="s">
        <v>2140</v>
      </c>
      <c r="E53" s="131" t="s">
        <v>2141</v>
      </c>
      <c r="F53" s="131" t="s">
        <v>2142</v>
      </c>
      <c r="G53" s="131" t="s">
        <v>2143</v>
      </c>
      <c r="H53" s="131" t="s">
        <v>2144</v>
      </c>
      <c r="I53" s="133" t="str">
        <f>IF(COUNTIF(J53:AW53,"&lt;&gt;")=0,"",SUMPRODUCT(((Recommendations[ImplStatus]="Implemented")+(Recommendations[ImplStatus]="Compensated"))*ISNUMBER(MATCH(Recommendations[Id],J53:AW53,0)))/COUNTIF(J53:AW53,"&lt;&gt;"))</f>
        <v/>
      </c>
      <c r="J53" s="135"/>
      <c r="K53" s="135"/>
      <c r="L53" s="135"/>
      <c r="M53" s="135"/>
      <c r="N53" s="135"/>
      <c r="O53" s="135"/>
      <c r="P53" s="135"/>
      <c r="Q53" s="135"/>
      <c r="R53" s="135"/>
      <c r="S53" s="135"/>
      <c r="T53" s="135"/>
      <c r="U53" s="135"/>
      <c r="V53" s="135"/>
      <c r="W53" s="135"/>
      <c r="X53" s="135"/>
      <c r="Y53" s="135"/>
      <c r="Z53" s="135"/>
      <c r="AA53" s="135"/>
      <c r="AB53" s="135"/>
      <c r="AC53" s="135"/>
      <c r="AD53" s="135"/>
      <c r="AE53" s="135"/>
      <c r="AF53" s="135"/>
      <c r="AG53" s="135"/>
      <c r="AH53" s="135"/>
      <c r="AI53" s="135"/>
      <c r="AJ53" s="135"/>
      <c r="AK53" s="135"/>
      <c r="AL53" s="135"/>
      <c r="AM53" s="135"/>
      <c r="AN53" s="135"/>
      <c r="AO53" s="135"/>
      <c r="AP53" s="135"/>
      <c r="AQ53" s="135"/>
      <c r="AR53" s="135"/>
      <c r="AS53" s="135"/>
      <c r="AT53" s="135"/>
      <c r="AU53" s="135"/>
      <c r="AV53" s="135"/>
      <c r="AW53" s="145"/>
    </row>
    <row r="54" spans="1:49" ht="60" customHeight="1" x14ac:dyDescent="0.35">
      <c r="A54" s="142" t="s">
        <v>2129</v>
      </c>
      <c r="B54" s="128" t="s">
        <v>2145</v>
      </c>
      <c r="C54" s="129" t="s">
        <v>2146</v>
      </c>
      <c r="D54" s="131" t="s">
        <v>2147</v>
      </c>
      <c r="E54" s="131" t="s">
        <v>2148</v>
      </c>
      <c r="F54" s="131" t="s">
        <v>2149</v>
      </c>
      <c r="G54" s="131" t="s">
        <v>2150</v>
      </c>
      <c r="H54" s="131" t="s">
        <v>21</v>
      </c>
      <c r="I54" s="133" t="str">
        <f>IF(COUNTIF(J54:AW54,"&lt;&gt;")=0,"",SUMPRODUCT(((Recommendations[ImplStatus]="Implemented")+(Recommendations[ImplStatus]="Compensated"))*ISNUMBER(MATCH(Recommendations[Id],J54:AW54,0)))/COUNTIF(J54:AW54,"&lt;&gt;"))</f>
        <v/>
      </c>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5"/>
      <c r="AJ54" s="135"/>
      <c r="AK54" s="135"/>
      <c r="AL54" s="135"/>
      <c r="AM54" s="135"/>
      <c r="AN54" s="135"/>
      <c r="AO54" s="135"/>
      <c r="AP54" s="135"/>
      <c r="AQ54" s="135"/>
      <c r="AR54" s="135"/>
      <c r="AS54" s="135"/>
      <c r="AT54" s="135"/>
      <c r="AU54" s="135"/>
      <c r="AV54" s="135"/>
      <c r="AW54" s="145"/>
    </row>
    <row r="55" spans="1:49" ht="60" customHeight="1" x14ac:dyDescent="0.35">
      <c r="A55" s="142" t="s">
        <v>2129</v>
      </c>
      <c r="B55" s="128" t="s">
        <v>2151</v>
      </c>
      <c r="C55" s="129" t="s">
        <v>2152</v>
      </c>
      <c r="D55" s="131" t="s">
        <v>2153</v>
      </c>
      <c r="E55" s="131" t="s">
        <v>2154</v>
      </c>
      <c r="F55" s="131" t="s">
        <v>2155</v>
      </c>
      <c r="G55" s="131" t="s">
        <v>2156</v>
      </c>
      <c r="H55" s="131" t="s">
        <v>21</v>
      </c>
      <c r="I55" s="133" t="str">
        <f>IF(COUNTIF(J55:AW55,"&lt;&gt;")=0,"",SUMPRODUCT(((Recommendations[ImplStatus]="Implemented")+(Recommendations[ImplStatus]="Compensated"))*ISNUMBER(MATCH(Recommendations[Id],J55:AW55,0)))/COUNTIF(J55:AW55,"&lt;&gt;"))</f>
        <v/>
      </c>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c r="AW55" s="145"/>
    </row>
    <row r="56" spans="1:49" ht="60" customHeight="1" x14ac:dyDescent="0.35">
      <c r="A56" s="142" t="s">
        <v>2129</v>
      </c>
      <c r="B56" s="128" t="s">
        <v>2157</v>
      </c>
      <c r="C56" s="129" t="s">
        <v>2158</v>
      </c>
      <c r="D56" s="131" t="s">
        <v>2159</v>
      </c>
      <c r="E56" s="131" t="s">
        <v>2160</v>
      </c>
      <c r="F56" s="131" t="s">
        <v>2161</v>
      </c>
      <c r="G56" s="131" t="s">
        <v>2162</v>
      </c>
      <c r="H56" s="131" t="s">
        <v>2163</v>
      </c>
      <c r="I56" s="133" t="str">
        <f>IF(COUNTIF(J56:AW56,"&lt;&gt;")=0,"",SUMPRODUCT(((Recommendations[ImplStatus]="Implemented")+(Recommendations[ImplStatus]="Compensated"))*ISNUMBER(MATCH(Recommendations[Id],J56:AW56,0)))/COUNTIF(J56:AW56,"&lt;&gt;"))</f>
        <v/>
      </c>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35"/>
      <c r="AJ56" s="135"/>
      <c r="AK56" s="135"/>
      <c r="AL56" s="135"/>
      <c r="AM56" s="135"/>
      <c r="AN56" s="135"/>
      <c r="AO56" s="135"/>
      <c r="AP56" s="135"/>
      <c r="AQ56" s="135"/>
      <c r="AR56" s="135"/>
      <c r="AS56" s="135"/>
      <c r="AT56" s="135"/>
      <c r="AU56" s="135"/>
      <c r="AV56" s="135"/>
      <c r="AW56" s="145"/>
    </row>
    <row r="57" spans="1:49" ht="60" customHeight="1" outlineLevel="1" x14ac:dyDescent="0.35">
      <c r="A57" s="141" t="s">
        <v>2164</v>
      </c>
      <c r="B57" s="127"/>
      <c r="C57" s="126" t="s">
        <v>2165</v>
      </c>
      <c r="D57" s="130"/>
      <c r="E57" s="130"/>
      <c r="F57" s="130"/>
      <c r="G57" s="130"/>
      <c r="H57" s="130"/>
      <c r="I57" s="132" t="str">
        <f>IF(COUNTIF(J57:AW57,"&lt;&gt;")=0,"",SUMPRODUCT(((Recommendations[ImplStatus]="Implemented")+(Recommendations[ImplStatus]="Compensated"))*ISNUMBER(MATCH(Recommendations[Id],J57:AW57,0)))/COUNTIF(J57:AW57,"&lt;&gt;"))</f>
        <v/>
      </c>
      <c r="J57" s="134"/>
      <c r="K57" s="134"/>
      <c r="L57" s="134"/>
      <c r="M57" s="134"/>
      <c r="N57" s="134"/>
      <c r="O57" s="134"/>
      <c r="P57" s="134"/>
      <c r="Q57" s="134"/>
      <c r="R57" s="134"/>
      <c r="S57" s="134"/>
      <c r="T57" s="134"/>
      <c r="U57" s="134"/>
      <c r="V57" s="134"/>
      <c r="W57" s="134"/>
      <c r="X57" s="134"/>
      <c r="Y57" s="134"/>
      <c r="Z57" s="134"/>
      <c r="AA57" s="134"/>
      <c r="AB57" s="134"/>
      <c r="AC57" s="134"/>
      <c r="AD57" s="134"/>
      <c r="AE57" s="134"/>
      <c r="AF57" s="134"/>
      <c r="AG57" s="134"/>
      <c r="AH57" s="134"/>
      <c r="AI57" s="134"/>
      <c r="AJ57" s="134"/>
      <c r="AK57" s="134"/>
      <c r="AL57" s="134"/>
      <c r="AM57" s="134"/>
      <c r="AN57" s="134"/>
      <c r="AO57" s="134"/>
      <c r="AP57" s="134"/>
      <c r="AQ57" s="134"/>
      <c r="AR57" s="134"/>
      <c r="AS57" s="134"/>
      <c r="AT57" s="134"/>
      <c r="AU57" s="134"/>
      <c r="AV57" s="134"/>
      <c r="AW57" s="144"/>
    </row>
    <row r="58" spans="1:49" ht="60" customHeight="1" x14ac:dyDescent="0.35">
      <c r="A58" s="142" t="s">
        <v>2164</v>
      </c>
      <c r="B58" s="128" t="s">
        <v>2166</v>
      </c>
      <c r="C58" s="129" t="s">
        <v>2167</v>
      </c>
      <c r="D58" s="131" t="s">
        <v>2168</v>
      </c>
      <c r="E58" s="131" t="s">
        <v>2169</v>
      </c>
      <c r="F58" s="131" t="s">
        <v>2170</v>
      </c>
      <c r="G58" s="131" t="s">
        <v>2171</v>
      </c>
      <c r="H58" s="131" t="s">
        <v>2172</v>
      </c>
      <c r="I58" s="133" t="str">
        <f>IF(COUNTIF(J58:AW58,"&lt;&gt;")=0,"",SUMPRODUCT(((Recommendations[ImplStatus]="Implemented")+(Recommendations[ImplStatus]="Compensated"))*ISNUMBER(MATCH(Recommendations[Id],J58:AW58,0)))/COUNTIF(J58:AW58,"&lt;&gt;"))</f>
        <v/>
      </c>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35"/>
      <c r="AG58" s="135"/>
      <c r="AH58" s="135"/>
      <c r="AI58" s="135"/>
      <c r="AJ58" s="135"/>
      <c r="AK58" s="135"/>
      <c r="AL58" s="135"/>
      <c r="AM58" s="135"/>
      <c r="AN58" s="135"/>
      <c r="AO58" s="135"/>
      <c r="AP58" s="135"/>
      <c r="AQ58" s="135"/>
      <c r="AR58" s="135"/>
      <c r="AS58" s="135"/>
      <c r="AT58" s="135"/>
      <c r="AU58" s="135"/>
      <c r="AV58" s="135"/>
      <c r="AW58" s="145"/>
    </row>
    <row r="59" spans="1:49" ht="60" customHeight="1" x14ac:dyDescent="0.35">
      <c r="A59" s="142" t="s">
        <v>2164</v>
      </c>
      <c r="B59" s="128" t="s">
        <v>2173</v>
      </c>
      <c r="C59" s="129" t="s">
        <v>2174</v>
      </c>
      <c r="D59" s="131" t="s">
        <v>2175</v>
      </c>
      <c r="E59" s="131" t="s">
        <v>2176</v>
      </c>
      <c r="F59" s="131" t="s">
        <v>2177</v>
      </c>
      <c r="G59" s="131" t="s">
        <v>2178</v>
      </c>
      <c r="H59" s="131" t="s">
        <v>2179</v>
      </c>
      <c r="I59" s="133" t="str">
        <f>IF(COUNTIF(J59:AW59,"&lt;&gt;")=0,"",SUMPRODUCT(((Recommendations[ImplStatus]="Implemented")+(Recommendations[ImplStatus]="Compensated"))*ISNUMBER(MATCH(Recommendations[Id],J59:AW59,0)))/COUNTIF(J59:AW59,"&lt;&gt;"))</f>
        <v/>
      </c>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35"/>
      <c r="AG59" s="135"/>
      <c r="AH59" s="135"/>
      <c r="AI59" s="135"/>
      <c r="AJ59" s="135"/>
      <c r="AK59" s="135"/>
      <c r="AL59" s="135"/>
      <c r="AM59" s="135"/>
      <c r="AN59" s="135"/>
      <c r="AO59" s="135"/>
      <c r="AP59" s="135"/>
      <c r="AQ59" s="135"/>
      <c r="AR59" s="135"/>
      <c r="AS59" s="135"/>
      <c r="AT59" s="135"/>
      <c r="AU59" s="135"/>
      <c r="AV59" s="135"/>
      <c r="AW59" s="145"/>
    </row>
    <row r="60" spans="1:49" ht="60" customHeight="1" x14ac:dyDescent="0.35">
      <c r="A60" s="142" t="s">
        <v>2164</v>
      </c>
      <c r="B60" s="128" t="s">
        <v>2180</v>
      </c>
      <c r="C60" s="129" t="s">
        <v>2181</v>
      </c>
      <c r="D60" s="131" t="s">
        <v>2182</v>
      </c>
      <c r="E60" s="131" t="s">
        <v>2183</v>
      </c>
      <c r="F60" s="131" t="s">
        <v>2184</v>
      </c>
      <c r="G60" s="131" t="s">
        <v>2185</v>
      </c>
      <c r="H60" s="131" t="s">
        <v>2186</v>
      </c>
      <c r="I60" s="133" t="str">
        <f>IF(COUNTIF(J60:AW60,"&lt;&gt;")=0,"",SUMPRODUCT(((Recommendations[ImplStatus]="Implemented")+(Recommendations[ImplStatus]="Compensated"))*ISNUMBER(MATCH(Recommendations[Id],J60:AW60,0)))/COUNTIF(J60:AW60,"&lt;&gt;"))</f>
        <v/>
      </c>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35"/>
      <c r="AG60" s="135"/>
      <c r="AH60" s="135"/>
      <c r="AI60" s="135"/>
      <c r="AJ60" s="135"/>
      <c r="AK60" s="135"/>
      <c r="AL60" s="135"/>
      <c r="AM60" s="135"/>
      <c r="AN60" s="135"/>
      <c r="AO60" s="135"/>
      <c r="AP60" s="135"/>
      <c r="AQ60" s="135"/>
      <c r="AR60" s="135"/>
      <c r="AS60" s="135"/>
      <c r="AT60" s="135"/>
      <c r="AU60" s="135"/>
      <c r="AV60" s="135"/>
      <c r="AW60" s="145"/>
    </row>
    <row r="61" spans="1:49" ht="60" customHeight="1" outlineLevel="1" x14ac:dyDescent="0.35">
      <c r="A61" s="141" t="s">
        <v>2187</v>
      </c>
      <c r="B61" s="127"/>
      <c r="C61" s="126" t="s">
        <v>2188</v>
      </c>
      <c r="D61" s="130"/>
      <c r="E61" s="130"/>
      <c r="F61" s="130"/>
      <c r="G61" s="130"/>
      <c r="H61" s="130"/>
      <c r="I61" s="132" t="str">
        <f>IF(COUNTIF(J61:AW61,"&lt;&gt;")=0,"",SUMPRODUCT(((Recommendations[ImplStatus]="Implemented")+(Recommendations[ImplStatus]="Compensated"))*ISNUMBER(MATCH(Recommendations[Id],J61:AW61,0)))/COUNTIF(J61:AW61,"&lt;&gt;"))</f>
        <v/>
      </c>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4"/>
      <c r="AU61" s="134"/>
      <c r="AV61" s="134"/>
      <c r="AW61" s="144"/>
    </row>
    <row r="62" spans="1:49" ht="60" customHeight="1" x14ac:dyDescent="0.35">
      <c r="A62" s="142" t="s">
        <v>2187</v>
      </c>
      <c r="B62" s="128" t="s">
        <v>2189</v>
      </c>
      <c r="C62" s="129" t="s">
        <v>2190</v>
      </c>
      <c r="D62" s="131" t="s">
        <v>2191</v>
      </c>
      <c r="E62" s="131" t="s">
        <v>2192</v>
      </c>
      <c r="F62" s="131" t="s">
        <v>2193</v>
      </c>
      <c r="G62" s="131" t="s">
        <v>2194</v>
      </c>
      <c r="H62" s="131" t="s">
        <v>2195</v>
      </c>
      <c r="I62" s="133" t="str">
        <f>IF(COUNTIF(J62:AW62,"&lt;&gt;")=0,"",SUMPRODUCT(((Recommendations[ImplStatus]="Implemented")+(Recommendations[ImplStatus]="Compensated"))*ISNUMBER(MATCH(Recommendations[Id],J62:AW62,0)))/COUNTIF(J62:AW62,"&lt;&gt;"))</f>
        <v/>
      </c>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35"/>
      <c r="AG62" s="135"/>
      <c r="AH62" s="135"/>
      <c r="AI62" s="135"/>
      <c r="AJ62" s="135"/>
      <c r="AK62" s="135"/>
      <c r="AL62" s="135"/>
      <c r="AM62" s="135"/>
      <c r="AN62" s="135"/>
      <c r="AO62" s="135"/>
      <c r="AP62" s="135"/>
      <c r="AQ62" s="135"/>
      <c r="AR62" s="135"/>
      <c r="AS62" s="135"/>
      <c r="AT62" s="135"/>
      <c r="AU62" s="135"/>
      <c r="AV62" s="135"/>
      <c r="AW62" s="145"/>
    </row>
    <row r="63" spans="1:49" ht="60" customHeight="1" x14ac:dyDescent="0.35">
      <c r="A63" s="142" t="s">
        <v>2187</v>
      </c>
      <c r="B63" s="128" t="s">
        <v>2196</v>
      </c>
      <c r="C63" s="129" t="s">
        <v>2197</v>
      </c>
      <c r="D63" s="131" t="s">
        <v>2198</v>
      </c>
      <c r="E63" s="131" t="s">
        <v>2199</v>
      </c>
      <c r="F63" s="131" t="s">
        <v>2200</v>
      </c>
      <c r="G63" s="131" t="s">
        <v>2201</v>
      </c>
      <c r="H63" s="131" t="s">
        <v>2202</v>
      </c>
      <c r="I63" s="133" t="str">
        <f>IF(COUNTIF(J63:AW63,"&lt;&gt;")=0,"",SUMPRODUCT(((Recommendations[ImplStatus]="Implemented")+(Recommendations[ImplStatus]="Compensated"))*ISNUMBER(MATCH(Recommendations[Id],J63:AW63,0)))/COUNTIF(J63:AW63,"&lt;&gt;"))</f>
        <v/>
      </c>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35"/>
      <c r="AG63" s="135"/>
      <c r="AH63" s="135"/>
      <c r="AI63" s="135"/>
      <c r="AJ63" s="135"/>
      <c r="AK63" s="135"/>
      <c r="AL63" s="135"/>
      <c r="AM63" s="135"/>
      <c r="AN63" s="135"/>
      <c r="AO63" s="135"/>
      <c r="AP63" s="135"/>
      <c r="AQ63" s="135"/>
      <c r="AR63" s="135"/>
      <c r="AS63" s="135"/>
      <c r="AT63" s="135"/>
      <c r="AU63" s="135"/>
      <c r="AV63" s="135"/>
      <c r="AW63" s="145"/>
    </row>
    <row r="64" spans="1:49" ht="60" customHeight="1" x14ac:dyDescent="0.35">
      <c r="A64" s="142" t="s">
        <v>2187</v>
      </c>
      <c r="B64" s="128" t="s">
        <v>2203</v>
      </c>
      <c r="C64" s="129" t="s">
        <v>2204</v>
      </c>
      <c r="D64" s="131" t="s">
        <v>2205</v>
      </c>
      <c r="E64" s="131" t="s">
        <v>2206</v>
      </c>
      <c r="F64" s="131" t="s">
        <v>2207</v>
      </c>
      <c r="G64" s="131" t="s">
        <v>2208</v>
      </c>
      <c r="H64" s="131" t="s">
        <v>2209</v>
      </c>
      <c r="I64" s="133" t="str">
        <f>IF(COUNTIF(J64:AW64,"&lt;&gt;")=0,"",SUMPRODUCT(((Recommendations[ImplStatus]="Implemented")+(Recommendations[ImplStatus]="Compensated"))*ISNUMBER(MATCH(Recommendations[Id],J64:AW64,0)))/COUNTIF(J64:AW64,"&lt;&gt;"))</f>
        <v/>
      </c>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35"/>
      <c r="AG64" s="135"/>
      <c r="AH64" s="135"/>
      <c r="AI64" s="135"/>
      <c r="AJ64" s="135"/>
      <c r="AK64" s="135"/>
      <c r="AL64" s="135"/>
      <c r="AM64" s="135"/>
      <c r="AN64" s="135"/>
      <c r="AO64" s="135"/>
      <c r="AP64" s="135"/>
      <c r="AQ64" s="135"/>
      <c r="AR64" s="135"/>
      <c r="AS64" s="135"/>
      <c r="AT64" s="135"/>
      <c r="AU64" s="135"/>
      <c r="AV64" s="135"/>
      <c r="AW64" s="145"/>
    </row>
    <row r="65" spans="1:49" ht="60" customHeight="1" x14ac:dyDescent="0.35">
      <c r="A65" s="142" t="s">
        <v>2187</v>
      </c>
      <c r="B65" s="128" t="s">
        <v>2210</v>
      </c>
      <c r="C65" s="129" t="s">
        <v>2211</v>
      </c>
      <c r="D65" s="131" t="s">
        <v>2212</v>
      </c>
      <c r="E65" s="131" t="s">
        <v>2213</v>
      </c>
      <c r="F65" s="131" t="s">
        <v>2214</v>
      </c>
      <c r="G65" s="131" t="s">
        <v>2215</v>
      </c>
      <c r="H65" s="131" t="s">
        <v>2216</v>
      </c>
      <c r="I65" s="133" t="str">
        <f>IF(COUNTIF(J65:AW65,"&lt;&gt;")=0,"",SUMPRODUCT(((Recommendations[ImplStatus]="Implemented")+(Recommendations[ImplStatus]="Compensated"))*ISNUMBER(MATCH(Recommendations[Id],J65:AW65,0)))/COUNTIF(J65:AW65,"&lt;&gt;"))</f>
        <v/>
      </c>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35"/>
      <c r="AG65" s="135"/>
      <c r="AH65" s="135"/>
      <c r="AI65" s="135"/>
      <c r="AJ65" s="135"/>
      <c r="AK65" s="135"/>
      <c r="AL65" s="135"/>
      <c r="AM65" s="135"/>
      <c r="AN65" s="135"/>
      <c r="AO65" s="135"/>
      <c r="AP65" s="135"/>
      <c r="AQ65" s="135"/>
      <c r="AR65" s="135"/>
      <c r="AS65" s="135"/>
      <c r="AT65" s="135"/>
      <c r="AU65" s="135"/>
      <c r="AV65" s="135"/>
      <c r="AW65" s="145"/>
    </row>
    <row r="66" spans="1:49" ht="60" customHeight="1" x14ac:dyDescent="0.35">
      <c r="A66" s="142" t="s">
        <v>2187</v>
      </c>
      <c r="B66" s="128" t="s">
        <v>2217</v>
      </c>
      <c r="C66" s="129" t="s">
        <v>2218</v>
      </c>
      <c r="D66" s="131" t="s">
        <v>2219</v>
      </c>
      <c r="E66" s="131" t="s">
        <v>2220</v>
      </c>
      <c r="F66" s="131" t="s">
        <v>2221</v>
      </c>
      <c r="G66" s="131" t="s">
        <v>2222</v>
      </c>
      <c r="H66" s="131" t="s">
        <v>2223</v>
      </c>
      <c r="I66" s="133" t="str">
        <f>IF(COUNTIF(J66:AW66,"&lt;&gt;")=0,"",SUMPRODUCT(((Recommendations[ImplStatus]="Implemented")+(Recommendations[ImplStatus]="Compensated"))*ISNUMBER(MATCH(Recommendations[Id],J66:AW66,0)))/COUNTIF(J66:AW66,"&lt;&gt;"))</f>
        <v/>
      </c>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5"/>
      <c r="AG66" s="135"/>
      <c r="AH66" s="135"/>
      <c r="AI66" s="135"/>
      <c r="AJ66" s="135"/>
      <c r="AK66" s="135"/>
      <c r="AL66" s="135"/>
      <c r="AM66" s="135"/>
      <c r="AN66" s="135"/>
      <c r="AO66" s="135"/>
      <c r="AP66" s="135"/>
      <c r="AQ66" s="135"/>
      <c r="AR66" s="135"/>
      <c r="AS66" s="135"/>
      <c r="AT66" s="135"/>
      <c r="AU66" s="135"/>
      <c r="AV66" s="135"/>
      <c r="AW66" s="145"/>
    </row>
    <row r="67" spans="1:49" ht="60" customHeight="1" x14ac:dyDescent="0.35">
      <c r="A67" s="142" t="s">
        <v>2187</v>
      </c>
      <c r="B67" s="128" t="s">
        <v>2224</v>
      </c>
      <c r="C67" s="129" t="s">
        <v>2225</v>
      </c>
      <c r="D67" s="131" t="s">
        <v>2226</v>
      </c>
      <c r="E67" s="131" t="s">
        <v>2227</v>
      </c>
      <c r="F67" s="131" t="s">
        <v>2228</v>
      </c>
      <c r="G67" s="131" t="s">
        <v>2229</v>
      </c>
      <c r="H67" s="131" t="s">
        <v>2230</v>
      </c>
      <c r="I67" s="133" t="str">
        <f>IF(COUNTIF(J67:AW67,"&lt;&gt;")=0,"",SUMPRODUCT(((Recommendations[ImplStatus]="Implemented")+(Recommendations[ImplStatus]="Compensated"))*ISNUMBER(MATCH(Recommendations[Id],J67:AW67,0)))/COUNTIF(J67:AW67,"&lt;&gt;"))</f>
        <v/>
      </c>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5"/>
      <c r="AG67" s="135"/>
      <c r="AH67" s="135"/>
      <c r="AI67" s="135"/>
      <c r="AJ67" s="135"/>
      <c r="AK67" s="135"/>
      <c r="AL67" s="135"/>
      <c r="AM67" s="135"/>
      <c r="AN67" s="135"/>
      <c r="AO67" s="135"/>
      <c r="AP67" s="135"/>
      <c r="AQ67" s="135"/>
      <c r="AR67" s="135"/>
      <c r="AS67" s="135"/>
      <c r="AT67" s="135"/>
      <c r="AU67" s="135"/>
      <c r="AV67" s="135"/>
      <c r="AW67" s="145"/>
    </row>
    <row r="68" spans="1:49" ht="60" customHeight="1" x14ac:dyDescent="0.35">
      <c r="A68" s="142" t="s">
        <v>2187</v>
      </c>
      <c r="B68" s="128" t="s">
        <v>2231</v>
      </c>
      <c r="C68" s="129" t="s">
        <v>2232</v>
      </c>
      <c r="D68" s="131" t="s">
        <v>2233</v>
      </c>
      <c r="E68" s="131" t="s">
        <v>2234</v>
      </c>
      <c r="F68" s="131" t="s">
        <v>2235</v>
      </c>
      <c r="G68" s="131" t="s">
        <v>2236</v>
      </c>
      <c r="H68" s="131" t="s">
        <v>2237</v>
      </c>
      <c r="I68" s="133">
        <f>IF(COUNTIF(J68:AW68,"&lt;&gt;")=0,"",SUMPRODUCT(((Recommendations[ImplStatus]="Implemented")+(Recommendations[ImplStatus]="Compensated"))*ISNUMBER(MATCH(Recommendations[Id],J68:AW68,0)))/COUNTIF(J68:AW68,"&lt;&gt;"))</f>
        <v>0</v>
      </c>
      <c r="J68" s="135" t="s">
        <v>134</v>
      </c>
      <c r="K68" s="135"/>
      <c r="L68" s="135"/>
      <c r="M68" s="135"/>
      <c r="N68" s="135"/>
      <c r="O68" s="135"/>
      <c r="P68" s="135"/>
      <c r="Q68" s="135"/>
      <c r="R68" s="135"/>
      <c r="S68" s="135"/>
      <c r="T68" s="135"/>
      <c r="U68" s="135"/>
      <c r="V68" s="135"/>
      <c r="W68" s="135"/>
      <c r="X68" s="135"/>
      <c r="Y68" s="135"/>
      <c r="Z68" s="135"/>
      <c r="AA68" s="135"/>
      <c r="AB68" s="135"/>
      <c r="AC68" s="135"/>
      <c r="AD68" s="135"/>
      <c r="AE68" s="135"/>
      <c r="AF68" s="135"/>
      <c r="AG68" s="135"/>
      <c r="AH68" s="135"/>
      <c r="AI68" s="135"/>
      <c r="AJ68" s="135"/>
      <c r="AK68" s="135"/>
      <c r="AL68" s="135"/>
      <c r="AM68" s="135"/>
      <c r="AN68" s="135"/>
      <c r="AO68" s="135"/>
      <c r="AP68" s="135"/>
      <c r="AQ68" s="135"/>
      <c r="AR68" s="135"/>
      <c r="AS68" s="135"/>
      <c r="AT68" s="135"/>
      <c r="AU68" s="135"/>
      <c r="AV68" s="135"/>
      <c r="AW68" s="145"/>
    </row>
    <row r="69" spans="1:49" ht="60" customHeight="1" outlineLevel="1" x14ac:dyDescent="0.35">
      <c r="A69" s="141" t="s">
        <v>2238</v>
      </c>
      <c r="B69" s="127"/>
      <c r="C69" s="126" t="s">
        <v>2239</v>
      </c>
      <c r="D69" s="130"/>
      <c r="E69" s="130"/>
      <c r="F69" s="130"/>
      <c r="G69" s="130"/>
      <c r="H69" s="130"/>
      <c r="I69" s="132" t="str">
        <f>IF(COUNTIF(J69:AW69,"&lt;&gt;")=0,"",SUMPRODUCT(((Recommendations[ImplStatus]="Implemented")+(Recommendations[ImplStatus]="Compensated"))*ISNUMBER(MATCH(Recommendations[Id],J69:AW69,0)))/COUNTIF(J69:AW69,"&lt;&gt;"))</f>
        <v/>
      </c>
      <c r="J69" s="134"/>
      <c r="K69" s="134"/>
      <c r="L69" s="134"/>
      <c r="M69" s="134"/>
      <c r="N69" s="134"/>
      <c r="O69" s="134"/>
      <c r="P69" s="134"/>
      <c r="Q69" s="134"/>
      <c r="R69" s="134"/>
      <c r="S69" s="134"/>
      <c r="T69" s="134"/>
      <c r="U69" s="134"/>
      <c r="V69" s="134"/>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c r="AV69" s="134"/>
      <c r="AW69" s="144"/>
    </row>
    <row r="70" spans="1:49" ht="60" customHeight="1" x14ac:dyDescent="0.35">
      <c r="A70" s="142" t="s">
        <v>2238</v>
      </c>
      <c r="B70" s="128" t="s">
        <v>2240</v>
      </c>
      <c r="C70" s="129" t="s">
        <v>2241</v>
      </c>
      <c r="D70" s="131" t="s">
        <v>2242</v>
      </c>
      <c r="E70" s="131" t="s">
        <v>2243</v>
      </c>
      <c r="F70" s="131" t="s">
        <v>2244</v>
      </c>
      <c r="G70" s="131" t="s">
        <v>2245</v>
      </c>
      <c r="H70" s="131" t="s">
        <v>2246</v>
      </c>
      <c r="I70" s="133">
        <f>IF(COUNTIF(J70:AW70,"&lt;&gt;")=0,"",SUMPRODUCT(((Recommendations[ImplStatus]="Implemented")+(Recommendations[ImplStatus]="Compensated"))*ISNUMBER(MATCH(Recommendations[Id],J70:AW70,0)))/COUNTIF(J70:AW70,"&lt;&gt;"))</f>
        <v>0</v>
      </c>
      <c r="J70" s="135" t="s">
        <v>35</v>
      </c>
      <c r="K70" s="135"/>
      <c r="L70" s="135"/>
      <c r="M70" s="135"/>
      <c r="N70" s="135"/>
      <c r="O70" s="135"/>
      <c r="P70" s="135"/>
      <c r="Q70" s="135"/>
      <c r="R70" s="135"/>
      <c r="S70" s="135"/>
      <c r="T70" s="135"/>
      <c r="U70" s="135"/>
      <c r="V70" s="135"/>
      <c r="W70" s="135"/>
      <c r="X70" s="135"/>
      <c r="Y70" s="135"/>
      <c r="Z70" s="135"/>
      <c r="AA70" s="135"/>
      <c r="AB70" s="135"/>
      <c r="AC70" s="135"/>
      <c r="AD70" s="135"/>
      <c r="AE70" s="135"/>
      <c r="AF70" s="135"/>
      <c r="AG70" s="135"/>
      <c r="AH70" s="135"/>
      <c r="AI70" s="135"/>
      <c r="AJ70" s="135"/>
      <c r="AK70" s="135"/>
      <c r="AL70" s="135"/>
      <c r="AM70" s="135"/>
      <c r="AN70" s="135"/>
      <c r="AO70" s="135"/>
      <c r="AP70" s="135"/>
      <c r="AQ70" s="135"/>
      <c r="AR70" s="135"/>
      <c r="AS70" s="135"/>
      <c r="AT70" s="135"/>
      <c r="AU70" s="135"/>
      <c r="AV70" s="135"/>
      <c r="AW70" s="145"/>
    </row>
    <row r="71" spans="1:49" ht="60" customHeight="1" x14ac:dyDescent="0.35">
      <c r="A71" s="142" t="s">
        <v>2238</v>
      </c>
      <c r="B71" s="128" t="s">
        <v>2247</v>
      </c>
      <c r="C71" s="129" t="s">
        <v>2248</v>
      </c>
      <c r="D71" s="131" t="s">
        <v>2249</v>
      </c>
      <c r="E71" s="131" t="s">
        <v>2250</v>
      </c>
      <c r="F71" s="131" t="s">
        <v>2251</v>
      </c>
      <c r="G71" s="131" t="s">
        <v>2252</v>
      </c>
      <c r="H71" s="131" t="s">
        <v>2253</v>
      </c>
      <c r="I71" s="133" t="str">
        <f>IF(COUNTIF(J71:AW71,"&lt;&gt;")=0,"",SUMPRODUCT(((Recommendations[ImplStatus]="Implemented")+(Recommendations[ImplStatus]="Compensated"))*ISNUMBER(MATCH(Recommendations[Id],J71:AW71,0)))/COUNTIF(J71:AW71,"&lt;&gt;"))</f>
        <v/>
      </c>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35"/>
      <c r="AG71" s="135"/>
      <c r="AH71" s="135"/>
      <c r="AI71" s="135"/>
      <c r="AJ71" s="135"/>
      <c r="AK71" s="135"/>
      <c r="AL71" s="135"/>
      <c r="AM71" s="135"/>
      <c r="AN71" s="135"/>
      <c r="AO71" s="135"/>
      <c r="AP71" s="135"/>
      <c r="AQ71" s="135"/>
      <c r="AR71" s="135"/>
      <c r="AS71" s="135"/>
      <c r="AT71" s="135"/>
      <c r="AU71" s="135"/>
      <c r="AV71" s="135"/>
      <c r="AW71" s="145"/>
    </row>
    <row r="72" spans="1:49" ht="60" customHeight="1" outlineLevel="1" x14ac:dyDescent="0.35">
      <c r="A72" s="141" t="s">
        <v>2254</v>
      </c>
      <c r="B72" s="127"/>
      <c r="C72" s="126" t="s">
        <v>2255</v>
      </c>
      <c r="D72" s="130"/>
      <c r="E72" s="130"/>
      <c r="F72" s="130"/>
      <c r="G72" s="130"/>
      <c r="H72" s="130"/>
      <c r="I72" s="132" t="str">
        <f>IF(COUNTIF(J72:AW72,"&lt;&gt;")=0,"",SUMPRODUCT(((Recommendations[ImplStatus]="Implemented")+(Recommendations[ImplStatus]="Compensated"))*ISNUMBER(MATCH(Recommendations[Id],J72:AW72,0)))/COUNTIF(J72:AW72,"&lt;&gt;"))</f>
        <v/>
      </c>
      <c r="J72" s="134"/>
      <c r="K72" s="134"/>
      <c r="L72" s="134"/>
      <c r="M72" s="134"/>
      <c r="N72" s="134"/>
      <c r="O72" s="134"/>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44"/>
    </row>
    <row r="73" spans="1:49" ht="60" customHeight="1" x14ac:dyDescent="0.35">
      <c r="A73" s="142" t="s">
        <v>2254</v>
      </c>
      <c r="B73" s="128" t="s">
        <v>2256</v>
      </c>
      <c r="C73" s="129" t="s">
        <v>2257</v>
      </c>
      <c r="D73" s="131" t="s">
        <v>2258</v>
      </c>
      <c r="E73" s="131" t="s">
        <v>2259</v>
      </c>
      <c r="F73" s="131" t="s">
        <v>2260</v>
      </c>
      <c r="G73" s="131" t="s">
        <v>2261</v>
      </c>
      <c r="H73" s="131" t="s">
        <v>2262</v>
      </c>
      <c r="I73" s="133" t="str">
        <f>IF(COUNTIF(J73:AW73,"&lt;&gt;")=0,"",SUMPRODUCT(((Recommendations[ImplStatus]="Implemented")+(Recommendations[ImplStatus]="Compensated"))*ISNUMBER(MATCH(Recommendations[Id],J73:AW73,0)))/COUNTIF(J73:AW73,"&lt;&gt;"))</f>
        <v/>
      </c>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35"/>
      <c r="AG73" s="135"/>
      <c r="AH73" s="135"/>
      <c r="AI73" s="135"/>
      <c r="AJ73" s="135"/>
      <c r="AK73" s="135"/>
      <c r="AL73" s="135"/>
      <c r="AM73" s="135"/>
      <c r="AN73" s="135"/>
      <c r="AO73" s="135"/>
      <c r="AP73" s="135"/>
      <c r="AQ73" s="135"/>
      <c r="AR73" s="135"/>
      <c r="AS73" s="135"/>
      <c r="AT73" s="135"/>
      <c r="AU73" s="135"/>
      <c r="AV73" s="135"/>
      <c r="AW73" s="145"/>
    </row>
    <row r="74" spans="1:49" ht="60" customHeight="1" x14ac:dyDescent="0.35">
      <c r="A74" s="142" t="s">
        <v>2254</v>
      </c>
      <c r="B74" s="128" t="s">
        <v>2263</v>
      </c>
      <c r="C74" s="129" t="s">
        <v>2264</v>
      </c>
      <c r="D74" s="131" t="s">
        <v>2265</v>
      </c>
      <c r="E74" s="131" t="s">
        <v>2266</v>
      </c>
      <c r="F74" s="131" t="s">
        <v>2267</v>
      </c>
      <c r="G74" s="131" t="s">
        <v>2268</v>
      </c>
      <c r="H74" s="131" t="s">
        <v>2269</v>
      </c>
      <c r="I74" s="133" t="str">
        <f>IF(COUNTIF(J74:AW74,"&lt;&gt;")=0,"",SUMPRODUCT(((Recommendations[ImplStatus]="Implemented")+(Recommendations[ImplStatus]="Compensated"))*ISNUMBER(MATCH(Recommendations[Id],J74:AW74,0)))/COUNTIF(J74:AW74,"&lt;&gt;"))</f>
        <v/>
      </c>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35"/>
      <c r="AG74" s="135"/>
      <c r="AH74" s="135"/>
      <c r="AI74" s="135"/>
      <c r="AJ74" s="135"/>
      <c r="AK74" s="135"/>
      <c r="AL74" s="135"/>
      <c r="AM74" s="135"/>
      <c r="AN74" s="135"/>
      <c r="AO74" s="135"/>
      <c r="AP74" s="135"/>
      <c r="AQ74" s="135"/>
      <c r="AR74" s="135"/>
      <c r="AS74" s="135"/>
      <c r="AT74" s="135"/>
      <c r="AU74" s="135"/>
      <c r="AV74" s="135"/>
      <c r="AW74" s="145"/>
    </row>
    <row r="75" spans="1:49" ht="60" customHeight="1" x14ac:dyDescent="0.35">
      <c r="A75" s="142" t="s">
        <v>2254</v>
      </c>
      <c r="B75" s="128" t="s">
        <v>2270</v>
      </c>
      <c r="C75" s="129" t="s">
        <v>2271</v>
      </c>
      <c r="D75" s="131" t="s">
        <v>2272</v>
      </c>
      <c r="E75" s="131" t="s">
        <v>2273</v>
      </c>
      <c r="F75" s="131" t="s">
        <v>2274</v>
      </c>
      <c r="G75" s="131" t="s">
        <v>2275</v>
      </c>
      <c r="H75" s="131" t="s">
        <v>2276</v>
      </c>
      <c r="I75" s="133" t="str">
        <f>IF(COUNTIF(J75:AW75,"&lt;&gt;")=0,"",SUMPRODUCT(((Recommendations[ImplStatus]="Implemented")+(Recommendations[ImplStatus]="Compensated"))*ISNUMBER(MATCH(Recommendations[Id],J75:AW75,0)))/COUNTIF(J75:AW75,"&lt;&gt;"))</f>
        <v/>
      </c>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35"/>
      <c r="AG75" s="135"/>
      <c r="AH75" s="135"/>
      <c r="AI75" s="135"/>
      <c r="AJ75" s="135"/>
      <c r="AK75" s="135"/>
      <c r="AL75" s="135"/>
      <c r="AM75" s="135"/>
      <c r="AN75" s="135"/>
      <c r="AO75" s="135"/>
      <c r="AP75" s="135"/>
      <c r="AQ75" s="135"/>
      <c r="AR75" s="135"/>
      <c r="AS75" s="135"/>
      <c r="AT75" s="135"/>
      <c r="AU75" s="135"/>
      <c r="AV75" s="135"/>
      <c r="AW75" s="145"/>
    </row>
    <row r="76" spans="1:49" ht="60" customHeight="1" x14ac:dyDescent="0.35">
      <c r="A76" s="142" t="s">
        <v>2254</v>
      </c>
      <c r="B76" s="128" t="s">
        <v>2277</v>
      </c>
      <c r="C76" s="129" t="s">
        <v>2278</v>
      </c>
      <c r="D76" s="131" t="s">
        <v>2279</v>
      </c>
      <c r="E76" s="131" t="s">
        <v>2280</v>
      </c>
      <c r="F76" s="131" t="s">
        <v>2281</v>
      </c>
      <c r="G76" s="131" t="s">
        <v>2282</v>
      </c>
      <c r="H76" s="131" t="s">
        <v>2283</v>
      </c>
      <c r="I76" s="133" t="str">
        <f>IF(COUNTIF(J76:AW76,"&lt;&gt;")=0,"",SUMPRODUCT(((Recommendations[ImplStatus]="Implemented")+(Recommendations[ImplStatus]="Compensated"))*ISNUMBER(MATCH(Recommendations[Id],J76:AW76,0)))/COUNTIF(J76:AW76,"&lt;&gt;"))</f>
        <v/>
      </c>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35"/>
      <c r="AG76" s="135"/>
      <c r="AH76" s="135"/>
      <c r="AI76" s="135"/>
      <c r="AJ76" s="135"/>
      <c r="AK76" s="135"/>
      <c r="AL76" s="135"/>
      <c r="AM76" s="135"/>
      <c r="AN76" s="135"/>
      <c r="AO76" s="135"/>
      <c r="AP76" s="135"/>
      <c r="AQ76" s="135"/>
      <c r="AR76" s="135"/>
      <c r="AS76" s="135"/>
      <c r="AT76" s="135"/>
      <c r="AU76" s="135"/>
      <c r="AV76" s="135"/>
      <c r="AW76" s="145"/>
    </row>
    <row r="77" spans="1:49" ht="60" customHeight="1" x14ac:dyDescent="0.35">
      <c r="A77" s="142" t="s">
        <v>2254</v>
      </c>
      <c r="B77" s="128" t="s">
        <v>2284</v>
      </c>
      <c r="C77" s="129" t="s">
        <v>2285</v>
      </c>
      <c r="D77" s="131" t="s">
        <v>2286</v>
      </c>
      <c r="E77" s="131" t="s">
        <v>2287</v>
      </c>
      <c r="F77" s="131" t="s">
        <v>2288</v>
      </c>
      <c r="G77" s="131" t="s">
        <v>2282</v>
      </c>
      <c r="H77" s="131" t="s">
        <v>2289</v>
      </c>
      <c r="I77" s="133" t="str">
        <f>IF(COUNTIF(J77:AW77,"&lt;&gt;")=0,"",SUMPRODUCT(((Recommendations[ImplStatus]="Implemented")+(Recommendations[ImplStatus]="Compensated"))*ISNUMBER(MATCH(Recommendations[Id],J77:AW77,0)))/COUNTIF(J77:AW77,"&lt;&gt;"))</f>
        <v/>
      </c>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35"/>
      <c r="AG77" s="135"/>
      <c r="AH77" s="135"/>
      <c r="AI77" s="135"/>
      <c r="AJ77" s="135"/>
      <c r="AK77" s="135"/>
      <c r="AL77" s="135"/>
      <c r="AM77" s="135"/>
      <c r="AN77" s="135"/>
      <c r="AO77" s="135"/>
      <c r="AP77" s="135"/>
      <c r="AQ77" s="135"/>
      <c r="AR77" s="135"/>
      <c r="AS77" s="135"/>
      <c r="AT77" s="135"/>
      <c r="AU77" s="135"/>
      <c r="AV77" s="135"/>
      <c r="AW77" s="145"/>
    </row>
    <row r="78" spans="1:49" ht="60" customHeight="1" outlineLevel="1" x14ac:dyDescent="0.35">
      <c r="A78" s="141" t="s">
        <v>2290</v>
      </c>
      <c r="B78" s="127"/>
      <c r="C78" s="126" t="s">
        <v>2291</v>
      </c>
      <c r="D78" s="130"/>
      <c r="E78" s="130"/>
      <c r="F78" s="130"/>
      <c r="G78" s="130"/>
      <c r="H78" s="130"/>
      <c r="I78" s="132" t="str">
        <f>IF(COUNTIF(J78:AW78,"&lt;&gt;")=0,"",SUMPRODUCT(((Recommendations[ImplStatus]="Implemented")+(Recommendations[ImplStatus]="Compensated"))*ISNUMBER(MATCH(Recommendations[Id],J78:AW78,0)))/COUNTIF(J78:AW78,"&lt;&gt;"))</f>
        <v/>
      </c>
      <c r="J78" s="134"/>
      <c r="K78" s="134"/>
      <c r="L78" s="134"/>
      <c r="M78" s="134"/>
      <c r="N78" s="134"/>
      <c r="O78" s="134"/>
      <c r="P78" s="134"/>
      <c r="Q78" s="134"/>
      <c r="R78" s="134"/>
      <c r="S78" s="134"/>
      <c r="T78" s="134"/>
      <c r="U78" s="134"/>
      <c r="V78" s="134"/>
      <c r="W78" s="134"/>
      <c r="X78" s="134"/>
      <c r="Y78" s="134"/>
      <c r="Z78" s="134"/>
      <c r="AA78" s="134"/>
      <c r="AB78" s="134"/>
      <c r="AC78" s="134"/>
      <c r="AD78" s="134"/>
      <c r="AE78" s="134"/>
      <c r="AF78" s="134"/>
      <c r="AG78" s="134"/>
      <c r="AH78" s="134"/>
      <c r="AI78" s="134"/>
      <c r="AJ78" s="134"/>
      <c r="AK78" s="134"/>
      <c r="AL78" s="134"/>
      <c r="AM78" s="134"/>
      <c r="AN78" s="134"/>
      <c r="AO78" s="134"/>
      <c r="AP78" s="134"/>
      <c r="AQ78" s="134"/>
      <c r="AR78" s="134"/>
      <c r="AS78" s="134"/>
      <c r="AT78" s="134"/>
      <c r="AU78" s="134"/>
      <c r="AV78" s="134"/>
      <c r="AW78" s="144"/>
    </row>
    <row r="79" spans="1:49" ht="60" customHeight="1" x14ac:dyDescent="0.35">
      <c r="A79" s="142" t="s">
        <v>2290</v>
      </c>
      <c r="B79" s="128" t="s">
        <v>2290</v>
      </c>
      <c r="C79" s="129" t="s">
        <v>2292</v>
      </c>
      <c r="D79" s="131" t="s">
        <v>2293</v>
      </c>
      <c r="E79" s="131" t="s">
        <v>2294</v>
      </c>
      <c r="F79" s="131" t="s">
        <v>2295</v>
      </c>
      <c r="G79" s="131" t="s">
        <v>2296</v>
      </c>
      <c r="H79" s="131" t="s">
        <v>2297</v>
      </c>
      <c r="I79" s="133" t="str">
        <f>IF(COUNTIF(J79:AW79,"&lt;&gt;")=0,"",SUMPRODUCT(((Recommendations[ImplStatus]="Implemented")+(Recommendations[ImplStatus]="Compensated"))*ISNUMBER(MATCH(Recommendations[Id],J79:AW79,0)))/COUNTIF(J79:AW79,"&lt;&gt;"))</f>
        <v/>
      </c>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35"/>
      <c r="AG79" s="135"/>
      <c r="AH79" s="135"/>
      <c r="AI79" s="135"/>
      <c r="AJ79" s="135"/>
      <c r="AK79" s="135"/>
      <c r="AL79" s="135"/>
      <c r="AM79" s="135"/>
      <c r="AN79" s="135"/>
      <c r="AO79" s="135"/>
      <c r="AP79" s="135"/>
      <c r="AQ79" s="135"/>
      <c r="AR79" s="135"/>
      <c r="AS79" s="135"/>
      <c r="AT79" s="135"/>
      <c r="AU79" s="135"/>
      <c r="AV79" s="135"/>
      <c r="AW79" s="145"/>
    </row>
    <row r="80" spans="1:49" ht="60" customHeight="1" x14ac:dyDescent="0.35">
      <c r="A80" s="142" t="s">
        <v>2290</v>
      </c>
      <c r="B80" s="128" t="s">
        <v>2298</v>
      </c>
      <c r="C80" s="129" t="s">
        <v>2299</v>
      </c>
      <c r="D80" s="131" t="s">
        <v>2300</v>
      </c>
      <c r="E80" s="131" t="s">
        <v>2301</v>
      </c>
      <c r="F80" s="131" t="s">
        <v>2302</v>
      </c>
      <c r="G80" s="131" t="s">
        <v>2303</v>
      </c>
      <c r="H80" s="131" t="s">
        <v>2304</v>
      </c>
      <c r="I80" s="133" t="str">
        <f>IF(COUNTIF(J80:AW80,"&lt;&gt;")=0,"",SUMPRODUCT(((Recommendations[ImplStatus]="Implemented")+(Recommendations[ImplStatus]="Compensated"))*ISNUMBER(MATCH(Recommendations[Id],J80:AW80,0)))/COUNTIF(J80:AW80,"&lt;&gt;"))</f>
        <v/>
      </c>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35"/>
      <c r="AG80" s="135"/>
      <c r="AH80" s="135"/>
      <c r="AI80" s="135"/>
      <c r="AJ80" s="135"/>
      <c r="AK80" s="135"/>
      <c r="AL80" s="135"/>
      <c r="AM80" s="135"/>
      <c r="AN80" s="135"/>
      <c r="AO80" s="135"/>
      <c r="AP80" s="135"/>
      <c r="AQ80" s="135"/>
      <c r="AR80" s="135"/>
      <c r="AS80" s="135"/>
      <c r="AT80" s="135"/>
      <c r="AU80" s="135"/>
      <c r="AV80" s="135"/>
      <c r="AW80" s="145"/>
    </row>
    <row r="81" spans="1:49" ht="60" customHeight="1" x14ac:dyDescent="0.35">
      <c r="A81" s="142" t="s">
        <v>2290</v>
      </c>
      <c r="B81" s="128" t="s">
        <v>2305</v>
      </c>
      <c r="C81" s="129" t="s">
        <v>2306</v>
      </c>
      <c r="D81" s="131" t="s">
        <v>2307</v>
      </c>
      <c r="E81" s="131" t="s">
        <v>2308</v>
      </c>
      <c r="F81" s="131" t="s">
        <v>2309</v>
      </c>
      <c r="G81" s="131" t="s">
        <v>2310</v>
      </c>
      <c r="H81" s="131" t="s">
        <v>2311</v>
      </c>
      <c r="I81" s="133" t="str">
        <f>IF(COUNTIF(J81:AW81,"&lt;&gt;")=0,"",SUMPRODUCT(((Recommendations[ImplStatus]="Implemented")+(Recommendations[ImplStatus]="Compensated"))*ISNUMBER(MATCH(Recommendations[Id],J81:AW81,0)))/COUNTIF(J81:AW81,"&lt;&gt;"))</f>
        <v/>
      </c>
      <c r="J81" s="135"/>
      <c r="K81" s="135"/>
      <c r="L81" s="135"/>
      <c r="M81" s="135"/>
      <c r="N81" s="135"/>
      <c r="O81" s="135"/>
      <c r="P81" s="135"/>
      <c r="Q81" s="135"/>
      <c r="R81" s="135"/>
      <c r="S81" s="135"/>
      <c r="T81" s="135"/>
      <c r="U81" s="135"/>
      <c r="V81" s="135"/>
      <c r="W81" s="135"/>
      <c r="X81" s="135"/>
      <c r="Y81" s="135"/>
      <c r="Z81" s="135"/>
      <c r="AA81" s="135"/>
      <c r="AB81" s="135"/>
      <c r="AC81" s="135"/>
      <c r="AD81" s="135"/>
      <c r="AE81" s="135"/>
      <c r="AF81" s="135"/>
      <c r="AG81" s="135"/>
      <c r="AH81" s="135"/>
      <c r="AI81" s="135"/>
      <c r="AJ81" s="135"/>
      <c r="AK81" s="135"/>
      <c r="AL81" s="135"/>
      <c r="AM81" s="135"/>
      <c r="AN81" s="135"/>
      <c r="AO81" s="135"/>
      <c r="AP81" s="135"/>
      <c r="AQ81" s="135"/>
      <c r="AR81" s="135"/>
      <c r="AS81" s="135"/>
      <c r="AT81" s="135"/>
      <c r="AU81" s="135"/>
      <c r="AV81" s="135"/>
      <c r="AW81" s="145"/>
    </row>
    <row r="82" spans="1:49" ht="60" customHeight="1" outlineLevel="1" x14ac:dyDescent="0.35">
      <c r="A82" s="141" t="s">
        <v>2312</v>
      </c>
      <c r="B82" s="127"/>
      <c r="C82" s="126" t="s">
        <v>2313</v>
      </c>
      <c r="D82" s="130"/>
      <c r="E82" s="130"/>
      <c r="F82" s="130"/>
      <c r="G82" s="130"/>
      <c r="H82" s="130"/>
      <c r="I82" s="132" t="str">
        <f>IF(COUNTIF(J82:AW82,"&lt;&gt;")=0,"",SUMPRODUCT(((Recommendations[ImplStatus]="Implemented")+(Recommendations[ImplStatus]="Compensated"))*ISNUMBER(MATCH(Recommendations[Id],J82:AW82,0)))/COUNTIF(J82:AW82,"&lt;&gt;"))</f>
        <v/>
      </c>
      <c r="J82" s="134"/>
      <c r="K82" s="134"/>
      <c r="L82" s="134"/>
      <c r="M82" s="134"/>
      <c r="N82" s="134"/>
      <c r="O82" s="134"/>
      <c r="P82" s="134"/>
      <c r="Q82" s="134"/>
      <c r="R82" s="134"/>
      <c r="S82" s="134"/>
      <c r="T82" s="134"/>
      <c r="U82" s="134"/>
      <c r="V82" s="134"/>
      <c r="W82" s="134"/>
      <c r="X82" s="134"/>
      <c r="Y82" s="134"/>
      <c r="Z82" s="134"/>
      <c r="AA82" s="134"/>
      <c r="AB82" s="134"/>
      <c r="AC82" s="134"/>
      <c r="AD82" s="134"/>
      <c r="AE82" s="134"/>
      <c r="AF82" s="134"/>
      <c r="AG82" s="134"/>
      <c r="AH82" s="134"/>
      <c r="AI82" s="134"/>
      <c r="AJ82" s="134"/>
      <c r="AK82" s="134"/>
      <c r="AL82" s="134"/>
      <c r="AM82" s="134"/>
      <c r="AN82" s="134"/>
      <c r="AO82" s="134"/>
      <c r="AP82" s="134"/>
      <c r="AQ82" s="134"/>
      <c r="AR82" s="134"/>
      <c r="AS82" s="134"/>
      <c r="AT82" s="134"/>
      <c r="AU82" s="134"/>
      <c r="AV82" s="134"/>
      <c r="AW82" s="144"/>
    </row>
    <row r="83" spans="1:49" ht="60" customHeight="1" x14ac:dyDescent="0.35">
      <c r="A83" s="142" t="s">
        <v>2312</v>
      </c>
      <c r="B83" s="128" t="s">
        <v>2314</v>
      </c>
      <c r="C83" s="129" t="s">
        <v>2315</v>
      </c>
      <c r="D83" s="131" t="s">
        <v>2316</v>
      </c>
      <c r="E83" s="131" t="s">
        <v>2317</v>
      </c>
      <c r="F83" s="131" t="s">
        <v>2318</v>
      </c>
      <c r="G83" s="131" t="s">
        <v>2319</v>
      </c>
      <c r="H83" s="131" t="s">
        <v>2320</v>
      </c>
      <c r="I83" s="133" t="str">
        <f>IF(COUNTIF(J83:AW83,"&lt;&gt;")=0,"",SUMPRODUCT(((Recommendations[ImplStatus]="Implemented")+(Recommendations[ImplStatus]="Compensated"))*ISNUMBER(MATCH(Recommendations[Id],J83:AW83,0)))/COUNTIF(J83:AW83,"&lt;&gt;"))</f>
        <v/>
      </c>
      <c r="J83" s="135"/>
      <c r="K83" s="135"/>
      <c r="L83" s="135"/>
      <c r="M83" s="135"/>
      <c r="N83" s="135"/>
      <c r="O83" s="135"/>
      <c r="P83" s="135"/>
      <c r="Q83" s="135"/>
      <c r="R83" s="135"/>
      <c r="S83" s="135"/>
      <c r="T83" s="135"/>
      <c r="U83" s="135"/>
      <c r="V83" s="135"/>
      <c r="W83" s="135"/>
      <c r="X83" s="135"/>
      <c r="Y83" s="135"/>
      <c r="Z83" s="135"/>
      <c r="AA83" s="135"/>
      <c r="AB83" s="135"/>
      <c r="AC83" s="135"/>
      <c r="AD83" s="135"/>
      <c r="AE83" s="135"/>
      <c r="AF83" s="135"/>
      <c r="AG83" s="135"/>
      <c r="AH83" s="135"/>
      <c r="AI83" s="135"/>
      <c r="AJ83" s="135"/>
      <c r="AK83" s="135"/>
      <c r="AL83" s="135"/>
      <c r="AM83" s="135"/>
      <c r="AN83" s="135"/>
      <c r="AO83" s="135"/>
      <c r="AP83" s="135"/>
      <c r="AQ83" s="135"/>
      <c r="AR83" s="135"/>
      <c r="AS83" s="135"/>
      <c r="AT83" s="135"/>
      <c r="AU83" s="135"/>
      <c r="AV83" s="135"/>
      <c r="AW83" s="145"/>
    </row>
    <row r="84" spans="1:49" ht="60" customHeight="1" x14ac:dyDescent="0.35">
      <c r="A84" s="142" t="s">
        <v>2312</v>
      </c>
      <c r="B84" s="128" t="s">
        <v>2321</v>
      </c>
      <c r="C84" s="129" t="s">
        <v>2322</v>
      </c>
      <c r="D84" s="131" t="s">
        <v>2323</v>
      </c>
      <c r="E84" s="131" t="s">
        <v>2324</v>
      </c>
      <c r="F84" s="131" t="s">
        <v>2325</v>
      </c>
      <c r="G84" s="131" t="s">
        <v>2326</v>
      </c>
      <c r="H84" s="131" t="s">
        <v>2327</v>
      </c>
      <c r="I84" s="133" t="str">
        <f>IF(COUNTIF(J84:AW84,"&lt;&gt;")=0,"",SUMPRODUCT(((Recommendations[ImplStatus]="Implemented")+(Recommendations[ImplStatus]="Compensated"))*ISNUMBER(MATCH(Recommendations[Id],J84:AW84,0)))/COUNTIF(J84:AW84,"&lt;&gt;"))</f>
        <v/>
      </c>
      <c r="J84" s="135"/>
      <c r="K84" s="135"/>
      <c r="L84" s="135"/>
      <c r="M84" s="135"/>
      <c r="N84" s="135"/>
      <c r="O84" s="135"/>
      <c r="P84" s="135"/>
      <c r="Q84" s="135"/>
      <c r="R84" s="135"/>
      <c r="S84" s="135"/>
      <c r="T84" s="135"/>
      <c r="U84" s="135"/>
      <c r="V84" s="135"/>
      <c r="W84" s="135"/>
      <c r="X84" s="135"/>
      <c r="Y84" s="135"/>
      <c r="Z84" s="135"/>
      <c r="AA84" s="135"/>
      <c r="AB84" s="135"/>
      <c r="AC84" s="135"/>
      <c r="AD84" s="135"/>
      <c r="AE84" s="135"/>
      <c r="AF84" s="135"/>
      <c r="AG84" s="135"/>
      <c r="AH84" s="135"/>
      <c r="AI84" s="135"/>
      <c r="AJ84" s="135"/>
      <c r="AK84" s="135"/>
      <c r="AL84" s="135"/>
      <c r="AM84" s="135"/>
      <c r="AN84" s="135"/>
      <c r="AO84" s="135"/>
      <c r="AP84" s="135"/>
      <c r="AQ84" s="135"/>
      <c r="AR84" s="135"/>
      <c r="AS84" s="135"/>
      <c r="AT84" s="135"/>
      <c r="AU84" s="135"/>
      <c r="AV84" s="135"/>
      <c r="AW84" s="145"/>
    </row>
    <row r="85" spans="1:49" ht="60" customHeight="1" x14ac:dyDescent="0.35">
      <c r="A85" s="142" t="s">
        <v>2312</v>
      </c>
      <c r="B85" s="128" t="s">
        <v>2328</v>
      </c>
      <c r="C85" s="129" t="s">
        <v>2329</v>
      </c>
      <c r="D85" s="131" t="s">
        <v>2330</v>
      </c>
      <c r="E85" s="131" t="s">
        <v>2331</v>
      </c>
      <c r="F85" s="131" t="s">
        <v>2332</v>
      </c>
      <c r="G85" s="131" t="s">
        <v>2333</v>
      </c>
      <c r="H85" s="131" t="s">
        <v>2334</v>
      </c>
      <c r="I85" s="133" t="str">
        <f>IF(COUNTIF(J85:AW85,"&lt;&gt;")=0,"",SUMPRODUCT(((Recommendations[ImplStatus]="Implemented")+(Recommendations[ImplStatus]="Compensated"))*ISNUMBER(MATCH(Recommendations[Id],J85:AW85,0)))/COUNTIF(J85:AW85,"&lt;&gt;"))</f>
        <v/>
      </c>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35"/>
      <c r="AG85" s="135"/>
      <c r="AH85" s="135"/>
      <c r="AI85" s="135"/>
      <c r="AJ85" s="135"/>
      <c r="AK85" s="135"/>
      <c r="AL85" s="135"/>
      <c r="AM85" s="135"/>
      <c r="AN85" s="135"/>
      <c r="AO85" s="135"/>
      <c r="AP85" s="135"/>
      <c r="AQ85" s="135"/>
      <c r="AR85" s="135"/>
      <c r="AS85" s="135"/>
      <c r="AT85" s="135"/>
      <c r="AU85" s="135"/>
      <c r="AV85" s="135"/>
      <c r="AW85" s="145"/>
    </row>
    <row r="86" spans="1:49" ht="60" customHeight="1" x14ac:dyDescent="0.35">
      <c r="A86" s="142" t="s">
        <v>2312</v>
      </c>
      <c r="B86" s="128" t="s">
        <v>2335</v>
      </c>
      <c r="C86" s="129" t="s">
        <v>2336</v>
      </c>
      <c r="D86" s="131" t="s">
        <v>2337</v>
      </c>
      <c r="E86" s="131" t="s">
        <v>2338</v>
      </c>
      <c r="F86" s="131" t="s">
        <v>2339</v>
      </c>
      <c r="G86" s="131" t="s">
        <v>2340</v>
      </c>
      <c r="H86" s="131" t="s">
        <v>21</v>
      </c>
      <c r="I86" s="133" t="str">
        <f>IF(COUNTIF(J86:AW86,"&lt;&gt;")=0,"",SUMPRODUCT(((Recommendations[ImplStatus]="Implemented")+(Recommendations[ImplStatus]="Compensated"))*ISNUMBER(MATCH(Recommendations[Id],J86:AW86,0)))/COUNTIF(J86:AW86,"&lt;&gt;"))</f>
        <v/>
      </c>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35"/>
      <c r="AG86" s="135"/>
      <c r="AH86" s="135"/>
      <c r="AI86" s="135"/>
      <c r="AJ86" s="135"/>
      <c r="AK86" s="135"/>
      <c r="AL86" s="135"/>
      <c r="AM86" s="135"/>
      <c r="AN86" s="135"/>
      <c r="AO86" s="135"/>
      <c r="AP86" s="135"/>
      <c r="AQ86" s="135"/>
      <c r="AR86" s="135"/>
      <c r="AS86" s="135"/>
      <c r="AT86" s="135"/>
      <c r="AU86" s="135"/>
      <c r="AV86" s="135"/>
      <c r="AW86" s="145"/>
    </row>
    <row r="87" spans="1:49" ht="60" customHeight="1" outlineLevel="1" x14ac:dyDescent="0.35">
      <c r="A87" s="141" t="s">
        <v>2341</v>
      </c>
      <c r="B87" s="127"/>
      <c r="C87" s="126" t="s">
        <v>2342</v>
      </c>
      <c r="D87" s="130"/>
      <c r="E87" s="130"/>
      <c r="F87" s="130"/>
      <c r="G87" s="130"/>
      <c r="H87" s="130"/>
      <c r="I87" s="132" t="str">
        <f>IF(COUNTIF(J87:AW87,"&lt;&gt;")=0,"",SUMPRODUCT(((Recommendations[ImplStatus]="Implemented")+(Recommendations[ImplStatus]="Compensated"))*ISNUMBER(MATCH(Recommendations[Id],J87:AW87,0)))/COUNTIF(J87:AW87,"&lt;&gt;"))</f>
        <v/>
      </c>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44"/>
    </row>
    <row r="88" spans="1:49" ht="60" customHeight="1" x14ac:dyDescent="0.35">
      <c r="A88" s="142" t="s">
        <v>2341</v>
      </c>
      <c r="B88" s="128" t="s">
        <v>2343</v>
      </c>
      <c r="C88" s="129" t="s">
        <v>2344</v>
      </c>
      <c r="D88" s="131" t="s">
        <v>2345</v>
      </c>
      <c r="E88" s="131" t="s">
        <v>2346</v>
      </c>
      <c r="F88" s="131" t="s">
        <v>2347</v>
      </c>
      <c r="G88" s="131" t="s">
        <v>2348</v>
      </c>
      <c r="H88" s="131" t="s">
        <v>2349</v>
      </c>
      <c r="I88" s="133">
        <f>IF(COUNTIF(J88:AW88,"&lt;&gt;")=0,"",SUMPRODUCT(((Recommendations[ImplStatus]="Implemented")+(Recommendations[ImplStatus]="Compensated"))*ISNUMBER(MATCH(Recommendations[Id],J88:AW88,0)))/COUNTIF(J88:AW88,"&lt;&gt;"))</f>
        <v>0</v>
      </c>
      <c r="J88" s="135" t="s">
        <v>176</v>
      </c>
      <c r="K88" s="135" t="s">
        <v>181</v>
      </c>
      <c r="L88" s="135" t="s">
        <v>186</v>
      </c>
      <c r="M88" s="135" t="s">
        <v>191</v>
      </c>
      <c r="N88" s="135" t="s">
        <v>196</v>
      </c>
      <c r="O88" s="135" t="s">
        <v>201</v>
      </c>
      <c r="P88" s="135" t="s">
        <v>220</v>
      </c>
      <c r="Q88" s="135" t="s">
        <v>230</v>
      </c>
      <c r="R88" s="135" t="s">
        <v>235</v>
      </c>
      <c r="S88" s="135" t="s">
        <v>240</v>
      </c>
      <c r="T88" s="135" t="s">
        <v>245</v>
      </c>
      <c r="U88" s="135" t="s">
        <v>250</v>
      </c>
      <c r="V88" s="135" t="s">
        <v>255</v>
      </c>
      <c r="W88" s="135" t="s">
        <v>260</v>
      </c>
      <c r="X88" s="135" t="s">
        <v>265</v>
      </c>
      <c r="Y88" s="135" t="s">
        <v>280</v>
      </c>
      <c r="Z88" s="135" t="s">
        <v>285</v>
      </c>
      <c r="AA88" s="135" t="s">
        <v>290</v>
      </c>
      <c r="AB88" s="135" t="s">
        <v>295</v>
      </c>
      <c r="AC88" s="135" t="s">
        <v>300</v>
      </c>
      <c r="AD88" s="135" t="s">
        <v>305</v>
      </c>
      <c r="AE88" s="135" t="s">
        <v>310</v>
      </c>
      <c r="AF88" s="135" t="s">
        <v>315</v>
      </c>
      <c r="AG88" s="135" t="s">
        <v>320</v>
      </c>
      <c r="AH88" s="135" t="s">
        <v>325</v>
      </c>
      <c r="AI88" s="135" t="s">
        <v>330</v>
      </c>
      <c r="AJ88" s="135" t="s">
        <v>335</v>
      </c>
      <c r="AK88" s="135" t="s">
        <v>340</v>
      </c>
      <c r="AL88" s="135" t="s">
        <v>345</v>
      </c>
      <c r="AM88" s="135" t="s">
        <v>350</v>
      </c>
      <c r="AN88" s="135" t="s">
        <v>355</v>
      </c>
      <c r="AO88" s="135" t="s">
        <v>365</v>
      </c>
      <c r="AP88" s="135" t="s">
        <v>370</v>
      </c>
      <c r="AQ88" s="135" t="s">
        <v>375</v>
      </c>
      <c r="AR88" s="135" t="s">
        <v>380</v>
      </c>
      <c r="AS88" s="135" t="s">
        <v>385</v>
      </c>
      <c r="AT88" s="135" t="s">
        <v>390</v>
      </c>
      <c r="AU88" s="135" t="s">
        <v>395</v>
      </c>
      <c r="AV88" s="135" t="s">
        <v>400</v>
      </c>
      <c r="AW88" s="145" t="s">
        <v>405</v>
      </c>
    </row>
    <row r="89" spans="1:49" ht="60" customHeight="1" x14ac:dyDescent="0.35">
      <c r="A89" s="142" t="s">
        <v>2341</v>
      </c>
      <c r="B89" s="128" t="s">
        <v>2350</v>
      </c>
      <c r="C89" s="129" t="s">
        <v>2351</v>
      </c>
      <c r="D89" s="131" t="s">
        <v>2352</v>
      </c>
      <c r="E89" s="131" t="s">
        <v>2353</v>
      </c>
      <c r="F89" s="131" t="s">
        <v>2354</v>
      </c>
      <c r="G89" s="131" t="s">
        <v>1878</v>
      </c>
      <c r="H89" s="131" t="s">
        <v>2355</v>
      </c>
      <c r="I89" s="133">
        <f>IF(COUNTIF(J89:AW89,"&lt;&gt;")=0,"",SUMPRODUCT(((Recommendations[ImplStatus]="Implemented")+(Recommendations[ImplStatus]="Compensated"))*ISNUMBER(MATCH(Recommendations[Id],J89:AW89,0)))/COUNTIF(J89:AW89,"&lt;&gt;"))</f>
        <v>0</v>
      </c>
      <c r="J89" s="135" t="s">
        <v>420</v>
      </c>
      <c r="K89" s="135"/>
      <c r="L89" s="135"/>
      <c r="M89" s="135"/>
      <c r="N89" s="135"/>
      <c r="O89" s="135"/>
      <c r="P89" s="135"/>
      <c r="Q89" s="135"/>
      <c r="R89" s="135"/>
      <c r="S89" s="135"/>
      <c r="T89" s="135"/>
      <c r="U89" s="135"/>
      <c r="V89" s="135"/>
      <c r="W89" s="135"/>
      <c r="X89" s="135"/>
      <c r="Y89" s="135"/>
      <c r="Z89" s="135"/>
      <c r="AA89" s="135"/>
      <c r="AB89" s="135"/>
      <c r="AC89" s="135"/>
      <c r="AD89" s="135"/>
      <c r="AE89" s="135"/>
      <c r="AF89" s="135"/>
      <c r="AG89" s="135"/>
      <c r="AH89" s="135"/>
      <c r="AI89" s="135"/>
      <c r="AJ89" s="135"/>
      <c r="AK89" s="135"/>
      <c r="AL89" s="135"/>
      <c r="AM89" s="135"/>
      <c r="AN89" s="135"/>
      <c r="AO89" s="135"/>
      <c r="AP89" s="135"/>
      <c r="AQ89" s="135"/>
      <c r="AR89" s="135"/>
      <c r="AS89" s="135"/>
      <c r="AT89" s="135"/>
      <c r="AU89" s="135"/>
      <c r="AV89" s="135"/>
      <c r="AW89" s="145"/>
    </row>
    <row r="90" spans="1:49" ht="60" customHeight="1" x14ac:dyDescent="0.35">
      <c r="A90" s="142" t="s">
        <v>2341</v>
      </c>
      <c r="B90" s="128" t="s">
        <v>2356</v>
      </c>
      <c r="C90" s="129" t="s">
        <v>2357</v>
      </c>
      <c r="D90" s="131" t="s">
        <v>2358</v>
      </c>
      <c r="E90" s="131" t="s">
        <v>2359</v>
      </c>
      <c r="F90" s="131" t="s">
        <v>2360</v>
      </c>
      <c r="G90" s="131" t="s">
        <v>2348</v>
      </c>
      <c r="H90" s="131" t="s">
        <v>2361</v>
      </c>
      <c r="I90" s="133" t="str">
        <f>IF(COUNTIF(J90:AW90,"&lt;&gt;")=0,"",SUMPRODUCT(((Recommendations[ImplStatus]="Implemented")+(Recommendations[ImplStatus]="Compensated"))*ISNUMBER(MATCH(Recommendations[Id],J90:AW90,0)))/COUNTIF(J90:AW90,"&lt;&gt;"))</f>
        <v/>
      </c>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35"/>
      <c r="AG90" s="135"/>
      <c r="AH90" s="135"/>
      <c r="AI90" s="135"/>
      <c r="AJ90" s="135"/>
      <c r="AK90" s="135"/>
      <c r="AL90" s="135"/>
      <c r="AM90" s="135"/>
      <c r="AN90" s="135"/>
      <c r="AO90" s="135"/>
      <c r="AP90" s="135"/>
      <c r="AQ90" s="135"/>
      <c r="AR90" s="135"/>
      <c r="AS90" s="135"/>
      <c r="AT90" s="135"/>
      <c r="AU90" s="135"/>
      <c r="AV90" s="135"/>
      <c r="AW90" s="145"/>
    </row>
    <row r="91" spans="1:49" ht="60" customHeight="1" x14ac:dyDescent="0.35">
      <c r="A91" s="142" t="s">
        <v>2341</v>
      </c>
      <c r="B91" s="128" t="s">
        <v>2362</v>
      </c>
      <c r="C91" s="129" t="s">
        <v>2363</v>
      </c>
      <c r="D91" s="131" t="s">
        <v>2364</v>
      </c>
      <c r="E91" s="131" t="s">
        <v>2365</v>
      </c>
      <c r="F91" s="131" t="s">
        <v>2366</v>
      </c>
      <c r="G91" s="131" t="s">
        <v>1878</v>
      </c>
      <c r="H91" s="131" t="s">
        <v>2367</v>
      </c>
      <c r="I91" s="133">
        <f>IF(COUNTIF(J91:AW91,"&lt;&gt;")=0,"",SUMPRODUCT(((Recommendations[ImplStatus]="Implemented")+(Recommendations[ImplStatus]="Compensated"))*ISNUMBER(MATCH(Recommendations[Id],J91:AW91,0)))/COUNTIF(J91:AW91,"&lt;&gt;"))</f>
        <v>0</v>
      </c>
      <c r="J91" s="135" t="s">
        <v>101</v>
      </c>
      <c r="K91" s="135" t="s">
        <v>106</v>
      </c>
      <c r="L91" s="135" t="s">
        <v>116</v>
      </c>
      <c r="M91" s="135" t="s">
        <v>120</v>
      </c>
      <c r="N91" s="135" t="s">
        <v>160</v>
      </c>
      <c r="O91" s="135" t="s">
        <v>410</v>
      </c>
      <c r="P91" s="135" t="s">
        <v>566</v>
      </c>
      <c r="Q91" s="135"/>
      <c r="R91" s="135"/>
      <c r="S91" s="135"/>
      <c r="T91" s="135"/>
      <c r="U91" s="135"/>
      <c r="V91" s="135"/>
      <c r="W91" s="135"/>
      <c r="X91" s="135"/>
      <c r="Y91" s="135"/>
      <c r="Z91" s="135"/>
      <c r="AA91" s="135"/>
      <c r="AB91" s="135"/>
      <c r="AC91" s="135"/>
      <c r="AD91" s="135"/>
      <c r="AE91" s="135"/>
      <c r="AF91" s="135"/>
      <c r="AG91" s="135"/>
      <c r="AH91" s="135"/>
      <c r="AI91" s="135"/>
      <c r="AJ91" s="135"/>
      <c r="AK91" s="135"/>
      <c r="AL91" s="135"/>
      <c r="AM91" s="135"/>
      <c r="AN91" s="135"/>
      <c r="AO91" s="135"/>
      <c r="AP91" s="135"/>
      <c r="AQ91" s="135"/>
      <c r="AR91" s="135"/>
      <c r="AS91" s="135"/>
      <c r="AT91" s="135"/>
      <c r="AU91" s="135"/>
      <c r="AV91" s="135"/>
      <c r="AW91" s="145"/>
    </row>
    <row r="92" spans="1:49" ht="60" customHeight="1" x14ac:dyDescent="0.35">
      <c r="A92" s="142" t="s">
        <v>2341</v>
      </c>
      <c r="B92" s="128" t="s">
        <v>2368</v>
      </c>
      <c r="C92" s="129" t="s">
        <v>2369</v>
      </c>
      <c r="D92" s="131" t="s">
        <v>2370</v>
      </c>
      <c r="E92" s="131" t="s">
        <v>2371</v>
      </c>
      <c r="F92" s="131" t="s">
        <v>2372</v>
      </c>
      <c r="G92" s="131" t="s">
        <v>1878</v>
      </c>
      <c r="H92" s="131" t="s">
        <v>2373</v>
      </c>
      <c r="I92" s="133" t="str">
        <f>IF(COUNTIF(J92:AW92,"&lt;&gt;")=0,"",SUMPRODUCT(((Recommendations[ImplStatus]="Implemented")+(Recommendations[ImplStatus]="Compensated"))*ISNUMBER(MATCH(Recommendations[Id],J92:AW92,0)))/COUNTIF(J92:AW92,"&lt;&gt;"))</f>
        <v/>
      </c>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135"/>
      <c r="AJ92" s="135"/>
      <c r="AK92" s="135"/>
      <c r="AL92" s="135"/>
      <c r="AM92" s="135"/>
      <c r="AN92" s="135"/>
      <c r="AO92" s="135"/>
      <c r="AP92" s="135"/>
      <c r="AQ92" s="135"/>
      <c r="AR92" s="135"/>
      <c r="AS92" s="135"/>
      <c r="AT92" s="135"/>
      <c r="AU92" s="135"/>
      <c r="AV92" s="135"/>
      <c r="AW92" s="145"/>
    </row>
    <row r="93" spans="1:49" ht="60" customHeight="1" x14ac:dyDescent="0.35">
      <c r="A93" s="142" t="s">
        <v>2341</v>
      </c>
      <c r="B93" s="128" t="s">
        <v>2374</v>
      </c>
      <c r="C93" s="129" t="s">
        <v>2375</v>
      </c>
      <c r="D93" s="131" t="s">
        <v>2376</v>
      </c>
      <c r="E93" s="131" t="s">
        <v>2377</v>
      </c>
      <c r="F93" s="131" t="s">
        <v>2378</v>
      </c>
      <c r="G93" s="131" t="s">
        <v>2379</v>
      </c>
      <c r="H93" s="131" t="s">
        <v>2380</v>
      </c>
      <c r="I93" s="133">
        <f>IF(COUNTIF(J93:AW93,"&lt;&gt;")=0,"",SUMPRODUCT(((Recommendations[ImplStatus]="Implemented")+(Recommendations[ImplStatus]="Compensated"))*ISNUMBER(MATCH(Recommendations[Id],J93:AW93,0)))/COUNTIF(J93:AW93,"&lt;&gt;"))</f>
        <v>0</v>
      </c>
      <c r="J93" s="135" t="s">
        <v>101</v>
      </c>
      <c r="K93" s="135" t="s">
        <v>106</v>
      </c>
      <c r="L93" s="135" t="s">
        <v>116</v>
      </c>
      <c r="M93" s="135" t="s">
        <v>120</v>
      </c>
      <c r="N93" s="135" t="s">
        <v>139</v>
      </c>
      <c r="O93" s="135"/>
      <c r="P93" s="135"/>
      <c r="Q93" s="135"/>
      <c r="R93" s="135"/>
      <c r="S93" s="135"/>
      <c r="T93" s="135"/>
      <c r="U93" s="135"/>
      <c r="V93" s="135"/>
      <c r="W93" s="135"/>
      <c r="X93" s="135"/>
      <c r="Y93" s="135"/>
      <c r="Z93" s="135"/>
      <c r="AA93" s="135"/>
      <c r="AB93" s="135"/>
      <c r="AC93" s="135"/>
      <c r="AD93" s="135"/>
      <c r="AE93" s="135"/>
      <c r="AF93" s="135"/>
      <c r="AG93" s="135"/>
      <c r="AH93" s="135"/>
      <c r="AI93" s="135"/>
      <c r="AJ93" s="135"/>
      <c r="AK93" s="135"/>
      <c r="AL93" s="135"/>
      <c r="AM93" s="135"/>
      <c r="AN93" s="135"/>
      <c r="AO93" s="135"/>
      <c r="AP93" s="135"/>
      <c r="AQ93" s="135"/>
      <c r="AR93" s="135"/>
      <c r="AS93" s="135"/>
      <c r="AT93" s="135"/>
      <c r="AU93" s="135"/>
      <c r="AV93" s="135"/>
      <c r="AW93" s="145"/>
    </row>
    <row r="94" spans="1:49" ht="60" customHeight="1" x14ac:dyDescent="0.35">
      <c r="A94" s="142" t="s">
        <v>2341</v>
      </c>
      <c r="B94" s="128" t="s">
        <v>2381</v>
      </c>
      <c r="C94" s="129" t="s">
        <v>2382</v>
      </c>
      <c r="D94" s="131" t="s">
        <v>2383</v>
      </c>
      <c r="E94" s="131" t="s">
        <v>2384</v>
      </c>
      <c r="F94" s="131" t="s">
        <v>2385</v>
      </c>
      <c r="G94" s="131" t="s">
        <v>2386</v>
      </c>
      <c r="H94" s="131" t="s">
        <v>2387</v>
      </c>
      <c r="I94" s="133">
        <f>IF(COUNTIF(J94:AW94,"&lt;&gt;")=0,"",SUMPRODUCT(((Recommendations[ImplStatus]="Implemented")+(Recommendations[ImplStatus]="Compensated"))*ISNUMBER(MATCH(Recommendations[Id],J94:AW94,0)))/COUNTIF(J94:AW94,"&lt;&gt;"))</f>
        <v>0</v>
      </c>
      <c r="J94" s="135" t="s">
        <v>101</v>
      </c>
      <c r="K94" s="135" t="s">
        <v>106</v>
      </c>
      <c r="L94" s="135" t="s">
        <v>116</v>
      </c>
      <c r="M94" s="135" t="s">
        <v>120</v>
      </c>
      <c r="N94" s="135"/>
      <c r="O94" s="135"/>
      <c r="P94" s="135"/>
      <c r="Q94" s="135"/>
      <c r="R94" s="135"/>
      <c r="S94" s="135"/>
      <c r="T94" s="135"/>
      <c r="U94" s="135"/>
      <c r="V94" s="135"/>
      <c r="W94" s="135"/>
      <c r="X94" s="135"/>
      <c r="Y94" s="135"/>
      <c r="Z94" s="135"/>
      <c r="AA94" s="135"/>
      <c r="AB94" s="135"/>
      <c r="AC94" s="135"/>
      <c r="AD94" s="135"/>
      <c r="AE94" s="135"/>
      <c r="AF94" s="135"/>
      <c r="AG94" s="135"/>
      <c r="AH94" s="135"/>
      <c r="AI94" s="135"/>
      <c r="AJ94" s="135"/>
      <c r="AK94" s="135"/>
      <c r="AL94" s="135"/>
      <c r="AM94" s="135"/>
      <c r="AN94" s="135"/>
      <c r="AO94" s="135"/>
      <c r="AP94" s="135"/>
      <c r="AQ94" s="135"/>
      <c r="AR94" s="135"/>
      <c r="AS94" s="135"/>
      <c r="AT94" s="135"/>
      <c r="AU94" s="135"/>
      <c r="AV94" s="135"/>
      <c r="AW94" s="145"/>
    </row>
    <row r="95" spans="1:49" ht="60" customHeight="1" x14ac:dyDescent="0.35">
      <c r="A95" s="142" t="s">
        <v>2341</v>
      </c>
      <c r="B95" s="128" t="s">
        <v>2388</v>
      </c>
      <c r="C95" s="129" t="s">
        <v>2389</v>
      </c>
      <c r="D95" s="131" t="s">
        <v>2390</v>
      </c>
      <c r="E95" s="131" t="s">
        <v>2391</v>
      </c>
      <c r="F95" s="131" t="s">
        <v>2392</v>
      </c>
      <c r="G95" s="131" t="s">
        <v>2393</v>
      </c>
      <c r="H95" s="131" t="s">
        <v>2394</v>
      </c>
      <c r="I95" s="133" t="str">
        <f>IF(COUNTIF(J95:AW95,"&lt;&gt;")=0,"",SUMPRODUCT(((Recommendations[ImplStatus]="Implemented")+(Recommendations[ImplStatus]="Compensated"))*ISNUMBER(MATCH(Recommendations[Id],J95:AW95,0)))/COUNTIF(J95:AW95,"&lt;&gt;"))</f>
        <v/>
      </c>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5"/>
      <c r="AQ95" s="135"/>
      <c r="AR95" s="135"/>
      <c r="AS95" s="135"/>
      <c r="AT95" s="135"/>
      <c r="AU95" s="135"/>
      <c r="AV95" s="135"/>
      <c r="AW95" s="145"/>
    </row>
    <row r="96" spans="1:49" ht="60" customHeight="1" x14ac:dyDescent="0.35">
      <c r="A96" s="142" t="s">
        <v>2341</v>
      </c>
      <c r="B96" s="128" t="s">
        <v>2395</v>
      </c>
      <c r="C96" s="129" t="s">
        <v>2396</v>
      </c>
      <c r="D96" s="131" t="s">
        <v>2397</v>
      </c>
      <c r="E96" s="131" t="s">
        <v>2398</v>
      </c>
      <c r="F96" s="131" t="s">
        <v>2399</v>
      </c>
      <c r="G96" s="131" t="s">
        <v>2400</v>
      </c>
      <c r="H96" s="131" t="s">
        <v>2401</v>
      </c>
      <c r="I96" s="133" t="str">
        <f>IF(COUNTIF(J96:AW96,"&lt;&gt;")=0,"",SUMPRODUCT(((Recommendations[ImplStatus]="Implemented")+(Recommendations[ImplStatus]="Compensated"))*ISNUMBER(MATCH(Recommendations[Id],J96:AW96,0)))/COUNTIF(J96:AW96,"&lt;&gt;"))</f>
        <v/>
      </c>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35"/>
      <c r="AG96" s="135"/>
      <c r="AH96" s="135"/>
      <c r="AI96" s="135"/>
      <c r="AJ96" s="135"/>
      <c r="AK96" s="135"/>
      <c r="AL96" s="135"/>
      <c r="AM96" s="135"/>
      <c r="AN96" s="135"/>
      <c r="AO96" s="135"/>
      <c r="AP96" s="135"/>
      <c r="AQ96" s="135"/>
      <c r="AR96" s="135"/>
      <c r="AS96" s="135"/>
      <c r="AT96" s="135"/>
      <c r="AU96" s="135"/>
      <c r="AV96" s="135"/>
      <c r="AW96" s="145"/>
    </row>
    <row r="97" spans="1:49" ht="60" customHeight="1" x14ac:dyDescent="0.35">
      <c r="A97" s="142" t="s">
        <v>2341</v>
      </c>
      <c r="B97" s="128" t="s">
        <v>2402</v>
      </c>
      <c r="C97" s="129" t="s">
        <v>2403</v>
      </c>
      <c r="D97" s="131" t="s">
        <v>2404</v>
      </c>
      <c r="E97" s="131" t="s">
        <v>2405</v>
      </c>
      <c r="F97" s="131" t="s">
        <v>2406</v>
      </c>
      <c r="G97" s="131" t="s">
        <v>2407</v>
      </c>
      <c r="H97" s="131" t="s">
        <v>2408</v>
      </c>
      <c r="I97" s="133" t="str">
        <f>IF(COUNTIF(J97:AW97,"&lt;&gt;")=0,"",SUMPRODUCT(((Recommendations[ImplStatus]="Implemented")+(Recommendations[ImplStatus]="Compensated"))*ISNUMBER(MATCH(Recommendations[Id],J97:AW97,0)))/COUNTIF(J97:AW97,"&lt;&gt;"))</f>
        <v/>
      </c>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5"/>
      <c r="AG97" s="135"/>
      <c r="AH97" s="135"/>
      <c r="AI97" s="135"/>
      <c r="AJ97" s="135"/>
      <c r="AK97" s="135"/>
      <c r="AL97" s="135"/>
      <c r="AM97" s="135"/>
      <c r="AN97" s="135"/>
      <c r="AO97" s="135"/>
      <c r="AP97" s="135"/>
      <c r="AQ97" s="135"/>
      <c r="AR97" s="135"/>
      <c r="AS97" s="135"/>
      <c r="AT97" s="135"/>
      <c r="AU97" s="135"/>
      <c r="AV97" s="135"/>
      <c r="AW97" s="145"/>
    </row>
    <row r="98" spans="1:49" ht="60" customHeight="1" outlineLevel="1" x14ac:dyDescent="0.35">
      <c r="A98" s="141" t="s">
        <v>2409</v>
      </c>
      <c r="B98" s="127"/>
      <c r="C98" s="126" t="s">
        <v>2410</v>
      </c>
      <c r="D98" s="130"/>
      <c r="E98" s="130"/>
      <c r="F98" s="130"/>
      <c r="G98" s="130"/>
      <c r="H98" s="130"/>
      <c r="I98" s="132" t="str">
        <f>IF(COUNTIF(J98:AW98,"&lt;&gt;")=0,"",SUMPRODUCT(((Recommendations[ImplStatus]="Implemented")+(Recommendations[ImplStatus]="Compensated"))*ISNUMBER(MATCH(Recommendations[Id],J98:AW98,0)))/COUNTIF(J98:AW98,"&lt;&gt;"))</f>
        <v/>
      </c>
      <c r="J98" s="134"/>
      <c r="K98" s="134"/>
      <c r="L98" s="134"/>
      <c r="M98" s="134"/>
      <c r="N98" s="134"/>
      <c r="O98" s="134"/>
      <c r="P98" s="134"/>
      <c r="Q98" s="134"/>
      <c r="R98" s="134"/>
      <c r="S98" s="134"/>
      <c r="T98" s="134"/>
      <c r="U98" s="134"/>
      <c r="V98" s="134"/>
      <c r="W98" s="134"/>
      <c r="X98" s="134"/>
      <c r="Y98" s="134"/>
      <c r="Z98" s="134"/>
      <c r="AA98" s="134"/>
      <c r="AB98" s="134"/>
      <c r="AC98" s="134"/>
      <c r="AD98" s="134"/>
      <c r="AE98" s="134"/>
      <c r="AF98" s="134"/>
      <c r="AG98" s="134"/>
      <c r="AH98" s="134"/>
      <c r="AI98" s="134"/>
      <c r="AJ98" s="134"/>
      <c r="AK98" s="134"/>
      <c r="AL98" s="134"/>
      <c r="AM98" s="134"/>
      <c r="AN98" s="134"/>
      <c r="AO98" s="134"/>
      <c r="AP98" s="134"/>
      <c r="AQ98" s="134"/>
      <c r="AR98" s="134"/>
      <c r="AS98" s="134"/>
      <c r="AT98" s="134"/>
      <c r="AU98" s="134"/>
      <c r="AV98" s="134"/>
      <c r="AW98" s="144"/>
    </row>
    <row r="99" spans="1:49" ht="60" customHeight="1" x14ac:dyDescent="0.35">
      <c r="A99" s="142" t="s">
        <v>2409</v>
      </c>
      <c r="B99" s="128" t="s">
        <v>2411</v>
      </c>
      <c r="C99" s="129" t="s">
        <v>2412</v>
      </c>
      <c r="D99" s="131" t="s">
        <v>2413</v>
      </c>
      <c r="E99" s="131" t="s">
        <v>2414</v>
      </c>
      <c r="F99" s="131" t="s">
        <v>2415</v>
      </c>
      <c r="G99" s="131" t="s">
        <v>2416</v>
      </c>
      <c r="H99" s="131" t="s">
        <v>2417</v>
      </c>
      <c r="I99" s="133">
        <f>IF(COUNTIF(J99:AW99,"&lt;&gt;")=0,"",SUMPRODUCT(((Recommendations[ImplStatus]="Implemented")+(Recommendations[ImplStatus]="Compensated"))*ISNUMBER(MATCH(Recommendations[Id],J99:AW99,0)))/COUNTIF(J99:AW99,"&lt;&gt;"))</f>
        <v>0</v>
      </c>
      <c r="J99" s="135" t="s">
        <v>149</v>
      </c>
      <c r="K99" s="135"/>
      <c r="L99" s="135"/>
      <c r="M99" s="135"/>
      <c r="N99" s="135"/>
      <c r="O99" s="135"/>
      <c r="P99" s="135"/>
      <c r="Q99" s="135"/>
      <c r="R99" s="135"/>
      <c r="S99" s="135"/>
      <c r="T99" s="135"/>
      <c r="U99" s="135"/>
      <c r="V99" s="135"/>
      <c r="W99" s="135"/>
      <c r="X99" s="135"/>
      <c r="Y99" s="135"/>
      <c r="Z99" s="135"/>
      <c r="AA99" s="135"/>
      <c r="AB99" s="135"/>
      <c r="AC99" s="135"/>
      <c r="AD99" s="135"/>
      <c r="AE99" s="135"/>
      <c r="AF99" s="135"/>
      <c r="AG99" s="135"/>
      <c r="AH99" s="135"/>
      <c r="AI99" s="135"/>
      <c r="AJ99" s="135"/>
      <c r="AK99" s="135"/>
      <c r="AL99" s="135"/>
      <c r="AM99" s="135"/>
      <c r="AN99" s="135"/>
      <c r="AO99" s="135"/>
      <c r="AP99" s="135"/>
      <c r="AQ99" s="135"/>
      <c r="AR99" s="135"/>
      <c r="AS99" s="135"/>
      <c r="AT99" s="135"/>
      <c r="AU99" s="135"/>
      <c r="AV99" s="135"/>
      <c r="AW99" s="145"/>
    </row>
    <row r="100" spans="1:49" ht="60" customHeight="1" x14ac:dyDescent="0.35">
      <c r="A100" s="142" t="s">
        <v>2409</v>
      </c>
      <c r="B100" s="128" t="s">
        <v>2418</v>
      </c>
      <c r="C100" s="129" t="s">
        <v>2419</v>
      </c>
      <c r="D100" s="131" t="s">
        <v>2420</v>
      </c>
      <c r="E100" s="131" t="s">
        <v>2421</v>
      </c>
      <c r="F100" s="131" t="s">
        <v>2422</v>
      </c>
      <c r="G100" s="131" t="s">
        <v>2423</v>
      </c>
      <c r="H100" s="131" t="s">
        <v>2424</v>
      </c>
      <c r="I100" s="133">
        <f>IF(COUNTIF(J100:AW100,"&lt;&gt;")=0,"",SUMPRODUCT(((Recommendations[ImplStatus]="Implemented")+(Recommendations[ImplStatus]="Compensated"))*ISNUMBER(MATCH(Recommendations[Id],J100:AW100,0)))/COUNTIF(J100:AW100,"&lt;&gt;"))</f>
        <v>0</v>
      </c>
      <c r="J100" s="135" t="s">
        <v>360</v>
      </c>
      <c r="K100" s="135" t="s">
        <v>430</v>
      </c>
      <c r="L100" s="135" t="s">
        <v>460</v>
      </c>
      <c r="M100" s="135" t="s">
        <v>463</v>
      </c>
      <c r="N100" s="135" t="s">
        <v>497</v>
      </c>
      <c r="O100" s="135"/>
      <c r="P100" s="135"/>
      <c r="Q100" s="135"/>
      <c r="R100" s="135"/>
      <c r="S100" s="135"/>
      <c r="T100" s="135"/>
      <c r="U100" s="135"/>
      <c r="V100" s="135"/>
      <c r="W100" s="135"/>
      <c r="X100" s="135"/>
      <c r="Y100" s="135"/>
      <c r="Z100" s="135"/>
      <c r="AA100" s="135"/>
      <c r="AB100" s="135"/>
      <c r="AC100" s="135"/>
      <c r="AD100" s="135"/>
      <c r="AE100" s="135"/>
      <c r="AF100" s="135"/>
      <c r="AG100" s="135"/>
      <c r="AH100" s="135"/>
      <c r="AI100" s="135"/>
      <c r="AJ100" s="135"/>
      <c r="AK100" s="135"/>
      <c r="AL100" s="135"/>
      <c r="AM100" s="135"/>
      <c r="AN100" s="135"/>
      <c r="AO100" s="135"/>
      <c r="AP100" s="135"/>
      <c r="AQ100" s="135"/>
      <c r="AR100" s="135"/>
      <c r="AS100" s="135"/>
      <c r="AT100" s="135"/>
      <c r="AU100" s="135"/>
      <c r="AV100" s="135"/>
      <c r="AW100" s="145"/>
    </row>
    <row r="101" spans="1:49" ht="60" customHeight="1" x14ac:dyDescent="0.35">
      <c r="A101" s="142" t="s">
        <v>2409</v>
      </c>
      <c r="B101" s="128" t="s">
        <v>2425</v>
      </c>
      <c r="C101" s="129" t="s">
        <v>2426</v>
      </c>
      <c r="D101" s="131" t="s">
        <v>2427</v>
      </c>
      <c r="E101" s="131" t="s">
        <v>2428</v>
      </c>
      <c r="F101" s="131" t="s">
        <v>21</v>
      </c>
      <c r="G101" s="131" t="s">
        <v>21</v>
      </c>
      <c r="H101" s="131" t="s">
        <v>21</v>
      </c>
      <c r="I101" s="133" t="str">
        <f>IF(COUNTIF(J101:AW101,"&lt;&gt;")=0,"",SUMPRODUCT(((Recommendations[ImplStatus]="Implemented")+(Recommendations[ImplStatus]="Compensated"))*ISNUMBER(MATCH(Recommendations[Id],J101:AW101,0)))/COUNTIF(J101:AW101,"&lt;&gt;"))</f>
        <v/>
      </c>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5"/>
      <c r="AH101" s="135"/>
      <c r="AI101" s="135"/>
      <c r="AJ101" s="135"/>
      <c r="AK101" s="135"/>
      <c r="AL101" s="135"/>
      <c r="AM101" s="135"/>
      <c r="AN101" s="135"/>
      <c r="AO101" s="135"/>
      <c r="AP101" s="135"/>
      <c r="AQ101" s="135"/>
      <c r="AR101" s="135"/>
      <c r="AS101" s="135"/>
      <c r="AT101" s="135"/>
      <c r="AU101" s="135"/>
      <c r="AV101" s="135"/>
      <c r="AW101" s="145"/>
    </row>
    <row r="102" spans="1:49" ht="60" customHeight="1" x14ac:dyDescent="0.35">
      <c r="A102" s="142" t="s">
        <v>2409</v>
      </c>
      <c r="B102" s="128" t="s">
        <v>2429</v>
      </c>
      <c r="C102" s="129" t="s">
        <v>2430</v>
      </c>
      <c r="D102" s="131" t="s">
        <v>2431</v>
      </c>
      <c r="E102" s="131" t="s">
        <v>2432</v>
      </c>
      <c r="F102" s="131" t="s">
        <v>2433</v>
      </c>
      <c r="G102" s="131" t="s">
        <v>2434</v>
      </c>
      <c r="H102" s="131" t="s">
        <v>2435</v>
      </c>
      <c r="I102" s="133" t="str">
        <f>IF(COUNTIF(J102:AW102,"&lt;&gt;")=0,"",SUMPRODUCT(((Recommendations[ImplStatus]="Implemented")+(Recommendations[ImplStatus]="Compensated"))*ISNUMBER(MATCH(Recommendations[Id],J102:AW102,0)))/COUNTIF(J102:AW102,"&lt;&gt;"))</f>
        <v/>
      </c>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5"/>
      <c r="AH102" s="135"/>
      <c r="AI102" s="135"/>
      <c r="AJ102" s="135"/>
      <c r="AK102" s="135"/>
      <c r="AL102" s="135"/>
      <c r="AM102" s="135"/>
      <c r="AN102" s="135"/>
      <c r="AO102" s="135"/>
      <c r="AP102" s="135"/>
      <c r="AQ102" s="135"/>
      <c r="AR102" s="135"/>
      <c r="AS102" s="135"/>
      <c r="AT102" s="135"/>
      <c r="AU102" s="135"/>
      <c r="AV102" s="135"/>
      <c r="AW102" s="145"/>
    </row>
    <row r="103" spans="1:49" ht="60" customHeight="1" x14ac:dyDescent="0.35">
      <c r="A103" s="142" t="s">
        <v>2409</v>
      </c>
      <c r="B103" s="128" t="s">
        <v>2436</v>
      </c>
      <c r="C103" s="129" t="s">
        <v>2437</v>
      </c>
      <c r="D103" s="131" t="s">
        <v>2438</v>
      </c>
      <c r="E103" s="131" t="s">
        <v>2439</v>
      </c>
      <c r="F103" s="131" t="s">
        <v>2440</v>
      </c>
      <c r="G103" s="131" t="s">
        <v>2441</v>
      </c>
      <c r="H103" s="131" t="s">
        <v>2442</v>
      </c>
      <c r="I103" s="133" t="str">
        <f>IF(COUNTIF(J103:AW103,"&lt;&gt;")=0,"",SUMPRODUCT(((Recommendations[ImplStatus]="Implemented")+(Recommendations[ImplStatus]="Compensated"))*ISNUMBER(MATCH(Recommendations[Id],J103:AW103,0)))/COUNTIF(J103:AW103,"&lt;&gt;"))</f>
        <v/>
      </c>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5"/>
      <c r="AH103" s="135"/>
      <c r="AI103" s="135"/>
      <c r="AJ103" s="135"/>
      <c r="AK103" s="135"/>
      <c r="AL103" s="135"/>
      <c r="AM103" s="135"/>
      <c r="AN103" s="135"/>
      <c r="AO103" s="135"/>
      <c r="AP103" s="135"/>
      <c r="AQ103" s="135"/>
      <c r="AR103" s="135"/>
      <c r="AS103" s="135"/>
      <c r="AT103" s="135"/>
      <c r="AU103" s="135"/>
      <c r="AV103" s="135"/>
      <c r="AW103" s="145"/>
    </row>
    <row r="104" spans="1:49" ht="60" customHeight="1" outlineLevel="1" x14ac:dyDescent="0.35">
      <c r="A104" s="141" t="s">
        <v>2443</v>
      </c>
      <c r="B104" s="127"/>
      <c r="C104" s="126" t="s">
        <v>2444</v>
      </c>
      <c r="D104" s="130"/>
      <c r="E104" s="130"/>
      <c r="F104" s="130"/>
      <c r="G104" s="130"/>
      <c r="H104" s="130"/>
      <c r="I104" s="132" t="str">
        <f>IF(COUNTIF(J104:AW104,"&lt;&gt;")=0,"",SUMPRODUCT(((Recommendations[ImplStatus]="Implemented")+(Recommendations[ImplStatus]="Compensated"))*ISNUMBER(MATCH(Recommendations[Id],J104:AW104,0)))/COUNTIF(J104:AW104,"&lt;&gt;"))</f>
        <v/>
      </c>
      <c r="J104" s="134"/>
      <c r="K104" s="134"/>
      <c r="L104" s="134"/>
      <c r="M104" s="134"/>
      <c r="N104" s="134"/>
      <c r="O104" s="134"/>
      <c r="P104" s="134"/>
      <c r="Q104" s="134"/>
      <c r="R104" s="134"/>
      <c r="S104" s="134"/>
      <c r="T104" s="134"/>
      <c r="U104" s="134"/>
      <c r="V104" s="134"/>
      <c r="W104" s="134"/>
      <c r="X104" s="134"/>
      <c r="Y104" s="134"/>
      <c r="Z104" s="134"/>
      <c r="AA104" s="134"/>
      <c r="AB104" s="134"/>
      <c r="AC104" s="134"/>
      <c r="AD104" s="134"/>
      <c r="AE104" s="134"/>
      <c r="AF104" s="134"/>
      <c r="AG104" s="134"/>
      <c r="AH104" s="134"/>
      <c r="AI104" s="134"/>
      <c r="AJ104" s="134"/>
      <c r="AK104" s="134"/>
      <c r="AL104" s="134"/>
      <c r="AM104" s="134"/>
      <c r="AN104" s="134"/>
      <c r="AO104" s="134"/>
      <c r="AP104" s="134"/>
      <c r="AQ104" s="134"/>
      <c r="AR104" s="134"/>
      <c r="AS104" s="134"/>
      <c r="AT104" s="134"/>
      <c r="AU104" s="134"/>
      <c r="AV104" s="134"/>
      <c r="AW104" s="144"/>
    </row>
    <row r="105" spans="1:49" ht="60" customHeight="1" x14ac:dyDescent="0.35">
      <c r="A105" s="142" t="s">
        <v>2443</v>
      </c>
      <c r="B105" s="128" t="s">
        <v>2445</v>
      </c>
      <c r="C105" s="129" t="s">
        <v>2446</v>
      </c>
      <c r="D105" s="131" t="s">
        <v>2447</v>
      </c>
      <c r="E105" s="131" t="s">
        <v>2448</v>
      </c>
      <c r="F105" s="131" t="s">
        <v>2449</v>
      </c>
      <c r="G105" s="131" t="s">
        <v>2450</v>
      </c>
      <c r="H105" s="131" t="s">
        <v>21</v>
      </c>
      <c r="I105" s="133" t="str">
        <f>IF(COUNTIF(J105:AW105,"&lt;&gt;")=0,"",SUMPRODUCT(((Recommendations[ImplStatus]="Implemented")+(Recommendations[ImplStatus]="Compensated"))*ISNUMBER(MATCH(Recommendations[Id],J105:AW105,0)))/COUNTIF(J105:AW105,"&lt;&gt;"))</f>
        <v/>
      </c>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45"/>
    </row>
    <row r="106" spans="1:49" ht="60" customHeight="1" x14ac:dyDescent="0.35">
      <c r="A106" s="142" t="s">
        <v>2443</v>
      </c>
      <c r="B106" s="128" t="s">
        <v>2451</v>
      </c>
      <c r="C106" s="129" t="s">
        <v>2452</v>
      </c>
      <c r="D106" s="131" t="s">
        <v>2453</v>
      </c>
      <c r="E106" s="131" t="s">
        <v>2454</v>
      </c>
      <c r="F106" s="131" t="s">
        <v>2455</v>
      </c>
      <c r="G106" s="131" t="s">
        <v>2456</v>
      </c>
      <c r="H106" s="131" t="s">
        <v>2457</v>
      </c>
      <c r="I106" s="133" t="str">
        <f>IF(COUNTIF(J106:AW106,"&lt;&gt;")=0,"",SUMPRODUCT(((Recommendations[ImplStatus]="Implemented")+(Recommendations[ImplStatus]="Compensated"))*ISNUMBER(MATCH(Recommendations[Id],J106:AW106,0)))/COUNTIF(J106:AW106,"&lt;&gt;"))</f>
        <v/>
      </c>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45"/>
    </row>
    <row r="107" spans="1:49" ht="60" customHeight="1" x14ac:dyDescent="0.35">
      <c r="A107" s="142" t="s">
        <v>2443</v>
      </c>
      <c r="B107" s="128" t="s">
        <v>2458</v>
      </c>
      <c r="C107" s="129" t="s">
        <v>2459</v>
      </c>
      <c r="D107" s="131" t="s">
        <v>2460</v>
      </c>
      <c r="E107" s="131" t="s">
        <v>2461</v>
      </c>
      <c r="F107" s="131" t="s">
        <v>2462</v>
      </c>
      <c r="G107" s="131" t="s">
        <v>2463</v>
      </c>
      <c r="H107" s="131" t="s">
        <v>2464</v>
      </c>
      <c r="I107" s="133" t="str">
        <f>IF(COUNTIF(J107:AW107,"&lt;&gt;")=0,"",SUMPRODUCT(((Recommendations[ImplStatus]="Implemented")+(Recommendations[ImplStatus]="Compensated"))*ISNUMBER(MATCH(Recommendations[Id],J107:AW107,0)))/COUNTIF(J107:AW107,"&lt;&gt;"))</f>
        <v/>
      </c>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45"/>
    </row>
    <row r="108" spans="1:49" ht="60" customHeight="1" outlineLevel="1" x14ac:dyDescent="0.35">
      <c r="A108" s="141" t="s">
        <v>2465</v>
      </c>
      <c r="B108" s="127"/>
      <c r="C108" s="126" t="s">
        <v>2466</v>
      </c>
      <c r="D108" s="130"/>
      <c r="E108" s="130"/>
      <c r="F108" s="130"/>
      <c r="G108" s="130"/>
      <c r="H108" s="130"/>
      <c r="I108" s="132" t="str">
        <f>IF(COUNTIF(J108:AW108,"&lt;&gt;")=0,"",SUMPRODUCT(((Recommendations[ImplStatus]="Implemented")+(Recommendations[ImplStatus]="Compensated"))*ISNUMBER(MATCH(Recommendations[Id],J108:AW108,0)))/COUNTIF(J108:AW108,"&lt;&gt;"))</f>
        <v/>
      </c>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c r="AV108" s="134"/>
      <c r="AW108" s="144"/>
    </row>
    <row r="109" spans="1:49" ht="60" customHeight="1" x14ac:dyDescent="0.35">
      <c r="A109" s="142" t="s">
        <v>2465</v>
      </c>
      <c r="B109" s="128" t="s">
        <v>2467</v>
      </c>
      <c r="C109" s="129" t="s">
        <v>2468</v>
      </c>
      <c r="D109" s="131" t="s">
        <v>2469</v>
      </c>
      <c r="E109" s="131" t="s">
        <v>2470</v>
      </c>
      <c r="F109" s="131" t="s">
        <v>2471</v>
      </c>
      <c r="G109" s="131" t="s">
        <v>2472</v>
      </c>
      <c r="H109" s="131" t="s">
        <v>2473</v>
      </c>
      <c r="I109" s="133" t="str">
        <f>IF(COUNTIF(J109:AW109,"&lt;&gt;")=0,"",SUMPRODUCT(((Recommendations[ImplStatus]="Implemented")+(Recommendations[ImplStatus]="Compensated"))*ISNUMBER(MATCH(Recommendations[Id],J109:AW109,0)))/COUNTIF(J109:AW109,"&lt;&gt;"))</f>
        <v/>
      </c>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5"/>
      <c r="AH109" s="135"/>
      <c r="AI109" s="135"/>
      <c r="AJ109" s="135"/>
      <c r="AK109" s="135"/>
      <c r="AL109" s="135"/>
      <c r="AM109" s="135"/>
      <c r="AN109" s="135"/>
      <c r="AO109" s="135"/>
      <c r="AP109" s="135"/>
      <c r="AQ109" s="135"/>
      <c r="AR109" s="135"/>
      <c r="AS109" s="135"/>
      <c r="AT109" s="135"/>
      <c r="AU109" s="135"/>
      <c r="AV109" s="135"/>
      <c r="AW109" s="145"/>
    </row>
    <row r="110" spans="1:49" ht="60" customHeight="1" x14ac:dyDescent="0.35">
      <c r="A110" s="142" t="s">
        <v>2465</v>
      </c>
      <c r="B110" s="128" t="s">
        <v>2474</v>
      </c>
      <c r="C110" s="129" t="s">
        <v>2475</v>
      </c>
      <c r="D110" s="131" t="s">
        <v>2476</v>
      </c>
      <c r="E110" s="131" t="s">
        <v>2477</v>
      </c>
      <c r="F110" s="131" t="s">
        <v>2478</v>
      </c>
      <c r="G110" s="131" t="s">
        <v>2479</v>
      </c>
      <c r="H110" s="131" t="s">
        <v>2480</v>
      </c>
      <c r="I110" s="133" t="str">
        <f>IF(COUNTIF(J110:AW110,"&lt;&gt;")=0,"",SUMPRODUCT(((Recommendations[ImplStatus]="Implemented")+(Recommendations[ImplStatus]="Compensated"))*ISNUMBER(MATCH(Recommendations[Id],J110:AW110,0)))/COUNTIF(J110:AW110,"&lt;&gt;"))</f>
        <v/>
      </c>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5"/>
      <c r="AH110" s="135"/>
      <c r="AI110" s="135"/>
      <c r="AJ110" s="135"/>
      <c r="AK110" s="135"/>
      <c r="AL110" s="135"/>
      <c r="AM110" s="135"/>
      <c r="AN110" s="135"/>
      <c r="AO110" s="135"/>
      <c r="AP110" s="135"/>
      <c r="AQ110" s="135"/>
      <c r="AR110" s="135"/>
      <c r="AS110" s="135"/>
      <c r="AT110" s="135"/>
      <c r="AU110" s="135"/>
      <c r="AV110" s="135"/>
      <c r="AW110" s="145"/>
    </row>
    <row r="111" spans="1:49" ht="60" customHeight="1" x14ac:dyDescent="0.35">
      <c r="A111" s="142" t="s">
        <v>2465</v>
      </c>
      <c r="B111" s="128" t="s">
        <v>2481</v>
      </c>
      <c r="C111" s="129" t="s">
        <v>2482</v>
      </c>
      <c r="D111" s="131" t="s">
        <v>2483</v>
      </c>
      <c r="E111" s="131" t="s">
        <v>2484</v>
      </c>
      <c r="F111" s="131" t="s">
        <v>2485</v>
      </c>
      <c r="G111" s="131" t="s">
        <v>2486</v>
      </c>
      <c r="H111" s="131" t="s">
        <v>2487</v>
      </c>
      <c r="I111" s="133" t="str">
        <f>IF(COUNTIF(J111:AW111,"&lt;&gt;")=0,"",SUMPRODUCT(((Recommendations[ImplStatus]="Implemented")+(Recommendations[ImplStatus]="Compensated"))*ISNUMBER(MATCH(Recommendations[Id],J111:AW111,0)))/COUNTIF(J111:AW111,"&lt;&gt;"))</f>
        <v/>
      </c>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5"/>
      <c r="AH111" s="135"/>
      <c r="AI111" s="135"/>
      <c r="AJ111" s="135"/>
      <c r="AK111" s="135"/>
      <c r="AL111" s="135"/>
      <c r="AM111" s="135"/>
      <c r="AN111" s="135"/>
      <c r="AO111" s="135"/>
      <c r="AP111" s="135"/>
      <c r="AQ111" s="135"/>
      <c r="AR111" s="135"/>
      <c r="AS111" s="135"/>
      <c r="AT111" s="135"/>
      <c r="AU111" s="135"/>
      <c r="AV111" s="135"/>
      <c r="AW111" s="145"/>
    </row>
    <row r="112" spans="1:49" ht="60" customHeight="1" outlineLevel="1" x14ac:dyDescent="0.35">
      <c r="A112" s="141" t="s">
        <v>2488</v>
      </c>
      <c r="B112" s="127"/>
      <c r="C112" s="126" t="s">
        <v>2489</v>
      </c>
      <c r="D112" s="130"/>
      <c r="E112" s="130"/>
      <c r="F112" s="130"/>
      <c r="G112" s="130"/>
      <c r="H112" s="130"/>
      <c r="I112" s="132" t="str">
        <f>IF(COUNTIF(J112:AW112,"&lt;&gt;")=0,"",SUMPRODUCT(((Recommendations[ImplStatus]="Implemented")+(Recommendations[ImplStatus]="Compensated"))*ISNUMBER(MATCH(Recommendations[Id],J112:AW112,0)))/COUNTIF(J112:AW112,"&lt;&gt;"))</f>
        <v/>
      </c>
      <c r="J112" s="134"/>
      <c r="K112" s="134"/>
      <c r="L112" s="134"/>
      <c r="M112" s="134"/>
      <c r="N112" s="134"/>
      <c r="O112" s="134"/>
      <c r="P112" s="134"/>
      <c r="Q112" s="134"/>
      <c r="R112" s="134"/>
      <c r="S112" s="134"/>
      <c r="T112" s="134"/>
      <c r="U112" s="134"/>
      <c r="V112" s="134"/>
      <c r="W112" s="134"/>
      <c r="X112" s="134"/>
      <c r="Y112" s="134"/>
      <c r="Z112" s="134"/>
      <c r="AA112" s="134"/>
      <c r="AB112" s="134"/>
      <c r="AC112" s="134"/>
      <c r="AD112" s="134"/>
      <c r="AE112" s="134"/>
      <c r="AF112" s="134"/>
      <c r="AG112" s="134"/>
      <c r="AH112" s="134"/>
      <c r="AI112" s="134"/>
      <c r="AJ112" s="134"/>
      <c r="AK112" s="134"/>
      <c r="AL112" s="134"/>
      <c r="AM112" s="134"/>
      <c r="AN112" s="134"/>
      <c r="AO112" s="134"/>
      <c r="AP112" s="134"/>
      <c r="AQ112" s="134"/>
      <c r="AR112" s="134"/>
      <c r="AS112" s="134"/>
      <c r="AT112" s="134"/>
      <c r="AU112" s="134"/>
      <c r="AV112" s="134"/>
      <c r="AW112" s="144"/>
    </row>
    <row r="113" spans="1:49" ht="60" customHeight="1" x14ac:dyDescent="0.35">
      <c r="A113" s="142" t="s">
        <v>2488</v>
      </c>
      <c r="B113" s="128" t="s">
        <v>2490</v>
      </c>
      <c r="C113" s="129" t="s">
        <v>2491</v>
      </c>
      <c r="D113" s="131" t="s">
        <v>2492</v>
      </c>
      <c r="E113" s="131" t="s">
        <v>2493</v>
      </c>
      <c r="F113" s="131" t="s">
        <v>2494</v>
      </c>
      <c r="G113" s="131" t="s">
        <v>2495</v>
      </c>
      <c r="H113" s="131" t="s">
        <v>2496</v>
      </c>
      <c r="I113" s="133" t="str">
        <f>IF(COUNTIF(J113:AW113,"&lt;&gt;")=0,"",SUMPRODUCT(((Recommendations[ImplStatus]="Implemented")+(Recommendations[ImplStatus]="Compensated"))*ISNUMBER(MATCH(Recommendations[Id],J113:AW113,0)))/COUNTIF(J113:AW113,"&lt;&gt;"))</f>
        <v/>
      </c>
      <c r="J113" s="135"/>
      <c r="K113" s="135"/>
      <c r="L113" s="135"/>
      <c r="M113" s="135"/>
      <c r="N113" s="135"/>
      <c r="O113" s="135"/>
      <c r="P113" s="135"/>
      <c r="Q113" s="135"/>
      <c r="R113" s="135"/>
      <c r="S113" s="135"/>
      <c r="T113" s="135"/>
      <c r="U113" s="135"/>
      <c r="V113" s="135"/>
      <c r="W113" s="135"/>
      <c r="X113" s="135"/>
      <c r="Y113" s="135"/>
      <c r="Z113" s="135"/>
      <c r="AA113" s="135"/>
      <c r="AB113" s="135"/>
      <c r="AC113" s="135"/>
      <c r="AD113" s="135"/>
      <c r="AE113" s="135"/>
      <c r="AF113" s="135"/>
      <c r="AG113" s="135"/>
      <c r="AH113" s="135"/>
      <c r="AI113" s="135"/>
      <c r="AJ113" s="135"/>
      <c r="AK113" s="135"/>
      <c r="AL113" s="135"/>
      <c r="AM113" s="135"/>
      <c r="AN113" s="135"/>
      <c r="AO113" s="135"/>
      <c r="AP113" s="135"/>
      <c r="AQ113" s="135"/>
      <c r="AR113" s="135"/>
      <c r="AS113" s="135"/>
      <c r="AT113" s="135"/>
      <c r="AU113" s="135"/>
      <c r="AV113" s="135"/>
      <c r="AW113" s="145"/>
    </row>
    <row r="114" spans="1:49" ht="60" customHeight="1" x14ac:dyDescent="0.35">
      <c r="A114" s="142" t="s">
        <v>2488</v>
      </c>
      <c r="B114" s="128" t="s">
        <v>2497</v>
      </c>
      <c r="C114" s="129" t="s">
        <v>2498</v>
      </c>
      <c r="D114" s="131" t="s">
        <v>2499</v>
      </c>
      <c r="E114" s="131" t="s">
        <v>2500</v>
      </c>
      <c r="F114" s="131" t="s">
        <v>2501</v>
      </c>
      <c r="G114" s="131" t="s">
        <v>2495</v>
      </c>
      <c r="H114" s="131" t="s">
        <v>2502</v>
      </c>
      <c r="I114" s="133" t="str">
        <f>IF(COUNTIF(J114:AW114,"&lt;&gt;")=0,"",SUMPRODUCT(((Recommendations[ImplStatus]="Implemented")+(Recommendations[ImplStatus]="Compensated"))*ISNUMBER(MATCH(Recommendations[Id],J114:AW114,0)))/COUNTIF(J114:AW114,"&lt;&gt;"))</f>
        <v/>
      </c>
      <c r="J114" s="135"/>
      <c r="K114" s="135"/>
      <c r="L114" s="135"/>
      <c r="M114" s="135"/>
      <c r="N114" s="135"/>
      <c r="O114" s="135"/>
      <c r="P114" s="135"/>
      <c r="Q114" s="135"/>
      <c r="R114" s="135"/>
      <c r="S114" s="135"/>
      <c r="T114" s="135"/>
      <c r="U114" s="135"/>
      <c r="V114" s="135"/>
      <c r="W114" s="135"/>
      <c r="X114" s="135"/>
      <c r="Y114" s="135"/>
      <c r="Z114" s="135"/>
      <c r="AA114" s="135"/>
      <c r="AB114" s="135"/>
      <c r="AC114" s="135"/>
      <c r="AD114" s="135"/>
      <c r="AE114" s="135"/>
      <c r="AF114" s="135"/>
      <c r="AG114" s="135"/>
      <c r="AH114" s="135"/>
      <c r="AI114" s="135"/>
      <c r="AJ114" s="135"/>
      <c r="AK114" s="135"/>
      <c r="AL114" s="135"/>
      <c r="AM114" s="135"/>
      <c r="AN114" s="135"/>
      <c r="AO114" s="135"/>
      <c r="AP114" s="135"/>
      <c r="AQ114" s="135"/>
      <c r="AR114" s="135"/>
      <c r="AS114" s="135"/>
      <c r="AT114" s="135"/>
      <c r="AU114" s="135"/>
      <c r="AV114" s="135"/>
      <c r="AW114" s="145"/>
    </row>
    <row r="115" spans="1:49" ht="60" customHeight="1" x14ac:dyDescent="0.35">
      <c r="A115" s="143" t="s">
        <v>2488</v>
      </c>
      <c r="B115" s="136" t="s">
        <v>2503</v>
      </c>
      <c r="C115" s="137" t="s">
        <v>2504</v>
      </c>
      <c r="D115" s="138" t="s">
        <v>2505</v>
      </c>
      <c r="E115" s="138" t="s">
        <v>2506</v>
      </c>
      <c r="F115" s="138" t="s">
        <v>2507</v>
      </c>
      <c r="G115" s="138" t="s">
        <v>2508</v>
      </c>
      <c r="H115" s="138" t="s">
        <v>2509</v>
      </c>
      <c r="I115" s="139" t="str">
        <f>IF(COUNTIF(J115:AW115,"&lt;&gt;")=0,"",SUMPRODUCT(((Recommendations[ImplStatus]="Implemented")+(Recommendations[ImplStatus]="Compensated"))*ISNUMBER(MATCH(Recommendations[Id],J115:AW115,0)))/COUNTIF(J115:AW115,"&lt;&gt;"))</f>
        <v/>
      </c>
      <c r="J115" s="140"/>
      <c r="K115" s="140"/>
      <c r="L115" s="140"/>
      <c r="M115" s="140"/>
      <c r="N115" s="140"/>
      <c r="O115" s="140"/>
      <c r="P115" s="140"/>
      <c r="Q115" s="140"/>
      <c r="R115" s="140"/>
      <c r="S115" s="140"/>
      <c r="T115" s="140"/>
      <c r="U115" s="140"/>
      <c r="V115" s="140"/>
      <c r="W115" s="140"/>
      <c r="X115" s="140"/>
      <c r="Y115" s="140"/>
      <c r="Z115" s="140"/>
      <c r="AA115" s="140"/>
      <c r="AB115" s="140"/>
      <c r="AC115" s="140"/>
      <c r="AD115" s="140"/>
      <c r="AE115" s="140"/>
      <c r="AF115" s="140"/>
      <c r="AG115" s="140"/>
      <c r="AH115" s="140"/>
      <c r="AI115" s="140"/>
      <c r="AJ115" s="140"/>
      <c r="AK115" s="140"/>
      <c r="AL115" s="140"/>
      <c r="AM115" s="140"/>
      <c r="AN115" s="140"/>
      <c r="AO115" s="140"/>
      <c r="AP115" s="140"/>
      <c r="AQ115" s="140"/>
      <c r="AR115" s="140"/>
      <c r="AS115" s="140"/>
      <c r="AT115" s="140"/>
      <c r="AU115" s="140"/>
      <c r="AV115" s="140"/>
      <c r="AW115" s="146"/>
    </row>
    <row r="119" spans="1:49" ht="32" customHeight="1" x14ac:dyDescent="0.35">
      <c r="A119" s="291" t="s">
        <v>630</v>
      </c>
      <c r="B119" s="291"/>
      <c r="C119" s="291"/>
      <c r="D119" s="291"/>
      <c r="E119" s="291"/>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IFERROR(INDEX('Recommendations'!$H$2:$H$124, MATCH(J2,'Recommendations'!$A$2:$A$124,0))="Implemented", FALSE))</xm:f>
            <x14:dxf>
              <font>
                <color rgb="FF000000"/>
              </font>
              <fill>
                <patternFill>
                  <bgColor rgb="FF3C7D22"/>
                </patternFill>
              </fill>
            </x14:dxf>
          </x14:cfRule>
          <x14:cfRule type="expression" priority="2" id="{00000000-000E-0000-0600-000002000000}">
            <xm:f>AND(J2&lt;&gt;"", IFERROR(INDEX('Recommendations'!$H$2:$H$124, MATCH(J2,'Recommendations'!$A$2:$A$124,0))="Compensated", FALSE))</xm:f>
            <x14:dxf>
              <font>
                <color rgb="FF000000"/>
              </font>
              <fill>
                <patternFill>
                  <bgColor rgb="FFC6E0B4"/>
                </patternFill>
              </fill>
            </x14:dxf>
          </x14:cfRule>
          <x14:cfRule type="expression" priority="3" id="{00000000-000E-0000-0600-000003000000}">
            <xm:f>AND(J2&lt;&gt;"", IFERROR(INDEX('Recommendations'!$H$2:$H$124, MATCH(J2,'Recommendations'!$A$2:$A$124,0))="Testing", FALSE))</xm:f>
            <x14:dxf>
              <font>
                <color rgb="FF000000"/>
              </font>
              <fill>
                <patternFill>
                  <bgColor rgb="FFFFC000"/>
                </patternFill>
              </fill>
            </x14:dxf>
          </x14:cfRule>
          <x14:cfRule type="expression" priority="4" id="{00000000-000E-0000-0600-000004000000}">
            <xm:f>AND(J2&lt;&gt;"", IFERROR(INDEX('Recommendations'!$H$2:$H$124, MATCH(J2,'Recommendations'!$A$2:$A$124,0))="Failed", FALSE))</xm:f>
            <x14:dxf>
              <font>
                <color rgb="FF000000"/>
              </font>
              <fill>
                <patternFill>
                  <bgColor rgb="FFD82891"/>
                </patternFill>
              </fill>
            </x14:dxf>
          </x14:cfRule>
          <x14:cfRule type="expression" priority="5" id="{00000000-000E-0000-0600-000005000000}">
            <xm:f>AND(J2&lt;&gt;"", IFERROR(INDEX('Recommendations'!$H$2:$H$124, MATCH(J2,'Recommendations'!$A$2:$A$124,0))="Risk Accepted", FALSE))</xm:f>
            <x14:dxf>
              <font>
                <color rgb="FF000000"/>
              </font>
              <fill>
                <patternFill>
                  <bgColor rgb="FFD9D9D9"/>
                </patternFill>
              </fill>
            </x14:dxf>
          </x14:cfRule>
          <x14:cfRule type="expression" priority="6" id="{00000000-000E-0000-0600-000006000000}">
            <xm:f>AND(J2&lt;&gt;"", IFERROR(INDEX('Recommendations'!$H$2:$H$124, MATCH(J2,'Recommendations'!$A$2:$A$124,0))="N/A",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6" t="s">
        <v>2510</v>
      </c>
      <c r="B1" s="187" t="s">
        <v>2511</v>
      </c>
      <c r="C1" s="187" t="s">
        <v>0</v>
      </c>
      <c r="D1" s="187" t="s">
        <v>2512</v>
      </c>
      <c r="E1" s="187" t="s">
        <v>2513</v>
      </c>
      <c r="F1" s="187" t="s">
        <v>2514</v>
      </c>
      <c r="G1" s="187" t="s">
        <v>879</v>
      </c>
      <c r="H1" s="187" t="s">
        <v>880</v>
      </c>
      <c r="I1" s="187" t="s">
        <v>881</v>
      </c>
      <c r="J1" s="187" t="s">
        <v>882</v>
      </c>
      <c r="K1" s="187" t="s">
        <v>883</v>
      </c>
      <c r="L1" s="187" t="s">
        <v>884</v>
      </c>
      <c r="M1" s="187" t="s">
        <v>885</v>
      </c>
      <c r="N1" s="187" t="s">
        <v>886</v>
      </c>
      <c r="O1" s="187" t="s">
        <v>887</v>
      </c>
      <c r="P1" s="187" t="s">
        <v>888</v>
      </c>
      <c r="Q1" s="187" t="s">
        <v>889</v>
      </c>
      <c r="R1" s="187" t="s">
        <v>890</v>
      </c>
      <c r="S1" s="187" t="s">
        <v>891</v>
      </c>
      <c r="T1" s="187" t="s">
        <v>892</v>
      </c>
      <c r="U1" s="187" t="s">
        <v>893</v>
      </c>
      <c r="V1" s="187" t="s">
        <v>894</v>
      </c>
      <c r="W1" s="187" t="s">
        <v>895</v>
      </c>
      <c r="X1" s="187" t="s">
        <v>896</v>
      </c>
      <c r="Y1" s="187" t="s">
        <v>897</v>
      </c>
      <c r="Z1" s="187" t="s">
        <v>898</v>
      </c>
      <c r="AA1" s="187" t="s">
        <v>899</v>
      </c>
      <c r="AB1" s="187" t="s">
        <v>900</v>
      </c>
      <c r="AC1" s="187" t="s">
        <v>901</v>
      </c>
      <c r="AD1" s="187" t="s">
        <v>902</v>
      </c>
      <c r="AE1" s="187" t="s">
        <v>903</v>
      </c>
      <c r="AF1" s="187" t="s">
        <v>904</v>
      </c>
      <c r="AG1" s="187" t="s">
        <v>905</v>
      </c>
      <c r="AH1" s="187" t="s">
        <v>906</v>
      </c>
      <c r="AI1" s="187" t="s">
        <v>907</v>
      </c>
      <c r="AJ1" s="187" t="s">
        <v>908</v>
      </c>
      <c r="AK1" s="187" t="s">
        <v>909</v>
      </c>
      <c r="AL1" s="187" t="s">
        <v>910</v>
      </c>
      <c r="AM1" s="187" t="s">
        <v>911</v>
      </c>
      <c r="AN1" s="187" t="s">
        <v>912</v>
      </c>
      <c r="AO1" s="187" t="s">
        <v>913</v>
      </c>
      <c r="AP1" s="187" t="s">
        <v>914</v>
      </c>
      <c r="AQ1" s="187" t="s">
        <v>915</v>
      </c>
      <c r="AR1" s="187" t="s">
        <v>916</v>
      </c>
      <c r="AS1" s="187" t="s">
        <v>917</v>
      </c>
      <c r="AT1" s="187" t="s">
        <v>918</v>
      </c>
      <c r="AU1" s="188" t="s">
        <v>919</v>
      </c>
    </row>
    <row r="2" spans="1:47" ht="60" customHeight="1" outlineLevel="1" x14ac:dyDescent="0.35">
      <c r="A2" s="178" t="s">
        <v>2515</v>
      </c>
      <c r="B2" s="152" t="s">
        <v>21</v>
      </c>
      <c r="C2" s="150" t="s">
        <v>2516</v>
      </c>
      <c r="D2" s="156" t="s">
        <v>2517</v>
      </c>
      <c r="E2" s="159" t="s">
        <v>21</v>
      </c>
      <c r="F2" s="162" t="s">
        <v>21</v>
      </c>
      <c r="G2" s="165" t="str">
        <f>IF(COUNTIF(H2:AU2,"&lt;&gt;")=0,"",SUMPRODUCT(((Recommendations[ImplStatus]="Implemented")+(Recommendations[ImplStatus]="Compensated"))*ISNUMBER(MATCH(Recommendations[Id],H2:AU2,0)))/COUNTIF(H2:AU2,"&lt;&gt;"))</f>
        <v/>
      </c>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82"/>
    </row>
    <row r="3" spans="1:47" ht="60" customHeight="1" outlineLevel="1" x14ac:dyDescent="0.35">
      <c r="A3" s="179" t="s">
        <v>2515</v>
      </c>
      <c r="B3" s="153" t="s">
        <v>2518</v>
      </c>
      <c r="C3" s="151" t="s">
        <v>2519</v>
      </c>
      <c r="D3" s="157" t="s">
        <v>2520</v>
      </c>
      <c r="E3" s="160" t="s">
        <v>21</v>
      </c>
      <c r="F3" s="163" t="s">
        <v>21</v>
      </c>
      <c r="G3" s="166" t="str">
        <f>IF(COUNTIF(H3:AU3,"&lt;&gt;")=0,"",SUMPRODUCT(((Recommendations[ImplStatus]="Implemented")+(Recommendations[ImplStatus]="Compensated"))*ISNUMBER(MATCH(Recommendations[Id],H3:AU3,0)))/COUNTIF(H3:AU3,"&lt;&gt;"))</f>
        <v/>
      </c>
      <c r="H3" s="169"/>
      <c r="I3" s="169"/>
      <c r="J3" s="169"/>
      <c r="K3" s="169"/>
      <c r="L3" s="169"/>
      <c r="M3" s="169"/>
      <c r="N3" s="169"/>
      <c r="O3" s="169"/>
      <c r="P3" s="169"/>
      <c r="Q3" s="169"/>
      <c r="R3" s="169"/>
      <c r="S3" s="169"/>
      <c r="T3" s="169"/>
      <c r="U3" s="169"/>
      <c r="V3" s="169"/>
      <c r="W3" s="169"/>
      <c r="X3" s="169"/>
      <c r="Y3" s="169"/>
      <c r="Z3" s="169"/>
      <c r="AA3" s="169"/>
      <c r="AB3" s="169"/>
      <c r="AC3" s="169"/>
      <c r="AD3" s="169"/>
      <c r="AE3" s="169"/>
      <c r="AF3" s="169"/>
      <c r="AG3" s="169"/>
      <c r="AH3" s="169"/>
      <c r="AI3" s="169"/>
      <c r="AJ3" s="169"/>
      <c r="AK3" s="169"/>
      <c r="AL3" s="169"/>
      <c r="AM3" s="169"/>
      <c r="AN3" s="169"/>
      <c r="AO3" s="169"/>
      <c r="AP3" s="169"/>
      <c r="AQ3" s="169"/>
      <c r="AR3" s="169"/>
      <c r="AS3" s="169"/>
      <c r="AT3" s="169"/>
      <c r="AU3" s="183"/>
    </row>
    <row r="4" spans="1:47" ht="60" customHeight="1" x14ac:dyDescent="0.35">
      <c r="A4" s="180" t="s">
        <v>2515</v>
      </c>
      <c r="B4" s="154" t="s">
        <v>2518</v>
      </c>
      <c r="C4" s="155" t="s">
        <v>2521</v>
      </c>
      <c r="D4" s="158" t="s">
        <v>2522</v>
      </c>
      <c r="E4" s="161" t="s">
        <v>2523</v>
      </c>
      <c r="F4" s="164" t="s">
        <v>2524</v>
      </c>
      <c r="G4" s="167" t="str">
        <f>IF(COUNTIF(H4:AU4,"&lt;&gt;")=0,"",SUMPRODUCT(((Recommendations[ImplStatus]="Implemented")+(Recommendations[ImplStatus]="Compensated"))*ISNUMBER(MATCH(Recommendations[Id],H4:AU4,0)))/COUNTIF(H4:AU4,"&lt;&gt;"))</f>
        <v/>
      </c>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84"/>
    </row>
    <row r="5" spans="1:47" ht="60" customHeight="1" x14ac:dyDescent="0.35">
      <c r="A5" s="180" t="s">
        <v>2515</v>
      </c>
      <c r="B5" s="154" t="s">
        <v>2518</v>
      </c>
      <c r="C5" s="155" t="s">
        <v>2525</v>
      </c>
      <c r="D5" s="158" t="s">
        <v>2526</v>
      </c>
      <c r="E5" s="161" t="s">
        <v>2527</v>
      </c>
      <c r="F5" s="164" t="s">
        <v>2528</v>
      </c>
      <c r="G5" s="167" t="str">
        <f>IF(COUNTIF(H5:AU5,"&lt;&gt;")=0,"",SUMPRODUCT(((Recommendations[ImplStatus]="Implemented")+(Recommendations[ImplStatus]="Compensated"))*ISNUMBER(MATCH(Recommendations[Id],H5:AU5,0)))/COUNTIF(H5:AU5,"&lt;&gt;"))</f>
        <v/>
      </c>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84"/>
    </row>
    <row r="6" spans="1:47" ht="60" customHeight="1" x14ac:dyDescent="0.35">
      <c r="A6" s="180" t="s">
        <v>2515</v>
      </c>
      <c r="B6" s="154" t="s">
        <v>2518</v>
      </c>
      <c r="C6" s="155" t="s">
        <v>2529</v>
      </c>
      <c r="D6" s="158" t="s">
        <v>2530</v>
      </c>
      <c r="E6" s="161" t="s">
        <v>2531</v>
      </c>
      <c r="F6" s="164" t="s">
        <v>2528</v>
      </c>
      <c r="G6" s="167" t="str">
        <f>IF(COUNTIF(H6:AU6,"&lt;&gt;")=0,"",SUMPRODUCT(((Recommendations[ImplStatus]="Implemented")+(Recommendations[ImplStatus]="Compensated"))*ISNUMBER(MATCH(Recommendations[Id],H6:AU6,0)))/COUNTIF(H6:AU6,"&lt;&gt;"))</f>
        <v/>
      </c>
      <c r="H6" s="170"/>
      <c r="I6" s="170"/>
      <c r="J6" s="170"/>
      <c r="K6" s="170"/>
      <c r="L6" s="170"/>
      <c r="M6" s="170"/>
      <c r="N6" s="170"/>
      <c r="O6" s="170"/>
      <c r="P6" s="170"/>
      <c r="Q6" s="170"/>
      <c r="R6" s="170"/>
      <c r="S6" s="170"/>
      <c r="T6" s="170"/>
      <c r="U6" s="170"/>
      <c r="V6" s="170"/>
      <c r="W6" s="170"/>
      <c r="X6" s="170"/>
      <c r="Y6" s="170"/>
      <c r="Z6" s="170"/>
      <c r="AA6" s="170"/>
      <c r="AB6" s="170"/>
      <c r="AC6" s="170"/>
      <c r="AD6" s="170"/>
      <c r="AE6" s="170"/>
      <c r="AF6" s="170"/>
      <c r="AG6" s="170"/>
      <c r="AH6" s="170"/>
      <c r="AI6" s="170"/>
      <c r="AJ6" s="170"/>
      <c r="AK6" s="170"/>
      <c r="AL6" s="170"/>
      <c r="AM6" s="170"/>
      <c r="AN6" s="170"/>
      <c r="AO6" s="170"/>
      <c r="AP6" s="170"/>
      <c r="AQ6" s="170"/>
      <c r="AR6" s="170"/>
      <c r="AS6" s="170"/>
      <c r="AT6" s="170"/>
      <c r="AU6" s="184"/>
    </row>
    <row r="7" spans="1:47" ht="60" customHeight="1" x14ac:dyDescent="0.35">
      <c r="A7" s="180" t="s">
        <v>2515</v>
      </c>
      <c r="B7" s="154" t="s">
        <v>2518</v>
      </c>
      <c r="C7" s="155" t="s">
        <v>2532</v>
      </c>
      <c r="D7" s="158" t="s">
        <v>2533</v>
      </c>
      <c r="E7" s="161" t="s">
        <v>2534</v>
      </c>
      <c r="F7" s="164" t="s">
        <v>2528</v>
      </c>
      <c r="G7" s="167" t="str">
        <f>IF(COUNTIF(H7:AU7,"&lt;&gt;")=0,"",SUMPRODUCT(((Recommendations[ImplStatus]="Implemented")+(Recommendations[ImplStatus]="Compensated"))*ISNUMBER(MATCH(Recommendations[Id],H7:AU7,0)))/COUNTIF(H7:AU7,"&lt;&gt;"))</f>
        <v/>
      </c>
      <c r="H7" s="170"/>
      <c r="I7" s="170"/>
      <c r="J7" s="170"/>
      <c r="K7" s="170"/>
      <c r="L7" s="170"/>
      <c r="M7" s="170"/>
      <c r="N7" s="170"/>
      <c r="O7" s="170"/>
      <c r="P7" s="170"/>
      <c r="Q7" s="170"/>
      <c r="R7" s="170"/>
      <c r="S7" s="170"/>
      <c r="T7" s="170"/>
      <c r="U7" s="170"/>
      <c r="V7" s="170"/>
      <c r="W7" s="170"/>
      <c r="X7" s="170"/>
      <c r="Y7" s="170"/>
      <c r="Z7" s="170"/>
      <c r="AA7" s="170"/>
      <c r="AB7" s="170"/>
      <c r="AC7" s="170"/>
      <c r="AD7" s="170"/>
      <c r="AE7" s="170"/>
      <c r="AF7" s="170"/>
      <c r="AG7" s="170"/>
      <c r="AH7" s="170"/>
      <c r="AI7" s="170"/>
      <c r="AJ7" s="170"/>
      <c r="AK7" s="170"/>
      <c r="AL7" s="170"/>
      <c r="AM7" s="170"/>
      <c r="AN7" s="170"/>
      <c r="AO7" s="170"/>
      <c r="AP7" s="170"/>
      <c r="AQ7" s="170"/>
      <c r="AR7" s="170"/>
      <c r="AS7" s="170"/>
      <c r="AT7" s="170"/>
      <c r="AU7" s="184"/>
    </row>
    <row r="8" spans="1:47" ht="60" customHeight="1" x14ac:dyDescent="0.35">
      <c r="A8" s="180" t="s">
        <v>2515</v>
      </c>
      <c r="B8" s="154" t="s">
        <v>2518</v>
      </c>
      <c r="C8" s="155" t="s">
        <v>2535</v>
      </c>
      <c r="D8" s="158" t="s">
        <v>2536</v>
      </c>
      <c r="E8" s="161" t="s">
        <v>2537</v>
      </c>
      <c r="F8" s="164" t="s">
        <v>2538</v>
      </c>
      <c r="G8" s="167" t="str">
        <f>IF(COUNTIF(H8:AU8,"&lt;&gt;")=0,"",SUMPRODUCT(((Recommendations[ImplStatus]="Implemented")+(Recommendations[ImplStatus]="Compensated"))*ISNUMBER(MATCH(Recommendations[Id],H8:AU8,0)))/COUNTIF(H8:AU8,"&lt;&gt;"))</f>
        <v/>
      </c>
      <c r="H8" s="170"/>
      <c r="I8" s="170"/>
      <c r="J8" s="170"/>
      <c r="K8" s="170"/>
      <c r="L8" s="170"/>
      <c r="M8" s="170"/>
      <c r="N8" s="170"/>
      <c r="O8" s="170"/>
      <c r="P8" s="170"/>
      <c r="Q8" s="170"/>
      <c r="R8" s="170"/>
      <c r="S8" s="170"/>
      <c r="T8" s="170"/>
      <c r="U8" s="170"/>
      <c r="V8" s="170"/>
      <c r="W8" s="170"/>
      <c r="X8" s="170"/>
      <c r="Y8" s="170"/>
      <c r="Z8" s="170"/>
      <c r="AA8" s="170"/>
      <c r="AB8" s="170"/>
      <c r="AC8" s="170"/>
      <c r="AD8" s="170"/>
      <c r="AE8" s="170"/>
      <c r="AF8" s="170"/>
      <c r="AG8" s="170"/>
      <c r="AH8" s="170"/>
      <c r="AI8" s="170"/>
      <c r="AJ8" s="170"/>
      <c r="AK8" s="170"/>
      <c r="AL8" s="170"/>
      <c r="AM8" s="170"/>
      <c r="AN8" s="170"/>
      <c r="AO8" s="170"/>
      <c r="AP8" s="170"/>
      <c r="AQ8" s="170"/>
      <c r="AR8" s="170"/>
      <c r="AS8" s="170"/>
      <c r="AT8" s="170"/>
      <c r="AU8" s="184"/>
    </row>
    <row r="9" spans="1:47" ht="60" customHeight="1" outlineLevel="1" x14ac:dyDescent="0.35">
      <c r="A9" s="179" t="s">
        <v>2515</v>
      </c>
      <c r="B9" s="153" t="s">
        <v>2539</v>
      </c>
      <c r="C9" s="151" t="s">
        <v>2540</v>
      </c>
      <c r="D9" s="157" t="s">
        <v>2541</v>
      </c>
      <c r="E9" s="160" t="s">
        <v>21</v>
      </c>
      <c r="F9" s="163" t="s">
        <v>21</v>
      </c>
      <c r="G9" s="166" t="str">
        <f>IF(COUNTIF(H9:AU9,"&lt;&gt;")=0,"",SUMPRODUCT(((Recommendations[ImplStatus]="Implemented")+(Recommendations[ImplStatus]="Compensated"))*ISNUMBER(MATCH(Recommendations[Id],H9:AU9,0)))/COUNTIF(H9:AU9,"&lt;&gt;"))</f>
        <v/>
      </c>
      <c r="H9" s="169"/>
      <c r="I9" s="169"/>
      <c r="J9" s="169"/>
      <c r="K9" s="169"/>
      <c r="L9" s="169"/>
      <c r="M9" s="169"/>
      <c r="N9" s="169"/>
      <c r="O9" s="169"/>
      <c r="P9" s="169"/>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83"/>
    </row>
    <row r="10" spans="1:47" ht="60" customHeight="1" x14ac:dyDescent="0.35">
      <c r="A10" s="180" t="s">
        <v>2515</v>
      </c>
      <c r="B10" s="154" t="s">
        <v>2539</v>
      </c>
      <c r="C10" s="155" t="s">
        <v>2542</v>
      </c>
      <c r="D10" s="158" t="s">
        <v>2543</v>
      </c>
      <c r="E10" s="161" t="s">
        <v>2544</v>
      </c>
      <c r="F10" s="164" t="s">
        <v>2524</v>
      </c>
      <c r="G10" s="167" t="str">
        <f>IF(COUNTIF(H10:AU10,"&lt;&gt;")=0,"",SUMPRODUCT(((Recommendations[ImplStatus]="Implemented")+(Recommendations[ImplStatus]="Compensated"))*ISNUMBER(MATCH(Recommendations[Id],H10:AU10,0)))/COUNTIF(H10:AU10,"&lt;&gt;"))</f>
        <v/>
      </c>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170"/>
      <c r="AM10" s="170"/>
      <c r="AN10" s="170"/>
      <c r="AO10" s="170"/>
      <c r="AP10" s="170"/>
      <c r="AQ10" s="170"/>
      <c r="AR10" s="170"/>
      <c r="AS10" s="170"/>
      <c r="AT10" s="170"/>
      <c r="AU10" s="184"/>
    </row>
    <row r="11" spans="1:47" ht="60" customHeight="1" x14ac:dyDescent="0.35">
      <c r="A11" s="180" t="s">
        <v>2515</v>
      </c>
      <c r="B11" s="154" t="s">
        <v>2539</v>
      </c>
      <c r="C11" s="155" t="s">
        <v>2545</v>
      </c>
      <c r="D11" s="158" t="s">
        <v>2546</v>
      </c>
      <c r="E11" s="161" t="s">
        <v>2547</v>
      </c>
      <c r="F11" s="164" t="s">
        <v>2524</v>
      </c>
      <c r="G11" s="167" t="str">
        <f>IF(COUNTIF(H11:AU11,"&lt;&gt;")=0,"",SUMPRODUCT(((Recommendations[ImplStatus]="Implemented")+(Recommendations[ImplStatus]="Compensated"))*ISNUMBER(MATCH(Recommendations[Id],H11:AU11,0)))/COUNTIF(H11:AU11,"&lt;&gt;"))</f>
        <v/>
      </c>
      <c r="H11" s="170"/>
      <c r="I11" s="170"/>
      <c r="J11" s="170"/>
      <c r="K11" s="170"/>
      <c r="L11" s="170"/>
      <c r="M11" s="170"/>
      <c r="N11" s="170"/>
      <c r="O11" s="170"/>
      <c r="P11" s="170"/>
      <c r="Q11" s="170"/>
      <c r="R11" s="170"/>
      <c r="S11" s="170"/>
      <c r="T11" s="170"/>
      <c r="U11" s="170"/>
      <c r="V11" s="170"/>
      <c r="W11" s="170"/>
      <c r="X11" s="170"/>
      <c r="Y11" s="170"/>
      <c r="Z11" s="170"/>
      <c r="AA11" s="170"/>
      <c r="AB11" s="170"/>
      <c r="AC11" s="170"/>
      <c r="AD11" s="170"/>
      <c r="AE11" s="170"/>
      <c r="AF11" s="170"/>
      <c r="AG11" s="170"/>
      <c r="AH11" s="170"/>
      <c r="AI11" s="170"/>
      <c r="AJ11" s="170"/>
      <c r="AK11" s="170"/>
      <c r="AL11" s="170"/>
      <c r="AM11" s="170"/>
      <c r="AN11" s="170"/>
      <c r="AO11" s="170"/>
      <c r="AP11" s="170"/>
      <c r="AQ11" s="170"/>
      <c r="AR11" s="170"/>
      <c r="AS11" s="170"/>
      <c r="AT11" s="170"/>
      <c r="AU11" s="184"/>
    </row>
    <row r="12" spans="1:47" ht="60" customHeight="1" x14ac:dyDescent="0.35">
      <c r="A12" s="180" t="s">
        <v>2515</v>
      </c>
      <c r="B12" s="154" t="s">
        <v>2539</v>
      </c>
      <c r="C12" s="155" t="s">
        <v>2548</v>
      </c>
      <c r="D12" s="158" t="s">
        <v>2549</v>
      </c>
      <c r="E12" s="161" t="s">
        <v>2550</v>
      </c>
      <c r="F12" s="164" t="s">
        <v>2524</v>
      </c>
      <c r="G12" s="167" t="str">
        <f>IF(COUNTIF(H12:AU12,"&lt;&gt;")=0,"",SUMPRODUCT(((Recommendations[ImplStatus]="Implemented")+(Recommendations[ImplStatus]="Compensated"))*ISNUMBER(MATCH(Recommendations[Id],H12:AU12,0)))/COUNTIF(H12:AU12,"&lt;&gt;"))</f>
        <v/>
      </c>
      <c r="H12" s="170"/>
      <c r="I12" s="170"/>
      <c r="J12" s="170"/>
      <c r="K12" s="170"/>
      <c r="L12" s="170"/>
      <c r="M12" s="170"/>
      <c r="N12" s="170"/>
      <c r="O12" s="170"/>
      <c r="P12" s="170"/>
      <c r="Q12" s="170"/>
      <c r="R12" s="170"/>
      <c r="S12" s="170"/>
      <c r="T12" s="170"/>
      <c r="U12" s="170"/>
      <c r="V12" s="170"/>
      <c r="W12" s="170"/>
      <c r="X12" s="170"/>
      <c r="Y12" s="170"/>
      <c r="Z12" s="170"/>
      <c r="AA12" s="170"/>
      <c r="AB12" s="170"/>
      <c r="AC12" s="170"/>
      <c r="AD12" s="170"/>
      <c r="AE12" s="170"/>
      <c r="AF12" s="170"/>
      <c r="AG12" s="170"/>
      <c r="AH12" s="170"/>
      <c r="AI12" s="170"/>
      <c r="AJ12" s="170"/>
      <c r="AK12" s="170"/>
      <c r="AL12" s="170"/>
      <c r="AM12" s="170"/>
      <c r="AN12" s="170"/>
      <c r="AO12" s="170"/>
      <c r="AP12" s="170"/>
      <c r="AQ12" s="170"/>
      <c r="AR12" s="170"/>
      <c r="AS12" s="170"/>
      <c r="AT12" s="170"/>
      <c r="AU12" s="184"/>
    </row>
    <row r="13" spans="1:47" ht="60" customHeight="1" outlineLevel="1" x14ac:dyDescent="0.35">
      <c r="A13" s="179" t="s">
        <v>2515</v>
      </c>
      <c r="B13" s="153" t="s">
        <v>2551</v>
      </c>
      <c r="C13" s="151" t="s">
        <v>2552</v>
      </c>
      <c r="D13" s="157" t="s">
        <v>2553</v>
      </c>
      <c r="E13" s="160" t="s">
        <v>21</v>
      </c>
      <c r="F13" s="163" t="s">
        <v>21</v>
      </c>
      <c r="G13" s="166" t="str">
        <f>IF(COUNTIF(H13:AU13,"&lt;&gt;")=0,"",SUMPRODUCT(((Recommendations[ImplStatus]="Implemented")+(Recommendations[ImplStatus]="Compensated"))*ISNUMBER(MATCH(Recommendations[Id],H13:AU13,0)))/COUNTIF(H13:AU13,"&lt;&gt;"))</f>
        <v/>
      </c>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83"/>
    </row>
    <row r="14" spans="1:47" ht="60" customHeight="1" x14ac:dyDescent="0.35">
      <c r="A14" s="180" t="s">
        <v>2515</v>
      </c>
      <c r="B14" s="154" t="s">
        <v>2551</v>
      </c>
      <c r="C14" s="155" t="s">
        <v>2554</v>
      </c>
      <c r="D14" s="158" t="s">
        <v>2555</v>
      </c>
      <c r="E14" s="161" t="s">
        <v>2556</v>
      </c>
      <c r="F14" s="164" t="s">
        <v>2524</v>
      </c>
      <c r="G14" s="167" t="str">
        <f>IF(COUNTIF(H14:AU14,"&lt;&gt;")=0,"",SUMPRODUCT(((Recommendations[ImplStatus]="Implemented")+(Recommendations[ImplStatus]="Compensated"))*ISNUMBER(MATCH(Recommendations[Id],H14:AU14,0)))/COUNTIF(H14:AU14,"&lt;&gt;"))</f>
        <v/>
      </c>
      <c r="H14" s="170"/>
      <c r="I14" s="170"/>
      <c r="J14" s="170"/>
      <c r="K14" s="170"/>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70"/>
      <c r="AN14" s="170"/>
      <c r="AO14" s="170"/>
      <c r="AP14" s="170"/>
      <c r="AQ14" s="170"/>
      <c r="AR14" s="170"/>
      <c r="AS14" s="170"/>
      <c r="AT14" s="170"/>
      <c r="AU14" s="184"/>
    </row>
    <row r="15" spans="1:47" ht="60" customHeight="1" x14ac:dyDescent="0.35">
      <c r="A15" s="180" t="s">
        <v>2515</v>
      </c>
      <c r="B15" s="154" t="s">
        <v>2551</v>
      </c>
      <c r="C15" s="155" t="s">
        <v>2557</v>
      </c>
      <c r="D15" s="158" t="s">
        <v>2558</v>
      </c>
      <c r="E15" s="161" t="s">
        <v>2559</v>
      </c>
      <c r="F15" s="164" t="s">
        <v>2524</v>
      </c>
      <c r="G15" s="167" t="str">
        <f>IF(COUNTIF(H15:AU15,"&lt;&gt;")=0,"",SUMPRODUCT(((Recommendations[ImplStatus]="Implemented")+(Recommendations[ImplStatus]="Compensated"))*ISNUMBER(MATCH(Recommendations[Id],H15:AU15,0)))/COUNTIF(H15:AU15,"&lt;&gt;"))</f>
        <v/>
      </c>
      <c r="H15" s="170"/>
      <c r="I15" s="170"/>
      <c r="J15" s="170"/>
      <c r="K15" s="170"/>
      <c r="L15" s="170"/>
      <c r="M15" s="170"/>
      <c r="N15" s="170"/>
      <c r="O15" s="170"/>
      <c r="P15" s="170"/>
      <c r="Q15" s="170"/>
      <c r="R15" s="170"/>
      <c r="S15" s="170"/>
      <c r="T15" s="170"/>
      <c r="U15" s="170"/>
      <c r="V15" s="170"/>
      <c r="W15" s="170"/>
      <c r="X15" s="170"/>
      <c r="Y15" s="170"/>
      <c r="Z15" s="170"/>
      <c r="AA15" s="170"/>
      <c r="AB15" s="170"/>
      <c r="AC15" s="170"/>
      <c r="AD15" s="170"/>
      <c r="AE15" s="170"/>
      <c r="AF15" s="170"/>
      <c r="AG15" s="170"/>
      <c r="AH15" s="170"/>
      <c r="AI15" s="170"/>
      <c r="AJ15" s="170"/>
      <c r="AK15" s="170"/>
      <c r="AL15" s="170"/>
      <c r="AM15" s="170"/>
      <c r="AN15" s="170"/>
      <c r="AO15" s="170"/>
      <c r="AP15" s="170"/>
      <c r="AQ15" s="170"/>
      <c r="AR15" s="170"/>
      <c r="AS15" s="170"/>
      <c r="AT15" s="170"/>
      <c r="AU15" s="184"/>
    </row>
    <row r="16" spans="1:47" ht="60" customHeight="1" outlineLevel="1" x14ac:dyDescent="0.35">
      <c r="A16" s="179" t="s">
        <v>2515</v>
      </c>
      <c r="B16" s="153" t="s">
        <v>2560</v>
      </c>
      <c r="C16" s="151" t="s">
        <v>2561</v>
      </c>
      <c r="D16" s="157" t="s">
        <v>2562</v>
      </c>
      <c r="E16" s="160" t="s">
        <v>21</v>
      </c>
      <c r="F16" s="163" t="s">
        <v>21</v>
      </c>
      <c r="G16" s="166" t="str">
        <f>IF(COUNTIF(H16:AU16,"&lt;&gt;")=0,"",SUMPRODUCT(((Recommendations[ImplStatus]="Implemented")+(Recommendations[ImplStatus]="Compensated"))*ISNUMBER(MATCH(Recommendations[Id],H16:AU16,0)))/COUNTIF(H16:AU16,"&lt;&gt;"))</f>
        <v/>
      </c>
      <c r="H16" s="169"/>
      <c r="I16" s="169"/>
      <c r="J16" s="169"/>
      <c r="K16" s="169"/>
      <c r="L16" s="169"/>
      <c r="M16" s="169"/>
      <c r="N16" s="169"/>
      <c r="O16" s="169"/>
      <c r="P16" s="169"/>
      <c r="Q16" s="169"/>
      <c r="R16" s="169"/>
      <c r="S16" s="169"/>
      <c r="T16" s="169"/>
      <c r="U16" s="169"/>
      <c r="V16" s="169"/>
      <c r="W16" s="169"/>
      <c r="X16" s="169"/>
      <c r="Y16" s="169"/>
      <c r="Z16" s="169"/>
      <c r="AA16" s="169"/>
      <c r="AB16" s="169"/>
      <c r="AC16" s="169"/>
      <c r="AD16" s="169"/>
      <c r="AE16" s="169"/>
      <c r="AF16" s="169"/>
      <c r="AG16" s="169"/>
      <c r="AH16" s="169"/>
      <c r="AI16" s="169"/>
      <c r="AJ16" s="169"/>
      <c r="AK16" s="169"/>
      <c r="AL16" s="169"/>
      <c r="AM16" s="169"/>
      <c r="AN16" s="169"/>
      <c r="AO16" s="169"/>
      <c r="AP16" s="169"/>
      <c r="AQ16" s="169"/>
      <c r="AR16" s="169"/>
      <c r="AS16" s="169"/>
      <c r="AT16" s="169"/>
      <c r="AU16" s="183"/>
    </row>
    <row r="17" spans="1:47" ht="60" customHeight="1" x14ac:dyDescent="0.35">
      <c r="A17" s="180" t="s">
        <v>2515</v>
      </c>
      <c r="B17" s="154" t="s">
        <v>2560</v>
      </c>
      <c r="C17" s="155" t="s">
        <v>2563</v>
      </c>
      <c r="D17" s="158" t="s">
        <v>2564</v>
      </c>
      <c r="E17" s="161" t="s">
        <v>2565</v>
      </c>
      <c r="F17" s="164" t="s">
        <v>2524</v>
      </c>
      <c r="G17" s="167" t="str">
        <f>IF(COUNTIF(H17:AU17,"&lt;&gt;")=0,"",SUMPRODUCT(((Recommendations[ImplStatus]="Implemented")+(Recommendations[ImplStatus]="Compensated"))*ISNUMBER(MATCH(Recommendations[Id],H17:AU17,0)))/COUNTIF(H17:AU17,"&lt;&gt;"))</f>
        <v/>
      </c>
      <c r="H17" s="170"/>
      <c r="I17" s="170"/>
      <c r="J17" s="170"/>
      <c r="K17" s="170"/>
      <c r="L17" s="170"/>
      <c r="M17" s="170"/>
      <c r="N17" s="170"/>
      <c r="O17" s="170"/>
      <c r="P17" s="170"/>
      <c r="Q17" s="170"/>
      <c r="R17" s="170"/>
      <c r="S17" s="170"/>
      <c r="T17" s="170"/>
      <c r="U17" s="170"/>
      <c r="V17" s="170"/>
      <c r="W17" s="170"/>
      <c r="X17" s="170"/>
      <c r="Y17" s="170"/>
      <c r="Z17" s="170"/>
      <c r="AA17" s="170"/>
      <c r="AB17" s="170"/>
      <c r="AC17" s="170"/>
      <c r="AD17" s="170"/>
      <c r="AE17" s="170"/>
      <c r="AF17" s="170"/>
      <c r="AG17" s="170"/>
      <c r="AH17" s="170"/>
      <c r="AI17" s="170"/>
      <c r="AJ17" s="170"/>
      <c r="AK17" s="170"/>
      <c r="AL17" s="170"/>
      <c r="AM17" s="170"/>
      <c r="AN17" s="170"/>
      <c r="AO17" s="170"/>
      <c r="AP17" s="170"/>
      <c r="AQ17" s="170"/>
      <c r="AR17" s="170"/>
      <c r="AS17" s="170"/>
      <c r="AT17" s="170"/>
      <c r="AU17" s="184"/>
    </row>
    <row r="18" spans="1:47" ht="60" customHeight="1" x14ac:dyDescent="0.35">
      <c r="A18" s="180" t="s">
        <v>2515</v>
      </c>
      <c r="B18" s="154" t="s">
        <v>2560</v>
      </c>
      <c r="C18" s="155" t="s">
        <v>2566</v>
      </c>
      <c r="D18" s="158" t="s">
        <v>2567</v>
      </c>
      <c r="E18" s="161" t="s">
        <v>2568</v>
      </c>
      <c r="F18" s="164" t="s">
        <v>2528</v>
      </c>
      <c r="G18" s="167" t="str">
        <f>IF(COUNTIF(H18:AU18,"&lt;&gt;")=0,"",SUMPRODUCT(((Recommendations[ImplStatus]="Implemented")+(Recommendations[ImplStatus]="Compensated"))*ISNUMBER(MATCH(Recommendations[Id],H18:AU18,0)))/COUNTIF(H18:AU18,"&lt;&gt;"))</f>
        <v/>
      </c>
      <c r="H18" s="170"/>
      <c r="I18" s="170"/>
      <c r="J18" s="170"/>
      <c r="K18" s="170"/>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70"/>
      <c r="AN18" s="170"/>
      <c r="AO18" s="170"/>
      <c r="AP18" s="170"/>
      <c r="AQ18" s="170"/>
      <c r="AR18" s="170"/>
      <c r="AS18" s="170"/>
      <c r="AT18" s="170"/>
      <c r="AU18" s="184"/>
    </row>
    <row r="19" spans="1:47" ht="60" customHeight="1" x14ac:dyDescent="0.35">
      <c r="A19" s="180" t="s">
        <v>2515</v>
      </c>
      <c r="B19" s="154" t="s">
        <v>2560</v>
      </c>
      <c r="C19" s="155" t="s">
        <v>2569</v>
      </c>
      <c r="D19" s="158" t="s">
        <v>2570</v>
      </c>
      <c r="E19" s="161" t="s">
        <v>2571</v>
      </c>
      <c r="F19" s="164" t="s">
        <v>2524</v>
      </c>
      <c r="G19" s="167" t="str">
        <f>IF(COUNTIF(H19:AU19,"&lt;&gt;")=0,"",SUMPRODUCT(((Recommendations[ImplStatus]="Implemented")+(Recommendations[ImplStatus]="Compensated"))*ISNUMBER(MATCH(Recommendations[Id],H19:AU19,0)))/COUNTIF(H19:AU19,"&lt;&gt;"))</f>
        <v/>
      </c>
      <c r="H19" s="170"/>
      <c r="I19" s="170"/>
      <c r="J19" s="170"/>
      <c r="K19" s="170"/>
      <c r="L19" s="170"/>
      <c r="M19" s="170"/>
      <c r="N19" s="170"/>
      <c r="O19" s="170"/>
      <c r="P19" s="170"/>
      <c r="Q19" s="170"/>
      <c r="R19" s="170"/>
      <c r="S19" s="170"/>
      <c r="T19" s="170"/>
      <c r="U19" s="170"/>
      <c r="V19" s="170"/>
      <c r="W19" s="170"/>
      <c r="X19" s="170"/>
      <c r="Y19" s="170"/>
      <c r="Z19" s="170"/>
      <c r="AA19" s="170"/>
      <c r="AB19" s="170"/>
      <c r="AC19" s="170"/>
      <c r="AD19" s="170"/>
      <c r="AE19" s="170"/>
      <c r="AF19" s="170"/>
      <c r="AG19" s="170"/>
      <c r="AH19" s="170"/>
      <c r="AI19" s="170"/>
      <c r="AJ19" s="170"/>
      <c r="AK19" s="170"/>
      <c r="AL19" s="170"/>
      <c r="AM19" s="170"/>
      <c r="AN19" s="170"/>
      <c r="AO19" s="170"/>
      <c r="AP19" s="170"/>
      <c r="AQ19" s="170"/>
      <c r="AR19" s="170"/>
      <c r="AS19" s="170"/>
      <c r="AT19" s="170"/>
      <c r="AU19" s="184"/>
    </row>
    <row r="20" spans="1:47" ht="60" customHeight="1" x14ac:dyDescent="0.35">
      <c r="A20" s="180" t="s">
        <v>2515</v>
      </c>
      <c r="B20" s="154" t="s">
        <v>2560</v>
      </c>
      <c r="C20" s="155" t="s">
        <v>2572</v>
      </c>
      <c r="D20" s="158" t="s">
        <v>2573</v>
      </c>
      <c r="E20" s="161" t="s">
        <v>2574</v>
      </c>
      <c r="F20" s="164" t="s">
        <v>2524</v>
      </c>
      <c r="G20" s="167" t="str">
        <f>IF(COUNTIF(H20:AU20,"&lt;&gt;")=0,"",SUMPRODUCT(((Recommendations[ImplStatus]="Implemented")+(Recommendations[ImplStatus]="Compensated"))*ISNUMBER(MATCH(Recommendations[Id],H20:AU20,0)))/COUNTIF(H20:AU20,"&lt;&gt;"))</f>
        <v/>
      </c>
      <c r="H20" s="170"/>
      <c r="I20" s="170"/>
      <c r="J20" s="170"/>
      <c r="K20" s="170"/>
      <c r="L20" s="170"/>
      <c r="M20" s="170"/>
      <c r="N20" s="170"/>
      <c r="O20" s="170"/>
      <c r="P20" s="170"/>
      <c r="Q20" s="170"/>
      <c r="R20" s="170"/>
      <c r="S20" s="170"/>
      <c r="T20" s="170"/>
      <c r="U20" s="170"/>
      <c r="V20" s="170"/>
      <c r="W20" s="170"/>
      <c r="X20" s="170"/>
      <c r="Y20" s="170"/>
      <c r="Z20" s="170"/>
      <c r="AA20" s="170"/>
      <c r="AB20" s="170"/>
      <c r="AC20" s="170"/>
      <c r="AD20" s="170"/>
      <c r="AE20" s="170"/>
      <c r="AF20" s="170"/>
      <c r="AG20" s="170"/>
      <c r="AH20" s="170"/>
      <c r="AI20" s="170"/>
      <c r="AJ20" s="170"/>
      <c r="AK20" s="170"/>
      <c r="AL20" s="170"/>
      <c r="AM20" s="170"/>
      <c r="AN20" s="170"/>
      <c r="AO20" s="170"/>
      <c r="AP20" s="170"/>
      <c r="AQ20" s="170"/>
      <c r="AR20" s="170"/>
      <c r="AS20" s="170"/>
      <c r="AT20" s="170"/>
      <c r="AU20" s="184"/>
    </row>
    <row r="21" spans="1:47" ht="60" customHeight="1" x14ac:dyDescent="0.35">
      <c r="A21" s="180" t="s">
        <v>2515</v>
      </c>
      <c r="B21" s="154" t="s">
        <v>2560</v>
      </c>
      <c r="C21" s="155" t="s">
        <v>2575</v>
      </c>
      <c r="D21" s="158" t="s">
        <v>2576</v>
      </c>
      <c r="E21" s="161" t="s">
        <v>2577</v>
      </c>
      <c r="F21" s="164" t="s">
        <v>2528</v>
      </c>
      <c r="G21" s="167" t="str">
        <f>IF(COUNTIF(H21:AU21,"&lt;&gt;")=0,"",SUMPRODUCT(((Recommendations[ImplStatus]="Implemented")+(Recommendations[ImplStatus]="Compensated"))*ISNUMBER(MATCH(Recommendations[Id],H21:AU21,0)))/COUNTIF(H21:AU21,"&lt;&gt;"))</f>
        <v/>
      </c>
      <c r="H21" s="170"/>
      <c r="I21" s="170"/>
      <c r="J21" s="170"/>
      <c r="K21" s="170"/>
      <c r="L21" s="170"/>
      <c r="M21" s="170"/>
      <c r="N21" s="170"/>
      <c r="O21" s="170"/>
      <c r="P21" s="170"/>
      <c r="Q21" s="170"/>
      <c r="R21" s="170"/>
      <c r="S21" s="170"/>
      <c r="T21" s="170"/>
      <c r="U21" s="170"/>
      <c r="V21" s="170"/>
      <c r="W21" s="170"/>
      <c r="X21" s="170"/>
      <c r="Y21" s="170"/>
      <c r="Z21" s="170"/>
      <c r="AA21" s="170"/>
      <c r="AB21" s="170"/>
      <c r="AC21" s="170"/>
      <c r="AD21" s="170"/>
      <c r="AE21" s="170"/>
      <c r="AF21" s="170"/>
      <c r="AG21" s="170"/>
      <c r="AH21" s="170"/>
      <c r="AI21" s="170"/>
      <c r="AJ21" s="170"/>
      <c r="AK21" s="170"/>
      <c r="AL21" s="170"/>
      <c r="AM21" s="170"/>
      <c r="AN21" s="170"/>
      <c r="AO21" s="170"/>
      <c r="AP21" s="170"/>
      <c r="AQ21" s="170"/>
      <c r="AR21" s="170"/>
      <c r="AS21" s="170"/>
      <c r="AT21" s="170"/>
      <c r="AU21" s="184"/>
    </row>
    <row r="22" spans="1:47" ht="60" customHeight="1" x14ac:dyDescent="0.35">
      <c r="A22" s="180" t="s">
        <v>2515</v>
      </c>
      <c r="B22" s="154" t="s">
        <v>2560</v>
      </c>
      <c r="C22" s="155" t="s">
        <v>2578</v>
      </c>
      <c r="D22" s="158" t="s">
        <v>2579</v>
      </c>
      <c r="E22" s="161" t="s">
        <v>2580</v>
      </c>
      <c r="F22" s="164" t="s">
        <v>2524</v>
      </c>
      <c r="G22" s="167" t="str">
        <f>IF(COUNTIF(H22:AU22,"&lt;&gt;")=0,"",SUMPRODUCT(((Recommendations[ImplStatus]="Implemented")+(Recommendations[ImplStatus]="Compensated"))*ISNUMBER(MATCH(Recommendations[Id],H22:AU22,0)))/COUNTIF(H22:AU22,"&lt;&gt;"))</f>
        <v/>
      </c>
      <c r="H22" s="170"/>
      <c r="I22" s="170"/>
      <c r="J22" s="170"/>
      <c r="K22" s="170"/>
      <c r="L22" s="170"/>
      <c r="M22" s="170"/>
      <c r="N22" s="170"/>
      <c r="O22" s="170"/>
      <c r="P22" s="170"/>
      <c r="Q22" s="170"/>
      <c r="R22" s="170"/>
      <c r="S22" s="170"/>
      <c r="T22" s="170"/>
      <c r="U22" s="170"/>
      <c r="V22" s="170"/>
      <c r="W22" s="170"/>
      <c r="X22" s="170"/>
      <c r="Y22" s="170"/>
      <c r="Z22" s="170"/>
      <c r="AA22" s="170"/>
      <c r="AB22" s="170"/>
      <c r="AC22" s="170"/>
      <c r="AD22" s="170"/>
      <c r="AE22" s="170"/>
      <c r="AF22" s="170"/>
      <c r="AG22" s="170"/>
      <c r="AH22" s="170"/>
      <c r="AI22" s="170"/>
      <c r="AJ22" s="170"/>
      <c r="AK22" s="170"/>
      <c r="AL22" s="170"/>
      <c r="AM22" s="170"/>
      <c r="AN22" s="170"/>
      <c r="AO22" s="170"/>
      <c r="AP22" s="170"/>
      <c r="AQ22" s="170"/>
      <c r="AR22" s="170"/>
      <c r="AS22" s="170"/>
      <c r="AT22" s="170"/>
      <c r="AU22" s="184"/>
    </row>
    <row r="23" spans="1:47" ht="60" customHeight="1" x14ac:dyDescent="0.35">
      <c r="A23" s="180" t="s">
        <v>2515</v>
      </c>
      <c r="B23" s="154" t="s">
        <v>2560</v>
      </c>
      <c r="C23" s="155" t="s">
        <v>2581</v>
      </c>
      <c r="D23" s="158" t="s">
        <v>2582</v>
      </c>
      <c r="E23" s="161" t="s">
        <v>2583</v>
      </c>
      <c r="F23" s="164" t="s">
        <v>2524</v>
      </c>
      <c r="G23" s="167" t="str">
        <f>IF(COUNTIF(H23:AU23,"&lt;&gt;")=0,"",SUMPRODUCT(((Recommendations[ImplStatus]="Implemented")+(Recommendations[ImplStatus]="Compensated"))*ISNUMBER(MATCH(Recommendations[Id],H23:AU23,0)))/COUNTIF(H23:AU23,"&lt;&gt;"))</f>
        <v/>
      </c>
      <c r="H23" s="170"/>
      <c r="I23" s="170"/>
      <c r="J23" s="170"/>
      <c r="K23" s="170"/>
      <c r="L23" s="170"/>
      <c r="M23" s="170"/>
      <c r="N23" s="170"/>
      <c r="O23" s="170"/>
      <c r="P23" s="170"/>
      <c r="Q23" s="170"/>
      <c r="R23" s="170"/>
      <c r="S23" s="170"/>
      <c r="T23" s="170"/>
      <c r="U23" s="170"/>
      <c r="V23" s="170"/>
      <c r="W23" s="170"/>
      <c r="X23" s="170"/>
      <c r="Y23" s="170"/>
      <c r="Z23" s="170"/>
      <c r="AA23" s="170"/>
      <c r="AB23" s="170"/>
      <c r="AC23" s="170"/>
      <c r="AD23" s="170"/>
      <c r="AE23" s="170"/>
      <c r="AF23" s="170"/>
      <c r="AG23" s="170"/>
      <c r="AH23" s="170"/>
      <c r="AI23" s="170"/>
      <c r="AJ23" s="170"/>
      <c r="AK23" s="170"/>
      <c r="AL23" s="170"/>
      <c r="AM23" s="170"/>
      <c r="AN23" s="170"/>
      <c r="AO23" s="170"/>
      <c r="AP23" s="170"/>
      <c r="AQ23" s="170"/>
      <c r="AR23" s="170"/>
      <c r="AS23" s="170"/>
      <c r="AT23" s="170"/>
      <c r="AU23" s="184"/>
    </row>
    <row r="24" spans="1:47" ht="60" customHeight="1" outlineLevel="1" x14ac:dyDescent="0.35">
      <c r="A24" s="179" t="s">
        <v>2515</v>
      </c>
      <c r="B24" s="153" t="s">
        <v>2584</v>
      </c>
      <c r="C24" s="151" t="s">
        <v>2585</v>
      </c>
      <c r="D24" s="157" t="s">
        <v>2586</v>
      </c>
      <c r="E24" s="160" t="s">
        <v>21</v>
      </c>
      <c r="F24" s="163" t="s">
        <v>21</v>
      </c>
      <c r="G24" s="166" t="str">
        <f>IF(COUNTIF(H24:AU24,"&lt;&gt;")=0,"",SUMPRODUCT(((Recommendations[ImplStatus]="Implemented")+(Recommendations[ImplStatus]="Compensated"))*ISNUMBER(MATCH(Recommendations[Id],H24:AU24,0)))/COUNTIF(H24:AU24,"&lt;&gt;"))</f>
        <v/>
      </c>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83"/>
    </row>
    <row r="25" spans="1:47" ht="60" customHeight="1" x14ac:dyDescent="0.35">
      <c r="A25" s="180" t="s">
        <v>2515</v>
      </c>
      <c r="B25" s="154" t="s">
        <v>2584</v>
      </c>
      <c r="C25" s="155" t="s">
        <v>2587</v>
      </c>
      <c r="D25" s="158" t="s">
        <v>2588</v>
      </c>
      <c r="E25" s="161" t="s">
        <v>2589</v>
      </c>
      <c r="F25" s="164" t="s">
        <v>2524</v>
      </c>
      <c r="G25" s="167" t="str">
        <f>IF(COUNTIF(H25:AU25,"&lt;&gt;")=0,"",SUMPRODUCT(((Recommendations[ImplStatus]="Implemented")+(Recommendations[ImplStatus]="Compensated"))*ISNUMBER(MATCH(Recommendations[Id],H25:AU25,0)))/COUNTIF(H25:AU25,"&lt;&gt;"))</f>
        <v/>
      </c>
      <c r="H25" s="170"/>
      <c r="I25" s="170"/>
      <c r="J25" s="170"/>
      <c r="K25" s="170"/>
      <c r="L25" s="170"/>
      <c r="M25" s="170"/>
      <c r="N25" s="170"/>
      <c r="O25" s="170"/>
      <c r="P25" s="170"/>
      <c r="Q25" s="170"/>
      <c r="R25" s="170"/>
      <c r="S25" s="170"/>
      <c r="T25" s="170"/>
      <c r="U25" s="170"/>
      <c r="V25" s="170"/>
      <c r="W25" s="170"/>
      <c r="X25" s="170"/>
      <c r="Y25" s="170"/>
      <c r="Z25" s="170"/>
      <c r="AA25" s="170"/>
      <c r="AB25" s="170"/>
      <c r="AC25" s="170"/>
      <c r="AD25" s="170"/>
      <c r="AE25" s="170"/>
      <c r="AF25" s="170"/>
      <c r="AG25" s="170"/>
      <c r="AH25" s="170"/>
      <c r="AI25" s="170"/>
      <c r="AJ25" s="170"/>
      <c r="AK25" s="170"/>
      <c r="AL25" s="170"/>
      <c r="AM25" s="170"/>
      <c r="AN25" s="170"/>
      <c r="AO25" s="170"/>
      <c r="AP25" s="170"/>
      <c r="AQ25" s="170"/>
      <c r="AR25" s="170"/>
      <c r="AS25" s="170"/>
      <c r="AT25" s="170"/>
      <c r="AU25" s="184"/>
    </row>
    <row r="26" spans="1:47" ht="60" customHeight="1" x14ac:dyDescent="0.35">
      <c r="A26" s="180" t="s">
        <v>2515</v>
      </c>
      <c r="B26" s="154" t="s">
        <v>2584</v>
      </c>
      <c r="C26" s="155" t="s">
        <v>2590</v>
      </c>
      <c r="D26" s="158" t="s">
        <v>2591</v>
      </c>
      <c r="E26" s="161" t="s">
        <v>2592</v>
      </c>
      <c r="F26" s="164" t="s">
        <v>2524</v>
      </c>
      <c r="G26" s="167" t="str">
        <f>IF(COUNTIF(H26:AU26,"&lt;&gt;")=0,"",SUMPRODUCT(((Recommendations[ImplStatus]="Implemented")+(Recommendations[ImplStatus]="Compensated"))*ISNUMBER(MATCH(Recommendations[Id],H26:AU26,0)))/COUNTIF(H26:AU26,"&lt;&gt;"))</f>
        <v/>
      </c>
      <c r="H26" s="170"/>
      <c r="I26" s="170"/>
      <c r="J26" s="170"/>
      <c r="K26" s="170"/>
      <c r="L26" s="170"/>
      <c r="M26" s="170"/>
      <c r="N26" s="170"/>
      <c r="O26" s="170"/>
      <c r="P26" s="170"/>
      <c r="Q26" s="170"/>
      <c r="R26" s="170"/>
      <c r="S26" s="170"/>
      <c r="T26" s="170"/>
      <c r="U26" s="170"/>
      <c r="V26" s="170"/>
      <c r="W26" s="170"/>
      <c r="X26" s="170"/>
      <c r="Y26" s="170"/>
      <c r="Z26" s="170"/>
      <c r="AA26" s="170"/>
      <c r="AB26" s="170"/>
      <c r="AC26" s="170"/>
      <c r="AD26" s="170"/>
      <c r="AE26" s="170"/>
      <c r="AF26" s="170"/>
      <c r="AG26" s="170"/>
      <c r="AH26" s="170"/>
      <c r="AI26" s="170"/>
      <c r="AJ26" s="170"/>
      <c r="AK26" s="170"/>
      <c r="AL26" s="170"/>
      <c r="AM26" s="170"/>
      <c r="AN26" s="170"/>
      <c r="AO26" s="170"/>
      <c r="AP26" s="170"/>
      <c r="AQ26" s="170"/>
      <c r="AR26" s="170"/>
      <c r="AS26" s="170"/>
      <c r="AT26" s="170"/>
      <c r="AU26" s="184"/>
    </row>
    <row r="27" spans="1:47" ht="60" customHeight="1" x14ac:dyDescent="0.35">
      <c r="A27" s="180" t="s">
        <v>2515</v>
      </c>
      <c r="B27" s="154" t="s">
        <v>2584</v>
      </c>
      <c r="C27" s="155" t="s">
        <v>2593</v>
      </c>
      <c r="D27" s="158" t="s">
        <v>2594</v>
      </c>
      <c r="E27" s="161" t="s">
        <v>2595</v>
      </c>
      <c r="F27" s="164" t="s">
        <v>2528</v>
      </c>
      <c r="G27" s="167" t="str">
        <f>IF(COUNTIF(H27:AU27,"&lt;&gt;")=0,"",SUMPRODUCT(((Recommendations[ImplStatus]="Implemented")+(Recommendations[ImplStatus]="Compensated"))*ISNUMBER(MATCH(Recommendations[Id],H27:AU27,0)))/COUNTIF(H27:AU27,"&lt;&gt;"))</f>
        <v/>
      </c>
      <c r="H27" s="170"/>
      <c r="I27" s="170"/>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84"/>
    </row>
    <row r="28" spans="1:47" ht="60" customHeight="1" x14ac:dyDescent="0.35">
      <c r="A28" s="180" t="s">
        <v>2515</v>
      </c>
      <c r="B28" s="154" t="s">
        <v>2584</v>
      </c>
      <c r="C28" s="155" t="s">
        <v>2596</v>
      </c>
      <c r="D28" s="158" t="s">
        <v>2597</v>
      </c>
      <c r="E28" s="161" t="s">
        <v>2598</v>
      </c>
      <c r="F28" s="164" t="s">
        <v>2524</v>
      </c>
      <c r="G28" s="167" t="str">
        <f>IF(COUNTIF(H28:AU28,"&lt;&gt;")=0,"",SUMPRODUCT(((Recommendations[ImplStatus]="Implemented")+(Recommendations[ImplStatus]="Compensated"))*ISNUMBER(MATCH(Recommendations[Id],H28:AU28,0)))/COUNTIF(H28:AU28,"&lt;&gt;"))</f>
        <v/>
      </c>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84"/>
    </row>
    <row r="29" spans="1:47" ht="60" customHeight="1" outlineLevel="1" x14ac:dyDescent="0.35">
      <c r="A29" s="179" t="s">
        <v>2515</v>
      </c>
      <c r="B29" s="153" t="s">
        <v>2599</v>
      </c>
      <c r="C29" s="151" t="s">
        <v>2600</v>
      </c>
      <c r="D29" s="157" t="s">
        <v>2601</v>
      </c>
      <c r="E29" s="160" t="s">
        <v>21</v>
      </c>
      <c r="F29" s="163" t="s">
        <v>21</v>
      </c>
      <c r="G29" s="166" t="str">
        <f>IF(COUNTIF(H29:AU29,"&lt;&gt;")=0,"",SUMPRODUCT(((Recommendations[ImplStatus]="Implemented")+(Recommendations[ImplStatus]="Compensated"))*ISNUMBER(MATCH(Recommendations[Id],H29:AU29,0)))/COUNTIF(H29:AU29,"&lt;&gt;"))</f>
        <v/>
      </c>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83"/>
    </row>
    <row r="30" spans="1:47" ht="60" customHeight="1" x14ac:dyDescent="0.35">
      <c r="A30" s="180" t="s">
        <v>2515</v>
      </c>
      <c r="B30" s="154" t="s">
        <v>2599</v>
      </c>
      <c r="C30" s="155" t="s">
        <v>2602</v>
      </c>
      <c r="D30" s="158" t="s">
        <v>2603</v>
      </c>
      <c r="E30" s="161" t="s">
        <v>2604</v>
      </c>
      <c r="F30" s="164" t="s">
        <v>2538</v>
      </c>
      <c r="G30" s="167" t="str">
        <f>IF(COUNTIF(H30:AU30,"&lt;&gt;")=0,"",SUMPRODUCT(((Recommendations[ImplStatus]="Implemented")+(Recommendations[ImplStatus]="Compensated"))*ISNUMBER(MATCH(Recommendations[Id],H30:AU30,0)))/COUNTIF(H30:AU30,"&lt;&gt;"))</f>
        <v/>
      </c>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0"/>
      <c r="AS30" s="170"/>
      <c r="AT30" s="170"/>
      <c r="AU30" s="184"/>
    </row>
    <row r="31" spans="1:47" ht="60" customHeight="1" x14ac:dyDescent="0.35">
      <c r="A31" s="180" t="s">
        <v>2515</v>
      </c>
      <c r="B31" s="154" t="s">
        <v>2599</v>
      </c>
      <c r="C31" s="155" t="s">
        <v>2605</v>
      </c>
      <c r="D31" s="158" t="s">
        <v>2606</v>
      </c>
      <c r="E31" s="161" t="s">
        <v>2607</v>
      </c>
      <c r="F31" s="164" t="s">
        <v>2538</v>
      </c>
      <c r="G31" s="167" t="str">
        <f>IF(COUNTIF(H31:AU31,"&lt;&gt;")=0,"",SUMPRODUCT(((Recommendations[ImplStatus]="Implemented")+(Recommendations[ImplStatus]="Compensated"))*ISNUMBER(MATCH(Recommendations[Id],H31:AU31,0)))/COUNTIF(H31:AU31,"&lt;&gt;"))</f>
        <v/>
      </c>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0"/>
      <c r="AI31" s="170"/>
      <c r="AJ31" s="170"/>
      <c r="AK31" s="170"/>
      <c r="AL31" s="170"/>
      <c r="AM31" s="170"/>
      <c r="AN31" s="170"/>
      <c r="AO31" s="170"/>
      <c r="AP31" s="170"/>
      <c r="AQ31" s="170"/>
      <c r="AR31" s="170"/>
      <c r="AS31" s="170"/>
      <c r="AT31" s="170"/>
      <c r="AU31" s="184"/>
    </row>
    <row r="32" spans="1:47" ht="60" customHeight="1" x14ac:dyDescent="0.35">
      <c r="A32" s="180" t="s">
        <v>2515</v>
      </c>
      <c r="B32" s="154" t="s">
        <v>2599</v>
      </c>
      <c r="C32" s="155" t="s">
        <v>2608</v>
      </c>
      <c r="D32" s="158" t="s">
        <v>2609</v>
      </c>
      <c r="E32" s="161" t="s">
        <v>2610</v>
      </c>
      <c r="F32" s="164" t="s">
        <v>2538</v>
      </c>
      <c r="G32" s="167" t="str">
        <f>IF(COUNTIF(H32:AU32,"&lt;&gt;")=0,"",SUMPRODUCT(((Recommendations[ImplStatus]="Implemented")+(Recommendations[ImplStatus]="Compensated"))*ISNUMBER(MATCH(Recommendations[Id],H32:AU32,0)))/COUNTIF(H32:AU32,"&lt;&gt;"))</f>
        <v/>
      </c>
      <c r="H32" s="170"/>
      <c r="I32" s="170"/>
      <c r="J32" s="170"/>
      <c r="K32" s="170"/>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70"/>
      <c r="AN32" s="170"/>
      <c r="AO32" s="170"/>
      <c r="AP32" s="170"/>
      <c r="AQ32" s="170"/>
      <c r="AR32" s="170"/>
      <c r="AS32" s="170"/>
      <c r="AT32" s="170"/>
      <c r="AU32" s="184"/>
    </row>
    <row r="33" spans="1:47" ht="60" customHeight="1" x14ac:dyDescent="0.35">
      <c r="A33" s="180" t="s">
        <v>2515</v>
      </c>
      <c r="B33" s="154" t="s">
        <v>2599</v>
      </c>
      <c r="C33" s="155" t="s">
        <v>2611</v>
      </c>
      <c r="D33" s="158" t="s">
        <v>2612</v>
      </c>
      <c r="E33" s="161" t="s">
        <v>2613</v>
      </c>
      <c r="F33" s="164" t="s">
        <v>2538</v>
      </c>
      <c r="G33" s="167" t="str">
        <f>IF(COUNTIF(H33:AU33,"&lt;&gt;")=0,"",SUMPRODUCT(((Recommendations[ImplStatus]="Implemented")+(Recommendations[ImplStatus]="Compensated"))*ISNUMBER(MATCH(Recommendations[Id],H33:AU33,0)))/COUNTIF(H33:AU33,"&lt;&gt;"))</f>
        <v/>
      </c>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0"/>
      <c r="AI33" s="170"/>
      <c r="AJ33" s="170"/>
      <c r="AK33" s="170"/>
      <c r="AL33" s="170"/>
      <c r="AM33" s="170"/>
      <c r="AN33" s="170"/>
      <c r="AO33" s="170"/>
      <c r="AP33" s="170"/>
      <c r="AQ33" s="170"/>
      <c r="AR33" s="170"/>
      <c r="AS33" s="170"/>
      <c r="AT33" s="170"/>
      <c r="AU33" s="184"/>
    </row>
    <row r="34" spans="1:47" ht="60" customHeight="1" x14ac:dyDescent="0.35">
      <c r="A34" s="180" t="s">
        <v>2515</v>
      </c>
      <c r="B34" s="154" t="s">
        <v>2599</v>
      </c>
      <c r="C34" s="155" t="s">
        <v>2614</v>
      </c>
      <c r="D34" s="158" t="s">
        <v>2615</v>
      </c>
      <c r="E34" s="161" t="s">
        <v>2616</v>
      </c>
      <c r="F34" s="164" t="s">
        <v>2538</v>
      </c>
      <c r="G34" s="167" t="str">
        <f>IF(COUNTIF(H34:AU34,"&lt;&gt;")=0,"",SUMPRODUCT(((Recommendations[ImplStatus]="Implemented")+(Recommendations[ImplStatus]="Compensated"))*ISNUMBER(MATCH(Recommendations[Id],H34:AU34,0)))/COUNTIF(H34:AU34,"&lt;&gt;"))</f>
        <v/>
      </c>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0"/>
      <c r="AS34" s="170"/>
      <c r="AT34" s="170"/>
      <c r="AU34" s="184"/>
    </row>
    <row r="35" spans="1:47" ht="60" customHeight="1" x14ac:dyDescent="0.35">
      <c r="A35" s="180" t="s">
        <v>2515</v>
      </c>
      <c r="B35" s="154" t="s">
        <v>2599</v>
      </c>
      <c r="C35" s="155" t="s">
        <v>2617</v>
      </c>
      <c r="D35" s="158" t="s">
        <v>2618</v>
      </c>
      <c r="E35" s="161" t="s">
        <v>2619</v>
      </c>
      <c r="F35" s="164" t="s">
        <v>2538</v>
      </c>
      <c r="G35" s="167" t="str">
        <f>IF(COUNTIF(H35:AU35,"&lt;&gt;")=0,"",SUMPRODUCT(((Recommendations[ImplStatus]="Implemented")+(Recommendations[ImplStatus]="Compensated"))*ISNUMBER(MATCH(Recommendations[Id],H35:AU35,0)))/COUNTIF(H35:AU35,"&lt;&gt;"))</f>
        <v/>
      </c>
      <c r="H35" s="170"/>
      <c r="I35" s="170"/>
      <c r="J35" s="170"/>
      <c r="K35" s="170"/>
      <c r="L35" s="170"/>
      <c r="M35" s="170"/>
      <c r="N35" s="170"/>
      <c r="O35" s="170"/>
      <c r="P35" s="170"/>
      <c r="Q35" s="170"/>
      <c r="R35" s="170"/>
      <c r="S35" s="170"/>
      <c r="T35" s="170"/>
      <c r="U35" s="170"/>
      <c r="V35" s="170"/>
      <c r="W35" s="170"/>
      <c r="X35" s="170"/>
      <c r="Y35" s="170"/>
      <c r="Z35" s="170"/>
      <c r="AA35" s="170"/>
      <c r="AB35" s="170"/>
      <c r="AC35" s="170"/>
      <c r="AD35" s="170"/>
      <c r="AE35" s="170"/>
      <c r="AF35" s="170"/>
      <c r="AG35" s="170"/>
      <c r="AH35" s="170"/>
      <c r="AI35" s="170"/>
      <c r="AJ35" s="170"/>
      <c r="AK35" s="170"/>
      <c r="AL35" s="170"/>
      <c r="AM35" s="170"/>
      <c r="AN35" s="170"/>
      <c r="AO35" s="170"/>
      <c r="AP35" s="170"/>
      <c r="AQ35" s="170"/>
      <c r="AR35" s="170"/>
      <c r="AS35" s="170"/>
      <c r="AT35" s="170"/>
      <c r="AU35" s="184"/>
    </row>
    <row r="36" spans="1:47" ht="60" customHeight="1" x14ac:dyDescent="0.35">
      <c r="A36" s="180" t="s">
        <v>2515</v>
      </c>
      <c r="B36" s="154" t="s">
        <v>2599</v>
      </c>
      <c r="C36" s="155" t="s">
        <v>2620</v>
      </c>
      <c r="D36" s="158" t="s">
        <v>2621</v>
      </c>
      <c r="E36" s="161" t="s">
        <v>2622</v>
      </c>
      <c r="F36" s="164" t="s">
        <v>2538</v>
      </c>
      <c r="G36" s="167" t="str">
        <f>IF(COUNTIF(H36:AU36,"&lt;&gt;")=0,"",SUMPRODUCT(((Recommendations[ImplStatus]="Implemented")+(Recommendations[ImplStatus]="Compensated"))*ISNUMBER(MATCH(Recommendations[Id],H36:AU36,0)))/COUNTIF(H36:AU36,"&lt;&gt;"))</f>
        <v/>
      </c>
      <c r="H36" s="170"/>
      <c r="I36" s="170"/>
      <c r="J36" s="170"/>
      <c r="K36" s="170"/>
      <c r="L36" s="170"/>
      <c r="M36" s="170"/>
      <c r="N36" s="170"/>
      <c r="O36" s="170"/>
      <c r="P36" s="170"/>
      <c r="Q36" s="170"/>
      <c r="R36" s="170"/>
      <c r="S36" s="170"/>
      <c r="T36" s="170"/>
      <c r="U36" s="170"/>
      <c r="V36" s="170"/>
      <c r="W36" s="170"/>
      <c r="X36" s="170"/>
      <c r="Y36" s="170"/>
      <c r="Z36" s="170"/>
      <c r="AA36" s="170"/>
      <c r="AB36" s="170"/>
      <c r="AC36" s="170"/>
      <c r="AD36" s="170"/>
      <c r="AE36" s="170"/>
      <c r="AF36" s="170"/>
      <c r="AG36" s="170"/>
      <c r="AH36" s="170"/>
      <c r="AI36" s="170"/>
      <c r="AJ36" s="170"/>
      <c r="AK36" s="170"/>
      <c r="AL36" s="170"/>
      <c r="AM36" s="170"/>
      <c r="AN36" s="170"/>
      <c r="AO36" s="170"/>
      <c r="AP36" s="170"/>
      <c r="AQ36" s="170"/>
      <c r="AR36" s="170"/>
      <c r="AS36" s="170"/>
      <c r="AT36" s="170"/>
      <c r="AU36" s="184"/>
    </row>
    <row r="37" spans="1:47" ht="60" customHeight="1" x14ac:dyDescent="0.35">
      <c r="A37" s="180" t="s">
        <v>2515</v>
      </c>
      <c r="B37" s="154" t="s">
        <v>2599</v>
      </c>
      <c r="C37" s="155" t="s">
        <v>2623</v>
      </c>
      <c r="D37" s="158" t="s">
        <v>2624</v>
      </c>
      <c r="E37" s="161" t="s">
        <v>2625</v>
      </c>
      <c r="F37" s="164" t="s">
        <v>2538</v>
      </c>
      <c r="G37" s="167" t="str">
        <f>IF(COUNTIF(H37:AU37,"&lt;&gt;")=0,"",SUMPRODUCT(((Recommendations[ImplStatus]="Implemented")+(Recommendations[ImplStatus]="Compensated"))*ISNUMBER(MATCH(Recommendations[Id],H37:AU37,0)))/COUNTIF(H37:AU37,"&lt;&gt;"))</f>
        <v/>
      </c>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0"/>
      <c r="AF37" s="170"/>
      <c r="AG37" s="170"/>
      <c r="AH37" s="170"/>
      <c r="AI37" s="170"/>
      <c r="AJ37" s="170"/>
      <c r="AK37" s="170"/>
      <c r="AL37" s="170"/>
      <c r="AM37" s="170"/>
      <c r="AN37" s="170"/>
      <c r="AO37" s="170"/>
      <c r="AP37" s="170"/>
      <c r="AQ37" s="170"/>
      <c r="AR37" s="170"/>
      <c r="AS37" s="170"/>
      <c r="AT37" s="170"/>
      <c r="AU37" s="184"/>
    </row>
    <row r="38" spans="1:47" ht="60" customHeight="1" x14ac:dyDescent="0.35">
      <c r="A38" s="180" t="s">
        <v>2515</v>
      </c>
      <c r="B38" s="154" t="s">
        <v>2599</v>
      </c>
      <c r="C38" s="155" t="s">
        <v>2626</v>
      </c>
      <c r="D38" s="158" t="s">
        <v>2627</v>
      </c>
      <c r="E38" s="161" t="s">
        <v>2628</v>
      </c>
      <c r="F38" s="164" t="s">
        <v>2538</v>
      </c>
      <c r="G38" s="167" t="str">
        <f>IF(COUNTIF(H38:AU38,"&lt;&gt;")=0,"",SUMPRODUCT(((Recommendations[ImplStatus]="Implemented")+(Recommendations[ImplStatus]="Compensated"))*ISNUMBER(MATCH(Recommendations[Id],H38:AU38,0)))/COUNTIF(H38:AU38,"&lt;&gt;"))</f>
        <v/>
      </c>
      <c r="H38" s="170"/>
      <c r="I38" s="170"/>
      <c r="J38" s="170"/>
      <c r="K38" s="170"/>
      <c r="L38" s="170"/>
      <c r="M38" s="170"/>
      <c r="N38" s="170"/>
      <c r="O38" s="170"/>
      <c r="P38" s="170"/>
      <c r="Q38" s="170"/>
      <c r="R38" s="170"/>
      <c r="S38" s="170"/>
      <c r="T38" s="170"/>
      <c r="U38" s="170"/>
      <c r="V38" s="170"/>
      <c r="W38" s="170"/>
      <c r="X38" s="170"/>
      <c r="Y38" s="170"/>
      <c r="Z38" s="170"/>
      <c r="AA38" s="170"/>
      <c r="AB38" s="170"/>
      <c r="AC38" s="170"/>
      <c r="AD38" s="170"/>
      <c r="AE38" s="170"/>
      <c r="AF38" s="170"/>
      <c r="AG38" s="170"/>
      <c r="AH38" s="170"/>
      <c r="AI38" s="170"/>
      <c r="AJ38" s="170"/>
      <c r="AK38" s="170"/>
      <c r="AL38" s="170"/>
      <c r="AM38" s="170"/>
      <c r="AN38" s="170"/>
      <c r="AO38" s="170"/>
      <c r="AP38" s="170"/>
      <c r="AQ38" s="170"/>
      <c r="AR38" s="170"/>
      <c r="AS38" s="170"/>
      <c r="AT38" s="170"/>
      <c r="AU38" s="184"/>
    </row>
    <row r="39" spans="1:47" ht="60" customHeight="1" x14ac:dyDescent="0.35">
      <c r="A39" s="180" t="s">
        <v>2515</v>
      </c>
      <c r="B39" s="154" t="s">
        <v>2599</v>
      </c>
      <c r="C39" s="155" t="s">
        <v>2629</v>
      </c>
      <c r="D39" s="158" t="s">
        <v>2630</v>
      </c>
      <c r="E39" s="161" t="s">
        <v>2631</v>
      </c>
      <c r="F39" s="164" t="s">
        <v>2538</v>
      </c>
      <c r="G39" s="167" t="str">
        <f>IF(COUNTIF(H39:AU39,"&lt;&gt;")=0,"",SUMPRODUCT(((Recommendations[ImplStatus]="Implemented")+(Recommendations[ImplStatus]="Compensated"))*ISNUMBER(MATCH(Recommendations[Id],H39:AU39,0)))/COUNTIF(H39:AU39,"&lt;&gt;"))</f>
        <v/>
      </c>
      <c r="H39" s="170"/>
      <c r="I39" s="170"/>
      <c r="J39" s="170"/>
      <c r="K39" s="170"/>
      <c r="L39" s="170"/>
      <c r="M39" s="170"/>
      <c r="N39" s="170"/>
      <c r="O39" s="170"/>
      <c r="P39" s="170"/>
      <c r="Q39" s="170"/>
      <c r="R39" s="170"/>
      <c r="S39" s="170"/>
      <c r="T39" s="170"/>
      <c r="U39" s="170"/>
      <c r="V39" s="170"/>
      <c r="W39" s="170"/>
      <c r="X39" s="170"/>
      <c r="Y39" s="170"/>
      <c r="Z39" s="170"/>
      <c r="AA39" s="170"/>
      <c r="AB39" s="170"/>
      <c r="AC39" s="170"/>
      <c r="AD39" s="170"/>
      <c r="AE39" s="170"/>
      <c r="AF39" s="170"/>
      <c r="AG39" s="170"/>
      <c r="AH39" s="170"/>
      <c r="AI39" s="170"/>
      <c r="AJ39" s="170"/>
      <c r="AK39" s="170"/>
      <c r="AL39" s="170"/>
      <c r="AM39" s="170"/>
      <c r="AN39" s="170"/>
      <c r="AO39" s="170"/>
      <c r="AP39" s="170"/>
      <c r="AQ39" s="170"/>
      <c r="AR39" s="170"/>
      <c r="AS39" s="170"/>
      <c r="AT39" s="170"/>
      <c r="AU39" s="184"/>
    </row>
    <row r="40" spans="1:47" ht="60" customHeight="1" outlineLevel="1" x14ac:dyDescent="0.35">
      <c r="A40" s="178" t="s">
        <v>2632</v>
      </c>
      <c r="B40" s="152" t="s">
        <v>21</v>
      </c>
      <c r="C40" s="150" t="s">
        <v>2633</v>
      </c>
      <c r="D40" s="156" t="s">
        <v>2634</v>
      </c>
      <c r="E40" s="159" t="s">
        <v>21</v>
      </c>
      <c r="F40" s="162" t="s">
        <v>21</v>
      </c>
      <c r="G40" s="165" t="str">
        <f>IF(COUNTIF(H40:AU40,"&lt;&gt;")=0,"",SUMPRODUCT(((Recommendations[ImplStatus]="Implemented")+(Recommendations[ImplStatus]="Compensated"))*ISNUMBER(MATCH(Recommendations[Id],H40:AU40,0)))/COUNTIF(H40:AU40,"&lt;&gt;"))</f>
        <v/>
      </c>
      <c r="H40" s="168"/>
      <c r="I40" s="168"/>
      <c r="J40" s="168"/>
      <c r="K40" s="168"/>
      <c r="L40" s="168"/>
      <c r="M40" s="168"/>
      <c r="N40" s="168"/>
      <c r="O40" s="168"/>
      <c r="P40" s="168"/>
      <c r="Q40" s="168"/>
      <c r="R40" s="168"/>
      <c r="S40" s="168"/>
      <c r="T40" s="168"/>
      <c r="U40" s="168"/>
      <c r="V40" s="168"/>
      <c r="W40" s="168"/>
      <c r="X40" s="168"/>
      <c r="Y40" s="168"/>
      <c r="Z40" s="168"/>
      <c r="AA40" s="168"/>
      <c r="AB40" s="168"/>
      <c r="AC40" s="168"/>
      <c r="AD40" s="168"/>
      <c r="AE40" s="168"/>
      <c r="AF40" s="168"/>
      <c r="AG40" s="168"/>
      <c r="AH40" s="168"/>
      <c r="AI40" s="168"/>
      <c r="AJ40" s="168"/>
      <c r="AK40" s="168"/>
      <c r="AL40" s="168"/>
      <c r="AM40" s="168"/>
      <c r="AN40" s="168"/>
      <c r="AO40" s="168"/>
      <c r="AP40" s="168"/>
      <c r="AQ40" s="168"/>
      <c r="AR40" s="168"/>
      <c r="AS40" s="168"/>
      <c r="AT40" s="168"/>
      <c r="AU40" s="182"/>
    </row>
    <row r="41" spans="1:47" ht="60" customHeight="1" outlineLevel="1" x14ac:dyDescent="0.35">
      <c r="A41" s="179" t="s">
        <v>2632</v>
      </c>
      <c r="B41" s="153" t="s">
        <v>2635</v>
      </c>
      <c r="C41" s="151" t="s">
        <v>2636</v>
      </c>
      <c r="D41" s="157" t="s">
        <v>2637</v>
      </c>
      <c r="E41" s="160" t="s">
        <v>21</v>
      </c>
      <c r="F41" s="163" t="s">
        <v>21</v>
      </c>
      <c r="G41" s="166" t="str">
        <f>IF(COUNTIF(H41:AU41,"&lt;&gt;")=0,"",SUMPRODUCT(((Recommendations[ImplStatus]="Implemented")+(Recommendations[ImplStatus]="Compensated"))*ISNUMBER(MATCH(Recommendations[Id],H41:AU41,0)))/COUNTIF(H41:AU41,"&lt;&gt;"))</f>
        <v/>
      </c>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83"/>
    </row>
    <row r="42" spans="1:47" ht="60" customHeight="1" x14ac:dyDescent="0.35">
      <c r="A42" s="180" t="s">
        <v>2632</v>
      </c>
      <c r="B42" s="154" t="s">
        <v>2635</v>
      </c>
      <c r="C42" s="155" t="s">
        <v>2638</v>
      </c>
      <c r="D42" s="158" t="s">
        <v>2639</v>
      </c>
      <c r="E42" s="161" t="s">
        <v>2640</v>
      </c>
      <c r="F42" s="164" t="s">
        <v>2524</v>
      </c>
      <c r="G42" s="167" t="str">
        <f>IF(COUNTIF(H42:AU42,"&lt;&gt;")=0,"",SUMPRODUCT(((Recommendations[ImplStatus]="Implemented")+(Recommendations[ImplStatus]="Compensated"))*ISNUMBER(MATCH(Recommendations[Id],H42:AU42,0)))/COUNTIF(H42:AU42,"&lt;&gt;"))</f>
        <v/>
      </c>
      <c r="H42" s="170"/>
      <c r="I42" s="170"/>
      <c r="J42" s="170"/>
      <c r="K42" s="170"/>
      <c r="L42" s="170"/>
      <c r="M42" s="170"/>
      <c r="N42" s="170"/>
      <c r="O42" s="170"/>
      <c r="P42" s="170"/>
      <c r="Q42" s="170"/>
      <c r="R42" s="170"/>
      <c r="S42" s="170"/>
      <c r="T42" s="170"/>
      <c r="U42" s="170"/>
      <c r="V42" s="170"/>
      <c r="W42" s="170"/>
      <c r="X42" s="170"/>
      <c r="Y42" s="170"/>
      <c r="Z42" s="170"/>
      <c r="AA42" s="170"/>
      <c r="AB42" s="170"/>
      <c r="AC42" s="170"/>
      <c r="AD42" s="170"/>
      <c r="AE42" s="170"/>
      <c r="AF42" s="170"/>
      <c r="AG42" s="170"/>
      <c r="AH42" s="170"/>
      <c r="AI42" s="170"/>
      <c r="AJ42" s="170"/>
      <c r="AK42" s="170"/>
      <c r="AL42" s="170"/>
      <c r="AM42" s="170"/>
      <c r="AN42" s="170"/>
      <c r="AO42" s="170"/>
      <c r="AP42" s="170"/>
      <c r="AQ42" s="170"/>
      <c r="AR42" s="170"/>
      <c r="AS42" s="170"/>
      <c r="AT42" s="170"/>
      <c r="AU42" s="184"/>
    </row>
    <row r="43" spans="1:47" ht="60" customHeight="1" x14ac:dyDescent="0.35">
      <c r="A43" s="180" t="s">
        <v>2632</v>
      </c>
      <c r="B43" s="154" t="s">
        <v>2635</v>
      </c>
      <c r="C43" s="155" t="s">
        <v>2641</v>
      </c>
      <c r="D43" s="158" t="s">
        <v>2642</v>
      </c>
      <c r="E43" s="161" t="s">
        <v>2643</v>
      </c>
      <c r="F43" s="164" t="s">
        <v>2524</v>
      </c>
      <c r="G43" s="167" t="str">
        <f>IF(COUNTIF(H43:AU43,"&lt;&gt;")=0,"",SUMPRODUCT(((Recommendations[ImplStatus]="Implemented")+(Recommendations[ImplStatus]="Compensated"))*ISNUMBER(MATCH(Recommendations[Id],H43:AU43,0)))/COUNTIF(H43:AU43,"&lt;&gt;"))</f>
        <v/>
      </c>
      <c r="H43" s="170"/>
      <c r="I43" s="170"/>
      <c r="J43" s="170"/>
      <c r="K43" s="170"/>
      <c r="L43" s="170"/>
      <c r="M43" s="170"/>
      <c r="N43" s="170"/>
      <c r="O43" s="170"/>
      <c r="P43" s="170"/>
      <c r="Q43" s="170"/>
      <c r="R43" s="170"/>
      <c r="S43" s="170"/>
      <c r="T43" s="170"/>
      <c r="U43" s="170"/>
      <c r="V43" s="170"/>
      <c r="W43" s="170"/>
      <c r="X43" s="170"/>
      <c r="Y43" s="170"/>
      <c r="Z43" s="170"/>
      <c r="AA43" s="170"/>
      <c r="AB43" s="170"/>
      <c r="AC43" s="170"/>
      <c r="AD43" s="170"/>
      <c r="AE43" s="170"/>
      <c r="AF43" s="170"/>
      <c r="AG43" s="170"/>
      <c r="AH43" s="170"/>
      <c r="AI43" s="170"/>
      <c r="AJ43" s="170"/>
      <c r="AK43" s="170"/>
      <c r="AL43" s="170"/>
      <c r="AM43" s="170"/>
      <c r="AN43" s="170"/>
      <c r="AO43" s="170"/>
      <c r="AP43" s="170"/>
      <c r="AQ43" s="170"/>
      <c r="AR43" s="170"/>
      <c r="AS43" s="170"/>
      <c r="AT43" s="170"/>
      <c r="AU43" s="184"/>
    </row>
    <row r="44" spans="1:47" ht="60" customHeight="1" x14ac:dyDescent="0.35">
      <c r="A44" s="180" t="s">
        <v>2632</v>
      </c>
      <c r="B44" s="154" t="s">
        <v>2635</v>
      </c>
      <c r="C44" s="155" t="s">
        <v>2644</v>
      </c>
      <c r="D44" s="158" t="s">
        <v>2645</v>
      </c>
      <c r="E44" s="161" t="s">
        <v>2646</v>
      </c>
      <c r="F44" s="164" t="s">
        <v>2528</v>
      </c>
      <c r="G44" s="167" t="str">
        <f>IF(COUNTIF(H44:AU44,"&lt;&gt;")=0,"",SUMPRODUCT(((Recommendations[ImplStatus]="Implemented")+(Recommendations[ImplStatus]="Compensated"))*ISNUMBER(MATCH(Recommendations[Id],H44:AU44,0)))/COUNTIF(H44:AU44,"&lt;&gt;"))</f>
        <v/>
      </c>
      <c r="H44" s="170"/>
      <c r="I44" s="170"/>
      <c r="J44" s="170"/>
      <c r="K44" s="170"/>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70"/>
      <c r="AO44" s="170"/>
      <c r="AP44" s="170"/>
      <c r="AQ44" s="170"/>
      <c r="AR44" s="170"/>
      <c r="AS44" s="170"/>
      <c r="AT44" s="170"/>
      <c r="AU44" s="184"/>
    </row>
    <row r="45" spans="1:47" ht="60" customHeight="1" x14ac:dyDescent="0.35">
      <c r="A45" s="180" t="s">
        <v>2632</v>
      </c>
      <c r="B45" s="154" t="s">
        <v>2635</v>
      </c>
      <c r="C45" s="155" t="s">
        <v>2647</v>
      </c>
      <c r="D45" s="158" t="s">
        <v>2648</v>
      </c>
      <c r="E45" s="161" t="s">
        <v>2649</v>
      </c>
      <c r="F45" s="164" t="s">
        <v>2538</v>
      </c>
      <c r="G45" s="167" t="str">
        <f>IF(COUNTIF(H45:AU45,"&lt;&gt;")=0,"",SUMPRODUCT(((Recommendations[ImplStatus]="Implemented")+(Recommendations[ImplStatus]="Compensated"))*ISNUMBER(MATCH(Recommendations[Id],H45:AU45,0)))/COUNTIF(H45:AU45,"&lt;&gt;"))</f>
        <v/>
      </c>
      <c r="H45" s="170"/>
      <c r="I45" s="170"/>
      <c r="J45" s="170"/>
      <c r="K45" s="170"/>
      <c r="L45" s="170"/>
      <c r="M45" s="170"/>
      <c r="N45" s="170"/>
      <c r="O45" s="170"/>
      <c r="P45" s="170"/>
      <c r="Q45" s="170"/>
      <c r="R45" s="170"/>
      <c r="S45" s="170"/>
      <c r="T45" s="170"/>
      <c r="U45" s="170"/>
      <c r="V45" s="170"/>
      <c r="W45" s="170"/>
      <c r="X45" s="170"/>
      <c r="Y45" s="170"/>
      <c r="Z45" s="170"/>
      <c r="AA45" s="170"/>
      <c r="AB45" s="170"/>
      <c r="AC45" s="170"/>
      <c r="AD45" s="170"/>
      <c r="AE45" s="170"/>
      <c r="AF45" s="170"/>
      <c r="AG45" s="170"/>
      <c r="AH45" s="170"/>
      <c r="AI45" s="170"/>
      <c r="AJ45" s="170"/>
      <c r="AK45" s="170"/>
      <c r="AL45" s="170"/>
      <c r="AM45" s="170"/>
      <c r="AN45" s="170"/>
      <c r="AO45" s="170"/>
      <c r="AP45" s="170"/>
      <c r="AQ45" s="170"/>
      <c r="AR45" s="170"/>
      <c r="AS45" s="170"/>
      <c r="AT45" s="170"/>
      <c r="AU45" s="184"/>
    </row>
    <row r="46" spans="1:47" ht="60" customHeight="1" x14ac:dyDescent="0.35">
      <c r="A46" s="180" t="s">
        <v>2632</v>
      </c>
      <c r="B46" s="154" t="s">
        <v>2635</v>
      </c>
      <c r="C46" s="155" t="s">
        <v>2650</v>
      </c>
      <c r="D46" s="158" t="s">
        <v>2651</v>
      </c>
      <c r="E46" s="161" t="s">
        <v>2652</v>
      </c>
      <c r="F46" s="164" t="s">
        <v>2524</v>
      </c>
      <c r="G46" s="167" t="str">
        <f>IF(COUNTIF(H46:AU46,"&lt;&gt;")=0,"",SUMPRODUCT(((Recommendations[ImplStatus]="Implemented")+(Recommendations[ImplStatus]="Compensated"))*ISNUMBER(MATCH(Recommendations[Id],H46:AU46,0)))/COUNTIF(H46:AU46,"&lt;&gt;"))</f>
        <v/>
      </c>
      <c r="H46" s="170"/>
      <c r="I46" s="170"/>
      <c r="J46" s="170"/>
      <c r="K46" s="170"/>
      <c r="L46" s="170"/>
      <c r="M46" s="170"/>
      <c r="N46" s="170"/>
      <c r="O46" s="170"/>
      <c r="P46" s="170"/>
      <c r="Q46" s="170"/>
      <c r="R46" s="170"/>
      <c r="S46" s="170"/>
      <c r="T46" s="170"/>
      <c r="U46" s="170"/>
      <c r="V46" s="170"/>
      <c r="W46" s="170"/>
      <c r="X46" s="170"/>
      <c r="Y46" s="170"/>
      <c r="Z46" s="170"/>
      <c r="AA46" s="170"/>
      <c r="AB46" s="170"/>
      <c r="AC46" s="170"/>
      <c r="AD46" s="170"/>
      <c r="AE46" s="170"/>
      <c r="AF46" s="170"/>
      <c r="AG46" s="170"/>
      <c r="AH46" s="170"/>
      <c r="AI46" s="170"/>
      <c r="AJ46" s="170"/>
      <c r="AK46" s="170"/>
      <c r="AL46" s="170"/>
      <c r="AM46" s="170"/>
      <c r="AN46" s="170"/>
      <c r="AO46" s="170"/>
      <c r="AP46" s="170"/>
      <c r="AQ46" s="170"/>
      <c r="AR46" s="170"/>
      <c r="AS46" s="170"/>
      <c r="AT46" s="170"/>
      <c r="AU46" s="184"/>
    </row>
    <row r="47" spans="1:47" ht="60" customHeight="1" x14ac:dyDescent="0.35">
      <c r="A47" s="180" t="s">
        <v>2632</v>
      </c>
      <c r="B47" s="154" t="s">
        <v>2635</v>
      </c>
      <c r="C47" s="155" t="s">
        <v>2653</v>
      </c>
      <c r="D47" s="158" t="s">
        <v>2654</v>
      </c>
      <c r="E47" s="161"/>
      <c r="F47" s="164" t="s">
        <v>21</v>
      </c>
      <c r="G47" s="167" t="str">
        <f>IF(COUNTIF(H47:AU47,"&lt;&gt;")=0,"",SUMPRODUCT(((Recommendations[ImplStatus]="Implemented")+(Recommendations[ImplStatus]="Compensated"))*ISNUMBER(MATCH(Recommendations[Id],H47:AU47,0)))/COUNTIF(H47:AU47,"&lt;&gt;"))</f>
        <v/>
      </c>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84"/>
    </row>
    <row r="48" spans="1:47" ht="60" customHeight="1" x14ac:dyDescent="0.35">
      <c r="A48" s="180" t="s">
        <v>2632</v>
      </c>
      <c r="B48" s="154" t="s">
        <v>2635</v>
      </c>
      <c r="C48" s="155" t="s">
        <v>2655</v>
      </c>
      <c r="D48" s="158" t="s">
        <v>2656</v>
      </c>
      <c r="E48" s="161" t="s">
        <v>2657</v>
      </c>
      <c r="F48" s="164" t="s">
        <v>2524</v>
      </c>
      <c r="G48" s="167" t="str">
        <f>IF(COUNTIF(H48:AU48,"&lt;&gt;")=0,"",SUMPRODUCT(((Recommendations[ImplStatus]="Implemented")+(Recommendations[ImplStatus]="Compensated"))*ISNUMBER(MATCH(Recommendations[Id],H48:AU48,0)))/COUNTIF(H48:AU48,"&lt;&gt;"))</f>
        <v/>
      </c>
      <c r="H48" s="170"/>
      <c r="I48" s="170"/>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84"/>
    </row>
    <row r="49" spans="1:47" ht="60" customHeight="1" x14ac:dyDescent="0.35">
      <c r="A49" s="180" t="s">
        <v>2632</v>
      </c>
      <c r="B49" s="154" t="s">
        <v>2635</v>
      </c>
      <c r="C49" s="155" t="s">
        <v>2658</v>
      </c>
      <c r="D49" s="158" t="s">
        <v>2659</v>
      </c>
      <c r="E49" s="161" t="s">
        <v>2660</v>
      </c>
      <c r="F49" s="164" t="s">
        <v>2528</v>
      </c>
      <c r="G49" s="167" t="str">
        <f>IF(COUNTIF(H49:AU49,"&lt;&gt;")=0,"",SUMPRODUCT(((Recommendations[ImplStatus]="Implemented")+(Recommendations[ImplStatus]="Compensated"))*ISNUMBER(MATCH(Recommendations[Id],H49:AU49,0)))/COUNTIF(H49:AU49,"&lt;&gt;"))</f>
        <v/>
      </c>
      <c r="H49" s="170"/>
      <c r="I49" s="170"/>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84"/>
    </row>
    <row r="50" spans="1:47" ht="60" customHeight="1" outlineLevel="1" x14ac:dyDescent="0.35">
      <c r="A50" s="179" t="s">
        <v>2632</v>
      </c>
      <c r="B50" s="153" t="s">
        <v>2661</v>
      </c>
      <c r="C50" s="151" t="s">
        <v>2662</v>
      </c>
      <c r="D50" s="157"/>
      <c r="E50" s="160" t="s">
        <v>21</v>
      </c>
      <c r="F50" s="163" t="s">
        <v>21</v>
      </c>
      <c r="G50" s="166" t="str">
        <f>IF(COUNTIF(H50:AU50,"&lt;&gt;")=0,"",SUMPRODUCT(((Recommendations[ImplStatus]="Implemented")+(Recommendations[ImplStatus]="Compensated"))*ISNUMBER(MATCH(Recommendations[Id],H50:AU50,0)))/COUNTIF(H50:AU50,"&lt;&gt;"))</f>
        <v/>
      </c>
      <c r="H50" s="169"/>
      <c r="I50" s="169"/>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169"/>
      <c r="AM50" s="169"/>
      <c r="AN50" s="169"/>
      <c r="AO50" s="169"/>
      <c r="AP50" s="169"/>
      <c r="AQ50" s="169"/>
      <c r="AR50" s="169"/>
      <c r="AS50" s="169"/>
      <c r="AT50" s="169"/>
      <c r="AU50" s="183"/>
    </row>
    <row r="51" spans="1:47" ht="60" customHeight="1" x14ac:dyDescent="0.35">
      <c r="A51" s="180" t="s">
        <v>2632</v>
      </c>
      <c r="B51" s="154" t="s">
        <v>2661</v>
      </c>
      <c r="C51" s="155" t="s">
        <v>2663</v>
      </c>
      <c r="D51" s="158" t="s">
        <v>2664</v>
      </c>
      <c r="E51" s="161"/>
      <c r="F51" s="164" t="s">
        <v>21</v>
      </c>
      <c r="G51" s="167" t="str">
        <f>IF(COUNTIF(H51:AU51,"&lt;&gt;")=0,"",SUMPRODUCT(((Recommendations[ImplStatus]="Implemented")+(Recommendations[ImplStatus]="Compensated"))*ISNUMBER(MATCH(Recommendations[Id],H51:AU51,0)))/COUNTIF(H51:AU51,"&lt;&gt;"))</f>
        <v/>
      </c>
      <c r="H51" s="170"/>
      <c r="I51" s="170"/>
      <c r="J51" s="170"/>
      <c r="K51" s="170"/>
      <c r="L51" s="170"/>
      <c r="M51" s="170"/>
      <c r="N51" s="170"/>
      <c r="O51" s="170"/>
      <c r="P51" s="170"/>
      <c r="Q51" s="170"/>
      <c r="R51" s="170"/>
      <c r="S51" s="170"/>
      <c r="T51" s="170"/>
      <c r="U51" s="170"/>
      <c r="V51" s="170"/>
      <c r="W51" s="170"/>
      <c r="X51" s="170"/>
      <c r="Y51" s="170"/>
      <c r="Z51" s="170"/>
      <c r="AA51" s="170"/>
      <c r="AB51" s="170"/>
      <c r="AC51" s="170"/>
      <c r="AD51" s="170"/>
      <c r="AE51" s="170"/>
      <c r="AF51" s="170"/>
      <c r="AG51" s="170"/>
      <c r="AH51" s="170"/>
      <c r="AI51" s="170"/>
      <c r="AJ51" s="170"/>
      <c r="AK51" s="170"/>
      <c r="AL51" s="170"/>
      <c r="AM51" s="170"/>
      <c r="AN51" s="170"/>
      <c r="AO51" s="170"/>
      <c r="AP51" s="170"/>
      <c r="AQ51" s="170"/>
      <c r="AR51" s="170"/>
      <c r="AS51" s="170"/>
      <c r="AT51" s="170"/>
      <c r="AU51" s="184"/>
    </row>
    <row r="52" spans="1:47" ht="60" customHeight="1" x14ac:dyDescent="0.35">
      <c r="A52" s="180" t="s">
        <v>2632</v>
      </c>
      <c r="B52" s="154" t="s">
        <v>2661</v>
      </c>
      <c r="C52" s="155" t="s">
        <v>2665</v>
      </c>
      <c r="D52" s="158" t="s">
        <v>2666</v>
      </c>
      <c r="E52" s="161"/>
      <c r="F52" s="164" t="s">
        <v>21</v>
      </c>
      <c r="G52" s="167" t="str">
        <f>IF(COUNTIF(H52:AU52,"&lt;&gt;")=0,"",SUMPRODUCT(((Recommendations[ImplStatus]="Implemented")+(Recommendations[ImplStatus]="Compensated"))*ISNUMBER(MATCH(Recommendations[Id],H52:AU52,0)))/COUNTIF(H52:AU52,"&lt;&gt;"))</f>
        <v/>
      </c>
      <c r="H52" s="170"/>
      <c r="I52" s="170"/>
      <c r="J52" s="170"/>
      <c r="K52" s="170"/>
      <c r="L52" s="170"/>
      <c r="M52" s="170"/>
      <c r="N52" s="170"/>
      <c r="O52" s="170"/>
      <c r="P52" s="170"/>
      <c r="Q52" s="170"/>
      <c r="R52" s="170"/>
      <c r="S52" s="170"/>
      <c r="T52" s="170"/>
      <c r="U52" s="170"/>
      <c r="V52" s="170"/>
      <c r="W52" s="170"/>
      <c r="X52" s="170"/>
      <c r="Y52" s="170"/>
      <c r="Z52" s="170"/>
      <c r="AA52" s="170"/>
      <c r="AB52" s="170"/>
      <c r="AC52" s="170"/>
      <c r="AD52" s="170"/>
      <c r="AE52" s="170"/>
      <c r="AF52" s="170"/>
      <c r="AG52" s="170"/>
      <c r="AH52" s="170"/>
      <c r="AI52" s="170"/>
      <c r="AJ52" s="170"/>
      <c r="AK52" s="170"/>
      <c r="AL52" s="170"/>
      <c r="AM52" s="170"/>
      <c r="AN52" s="170"/>
      <c r="AO52" s="170"/>
      <c r="AP52" s="170"/>
      <c r="AQ52" s="170"/>
      <c r="AR52" s="170"/>
      <c r="AS52" s="170"/>
      <c r="AT52" s="170"/>
      <c r="AU52" s="184"/>
    </row>
    <row r="53" spans="1:47" ht="60" customHeight="1" x14ac:dyDescent="0.35">
      <c r="A53" s="180" t="s">
        <v>2632</v>
      </c>
      <c r="B53" s="154" t="s">
        <v>2661</v>
      </c>
      <c r="C53" s="155" t="s">
        <v>2667</v>
      </c>
      <c r="D53" s="158" t="s">
        <v>2668</v>
      </c>
      <c r="E53" s="161"/>
      <c r="F53" s="164" t="s">
        <v>21</v>
      </c>
      <c r="G53" s="167" t="str">
        <f>IF(COUNTIF(H53:AU53,"&lt;&gt;")=0,"",SUMPRODUCT(((Recommendations[ImplStatus]="Implemented")+(Recommendations[ImplStatus]="Compensated"))*ISNUMBER(MATCH(Recommendations[Id],H53:AU53,0)))/COUNTIF(H53:AU53,"&lt;&gt;"))</f>
        <v/>
      </c>
      <c r="H53" s="170"/>
      <c r="I53" s="170"/>
      <c r="J53" s="170"/>
      <c r="K53" s="170"/>
      <c r="L53" s="170"/>
      <c r="M53" s="170"/>
      <c r="N53" s="170"/>
      <c r="O53" s="170"/>
      <c r="P53" s="170"/>
      <c r="Q53" s="170"/>
      <c r="R53" s="170"/>
      <c r="S53" s="170"/>
      <c r="T53" s="170"/>
      <c r="U53" s="170"/>
      <c r="V53" s="170"/>
      <c r="W53" s="170"/>
      <c r="X53" s="170"/>
      <c r="Y53" s="170"/>
      <c r="Z53" s="170"/>
      <c r="AA53" s="170"/>
      <c r="AB53" s="170"/>
      <c r="AC53" s="170"/>
      <c r="AD53" s="170"/>
      <c r="AE53" s="170"/>
      <c r="AF53" s="170"/>
      <c r="AG53" s="170"/>
      <c r="AH53" s="170"/>
      <c r="AI53" s="170"/>
      <c r="AJ53" s="170"/>
      <c r="AK53" s="170"/>
      <c r="AL53" s="170"/>
      <c r="AM53" s="170"/>
      <c r="AN53" s="170"/>
      <c r="AO53" s="170"/>
      <c r="AP53" s="170"/>
      <c r="AQ53" s="170"/>
      <c r="AR53" s="170"/>
      <c r="AS53" s="170"/>
      <c r="AT53" s="170"/>
      <c r="AU53" s="184"/>
    </row>
    <row r="54" spans="1:47" ht="60" customHeight="1" x14ac:dyDescent="0.35">
      <c r="A54" s="180" t="s">
        <v>2632</v>
      </c>
      <c r="B54" s="154" t="s">
        <v>2661</v>
      </c>
      <c r="C54" s="155" t="s">
        <v>2669</v>
      </c>
      <c r="D54" s="158" t="s">
        <v>2670</v>
      </c>
      <c r="E54" s="161"/>
      <c r="F54" s="164" t="s">
        <v>21</v>
      </c>
      <c r="G54" s="167" t="str">
        <f>IF(COUNTIF(H54:AU54,"&lt;&gt;")=0,"",SUMPRODUCT(((Recommendations[ImplStatus]="Implemented")+(Recommendations[ImplStatus]="Compensated"))*ISNUMBER(MATCH(Recommendations[Id],H54:AU54,0)))/COUNTIF(H54:AU54,"&lt;&gt;"))</f>
        <v/>
      </c>
      <c r="H54" s="170"/>
      <c r="I54" s="170"/>
      <c r="J54" s="170"/>
      <c r="K54" s="170"/>
      <c r="L54" s="170"/>
      <c r="M54" s="170"/>
      <c r="N54" s="170"/>
      <c r="O54" s="170"/>
      <c r="P54" s="170"/>
      <c r="Q54" s="170"/>
      <c r="R54" s="170"/>
      <c r="S54" s="170"/>
      <c r="T54" s="170"/>
      <c r="U54" s="170"/>
      <c r="V54" s="170"/>
      <c r="W54" s="170"/>
      <c r="X54" s="170"/>
      <c r="Y54" s="170"/>
      <c r="Z54" s="170"/>
      <c r="AA54" s="170"/>
      <c r="AB54" s="170"/>
      <c r="AC54" s="170"/>
      <c r="AD54" s="170"/>
      <c r="AE54" s="170"/>
      <c r="AF54" s="170"/>
      <c r="AG54" s="170"/>
      <c r="AH54" s="170"/>
      <c r="AI54" s="170"/>
      <c r="AJ54" s="170"/>
      <c r="AK54" s="170"/>
      <c r="AL54" s="170"/>
      <c r="AM54" s="170"/>
      <c r="AN54" s="170"/>
      <c r="AO54" s="170"/>
      <c r="AP54" s="170"/>
      <c r="AQ54" s="170"/>
      <c r="AR54" s="170"/>
      <c r="AS54" s="170"/>
      <c r="AT54" s="170"/>
      <c r="AU54" s="184"/>
    </row>
    <row r="55" spans="1:47" ht="60" customHeight="1" x14ac:dyDescent="0.35">
      <c r="A55" s="180" t="s">
        <v>2632</v>
      </c>
      <c r="B55" s="154" t="s">
        <v>2661</v>
      </c>
      <c r="C55" s="155" t="s">
        <v>2671</v>
      </c>
      <c r="D55" s="158" t="s">
        <v>2672</v>
      </c>
      <c r="E55" s="161"/>
      <c r="F55" s="164" t="s">
        <v>21</v>
      </c>
      <c r="G55" s="167" t="str">
        <f>IF(COUNTIF(H55:AU55,"&lt;&gt;")=0,"",SUMPRODUCT(((Recommendations[ImplStatus]="Implemented")+(Recommendations[ImplStatus]="Compensated"))*ISNUMBER(MATCH(Recommendations[Id],H55:AU55,0)))/COUNTIF(H55:AU55,"&lt;&gt;"))</f>
        <v/>
      </c>
      <c r="H55" s="170"/>
      <c r="I55" s="170"/>
      <c r="J55" s="170"/>
      <c r="K55" s="170"/>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70"/>
      <c r="AN55" s="170"/>
      <c r="AO55" s="170"/>
      <c r="AP55" s="170"/>
      <c r="AQ55" s="170"/>
      <c r="AR55" s="170"/>
      <c r="AS55" s="170"/>
      <c r="AT55" s="170"/>
      <c r="AU55" s="184"/>
    </row>
    <row r="56" spans="1:47" ht="60" customHeight="1" outlineLevel="1" x14ac:dyDescent="0.35">
      <c r="A56" s="179" t="s">
        <v>2632</v>
      </c>
      <c r="B56" s="153" t="s">
        <v>786</v>
      </c>
      <c r="C56" s="151" t="s">
        <v>2673</v>
      </c>
      <c r="D56" s="157"/>
      <c r="E56" s="160" t="s">
        <v>21</v>
      </c>
      <c r="F56" s="163" t="s">
        <v>21</v>
      </c>
      <c r="G56" s="166" t="str">
        <f>IF(COUNTIF(H56:AU56,"&lt;&gt;")=0,"",SUMPRODUCT(((Recommendations[ImplStatus]="Implemented")+(Recommendations[ImplStatus]="Compensated"))*ISNUMBER(MATCH(Recommendations[Id],H56:AU56,0)))/COUNTIF(H56:AU56,"&lt;&gt;"))</f>
        <v/>
      </c>
      <c r="H56" s="169"/>
      <c r="I56" s="169"/>
      <c r="J56" s="169"/>
      <c r="K56" s="169"/>
      <c r="L56" s="169"/>
      <c r="M56" s="169"/>
      <c r="N56" s="169"/>
      <c r="O56" s="169"/>
      <c r="P56" s="169"/>
      <c r="Q56" s="169"/>
      <c r="R56" s="169"/>
      <c r="S56" s="169"/>
      <c r="T56" s="169"/>
      <c r="U56" s="169"/>
      <c r="V56" s="169"/>
      <c r="W56" s="169"/>
      <c r="X56" s="169"/>
      <c r="Y56" s="169"/>
      <c r="Z56" s="169"/>
      <c r="AA56" s="169"/>
      <c r="AB56" s="169"/>
      <c r="AC56" s="169"/>
      <c r="AD56" s="169"/>
      <c r="AE56" s="169"/>
      <c r="AF56" s="169"/>
      <c r="AG56" s="169"/>
      <c r="AH56" s="169"/>
      <c r="AI56" s="169"/>
      <c r="AJ56" s="169"/>
      <c r="AK56" s="169"/>
      <c r="AL56" s="169"/>
      <c r="AM56" s="169"/>
      <c r="AN56" s="169"/>
      <c r="AO56" s="169"/>
      <c r="AP56" s="169"/>
      <c r="AQ56" s="169"/>
      <c r="AR56" s="169"/>
      <c r="AS56" s="169"/>
      <c r="AT56" s="169"/>
      <c r="AU56" s="183"/>
    </row>
    <row r="57" spans="1:47" ht="60" customHeight="1" x14ac:dyDescent="0.35">
      <c r="A57" s="180" t="s">
        <v>2632</v>
      </c>
      <c r="B57" s="154" t="s">
        <v>786</v>
      </c>
      <c r="C57" s="155" t="s">
        <v>2674</v>
      </c>
      <c r="D57" s="158" t="s">
        <v>2675</v>
      </c>
      <c r="E57" s="161"/>
      <c r="F57" s="164" t="s">
        <v>21</v>
      </c>
      <c r="G57" s="167" t="str">
        <f>IF(COUNTIF(H57:AU57,"&lt;&gt;")=0,"",SUMPRODUCT(((Recommendations[ImplStatus]="Implemented")+(Recommendations[ImplStatus]="Compensated"))*ISNUMBER(MATCH(Recommendations[Id],H57:AU57,0)))/COUNTIF(H57:AU57,"&lt;&gt;"))</f>
        <v/>
      </c>
      <c r="H57" s="170"/>
      <c r="I57" s="170"/>
      <c r="J57" s="170"/>
      <c r="K57" s="170"/>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70"/>
      <c r="AN57" s="170"/>
      <c r="AO57" s="170"/>
      <c r="AP57" s="170"/>
      <c r="AQ57" s="170"/>
      <c r="AR57" s="170"/>
      <c r="AS57" s="170"/>
      <c r="AT57" s="170"/>
      <c r="AU57" s="184"/>
    </row>
    <row r="58" spans="1:47" ht="60" customHeight="1" x14ac:dyDescent="0.35">
      <c r="A58" s="180" t="s">
        <v>2632</v>
      </c>
      <c r="B58" s="154" t="s">
        <v>786</v>
      </c>
      <c r="C58" s="155" t="s">
        <v>2676</v>
      </c>
      <c r="D58" s="158" t="s">
        <v>2677</v>
      </c>
      <c r="E58" s="161"/>
      <c r="F58" s="164" t="s">
        <v>21</v>
      </c>
      <c r="G58" s="167" t="str">
        <f>IF(COUNTIF(H58:AU58,"&lt;&gt;")=0,"",SUMPRODUCT(((Recommendations[ImplStatus]="Implemented")+(Recommendations[ImplStatus]="Compensated"))*ISNUMBER(MATCH(Recommendations[Id],H58:AU58,0)))/COUNTIF(H58:AU58,"&lt;&gt;"))</f>
        <v/>
      </c>
      <c r="H58" s="170"/>
      <c r="I58" s="170"/>
      <c r="J58" s="170"/>
      <c r="K58" s="170"/>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70"/>
      <c r="AN58" s="170"/>
      <c r="AO58" s="170"/>
      <c r="AP58" s="170"/>
      <c r="AQ58" s="170"/>
      <c r="AR58" s="170"/>
      <c r="AS58" s="170"/>
      <c r="AT58" s="170"/>
      <c r="AU58" s="184"/>
    </row>
    <row r="59" spans="1:47" ht="60" customHeight="1" x14ac:dyDescent="0.35">
      <c r="A59" s="180" t="s">
        <v>2632</v>
      </c>
      <c r="B59" s="154" t="s">
        <v>786</v>
      </c>
      <c r="C59" s="155" t="s">
        <v>2678</v>
      </c>
      <c r="D59" s="158" t="s">
        <v>2679</v>
      </c>
      <c r="E59" s="161"/>
      <c r="F59" s="164" t="s">
        <v>21</v>
      </c>
      <c r="G59" s="167" t="str">
        <f>IF(COUNTIF(H59:AU59,"&lt;&gt;")=0,"",SUMPRODUCT(((Recommendations[ImplStatus]="Implemented")+(Recommendations[ImplStatus]="Compensated"))*ISNUMBER(MATCH(Recommendations[Id],H59:AU59,0)))/COUNTIF(H59:AU59,"&lt;&gt;"))</f>
        <v/>
      </c>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170"/>
      <c r="AM59" s="170"/>
      <c r="AN59" s="170"/>
      <c r="AO59" s="170"/>
      <c r="AP59" s="170"/>
      <c r="AQ59" s="170"/>
      <c r="AR59" s="170"/>
      <c r="AS59" s="170"/>
      <c r="AT59" s="170"/>
      <c r="AU59" s="184"/>
    </row>
    <row r="60" spans="1:47" ht="60" customHeight="1" x14ac:dyDescent="0.35">
      <c r="A60" s="180" t="s">
        <v>2632</v>
      </c>
      <c r="B60" s="154" t="s">
        <v>786</v>
      </c>
      <c r="C60" s="155" t="s">
        <v>2680</v>
      </c>
      <c r="D60" s="158" t="s">
        <v>2681</v>
      </c>
      <c r="E60" s="161"/>
      <c r="F60" s="164" t="s">
        <v>21</v>
      </c>
      <c r="G60" s="167" t="str">
        <f>IF(COUNTIF(H60:AU60,"&lt;&gt;")=0,"",SUMPRODUCT(((Recommendations[ImplStatus]="Implemented")+(Recommendations[ImplStatus]="Compensated"))*ISNUMBER(MATCH(Recommendations[Id],H60:AU60,0)))/COUNTIF(H60:AU60,"&lt;&gt;"))</f>
        <v/>
      </c>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170"/>
      <c r="AQ60" s="170"/>
      <c r="AR60" s="170"/>
      <c r="AS60" s="170"/>
      <c r="AT60" s="170"/>
      <c r="AU60" s="184"/>
    </row>
    <row r="61" spans="1:47" ht="60" customHeight="1" outlineLevel="1" x14ac:dyDescent="0.35">
      <c r="A61" s="179" t="s">
        <v>2632</v>
      </c>
      <c r="B61" s="153" t="s">
        <v>2682</v>
      </c>
      <c r="C61" s="151" t="s">
        <v>2683</v>
      </c>
      <c r="D61" s="157" t="s">
        <v>2684</v>
      </c>
      <c r="E61" s="160" t="s">
        <v>21</v>
      </c>
      <c r="F61" s="163" t="s">
        <v>21</v>
      </c>
      <c r="G61" s="166" t="str">
        <f>IF(COUNTIF(H61:AU61,"&lt;&gt;")=0,"",SUMPRODUCT(((Recommendations[ImplStatus]="Implemented")+(Recommendations[ImplStatus]="Compensated"))*ISNUMBER(MATCH(Recommendations[Id],H61:AU61,0)))/COUNTIF(H61:AU61,"&lt;&gt;"))</f>
        <v/>
      </c>
      <c r="H61" s="169"/>
      <c r="I61" s="169"/>
      <c r="J61" s="169"/>
      <c r="K61" s="169"/>
      <c r="L61" s="169"/>
      <c r="M61" s="169"/>
      <c r="N61" s="169"/>
      <c r="O61" s="169"/>
      <c r="P61" s="169"/>
      <c r="Q61" s="169"/>
      <c r="R61" s="169"/>
      <c r="S61" s="169"/>
      <c r="T61" s="169"/>
      <c r="U61" s="169"/>
      <c r="V61" s="169"/>
      <c r="W61" s="169"/>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83"/>
    </row>
    <row r="62" spans="1:47" ht="60" customHeight="1" x14ac:dyDescent="0.35">
      <c r="A62" s="180" t="s">
        <v>2632</v>
      </c>
      <c r="B62" s="154" t="s">
        <v>2682</v>
      </c>
      <c r="C62" s="155" t="s">
        <v>2685</v>
      </c>
      <c r="D62" s="158" t="s">
        <v>2686</v>
      </c>
      <c r="E62" s="161" t="s">
        <v>2687</v>
      </c>
      <c r="F62" s="164" t="s">
        <v>2524</v>
      </c>
      <c r="G62" s="167" t="str">
        <f>IF(COUNTIF(H62:AU62,"&lt;&gt;")=0,"",SUMPRODUCT(((Recommendations[ImplStatus]="Implemented")+(Recommendations[ImplStatus]="Compensated"))*ISNUMBER(MATCH(Recommendations[Id],H62:AU62,0)))/COUNTIF(H62:AU62,"&lt;&gt;"))</f>
        <v/>
      </c>
      <c r="H62" s="170"/>
      <c r="I62" s="170"/>
      <c r="J62" s="170"/>
      <c r="K62" s="170"/>
      <c r="L62" s="170"/>
      <c r="M62" s="170"/>
      <c r="N62" s="170"/>
      <c r="O62" s="170"/>
      <c r="P62" s="170"/>
      <c r="Q62" s="170"/>
      <c r="R62" s="170"/>
      <c r="S62" s="170"/>
      <c r="T62" s="170"/>
      <c r="U62" s="170"/>
      <c r="V62" s="170"/>
      <c r="W62" s="170"/>
      <c r="X62" s="170"/>
      <c r="Y62" s="170"/>
      <c r="Z62" s="170"/>
      <c r="AA62" s="170"/>
      <c r="AB62" s="170"/>
      <c r="AC62" s="170"/>
      <c r="AD62" s="170"/>
      <c r="AE62" s="170"/>
      <c r="AF62" s="170"/>
      <c r="AG62" s="170"/>
      <c r="AH62" s="170"/>
      <c r="AI62" s="170"/>
      <c r="AJ62" s="170"/>
      <c r="AK62" s="170"/>
      <c r="AL62" s="170"/>
      <c r="AM62" s="170"/>
      <c r="AN62" s="170"/>
      <c r="AO62" s="170"/>
      <c r="AP62" s="170"/>
      <c r="AQ62" s="170"/>
      <c r="AR62" s="170"/>
      <c r="AS62" s="170"/>
      <c r="AT62" s="170"/>
      <c r="AU62" s="184"/>
    </row>
    <row r="63" spans="1:47" ht="60" customHeight="1" x14ac:dyDescent="0.35">
      <c r="A63" s="180" t="s">
        <v>2632</v>
      </c>
      <c r="B63" s="154" t="s">
        <v>2682</v>
      </c>
      <c r="C63" s="155" t="s">
        <v>2688</v>
      </c>
      <c r="D63" s="158" t="s">
        <v>2689</v>
      </c>
      <c r="E63" s="161" t="s">
        <v>2690</v>
      </c>
      <c r="F63" s="164" t="s">
        <v>2528</v>
      </c>
      <c r="G63" s="167" t="str">
        <f>IF(COUNTIF(H63:AU63,"&lt;&gt;")=0,"",SUMPRODUCT(((Recommendations[ImplStatus]="Implemented")+(Recommendations[ImplStatus]="Compensated"))*ISNUMBER(MATCH(Recommendations[Id],H63:AU63,0)))/COUNTIF(H63:AU63,"&lt;&gt;"))</f>
        <v/>
      </c>
      <c r="H63" s="170"/>
      <c r="I63" s="170"/>
      <c r="J63" s="170"/>
      <c r="K63" s="170"/>
      <c r="L63" s="170"/>
      <c r="M63" s="170"/>
      <c r="N63" s="170"/>
      <c r="O63" s="170"/>
      <c r="P63" s="170"/>
      <c r="Q63" s="170"/>
      <c r="R63" s="170"/>
      <c r="S63" s="170"/>
      <c r="T63" s="170"/>
      <c r="U63" s="170"/>
      <c r="V63" s="170"/>
      <c r="W63" s="170"/>
      <c r="X63" s="170"/>
      <c r="Y63" s="170"/>
      <c r="Z63" s="170"/>
      <c r="AA63" s="170"/>
      <c r="AB63" s="170"/>
      <c r="AC63" s="170"/>
      <c r="AD63" s="170"/>
      <c r="AE63" s="170"/>
      <c r="AF63" s="170"/>
      <c r="AG63" s="170"/>
      <c r="AH63" s="170"/>
      <c r="AI63" s="170"/>
      <c r="AJ63" s="170"/>
      <c r="AK63" s="170"/>
      <c r="AL63" s="170"/>
      <c r="AM63" s="170"/>
      <c r="AN63" s="170"/>
      <c r="AO63" s="170"/>
      <c r="AP63" s="170"/>
      <c r="AQ63" s="170"/>
      <c r="AR63" s="170"/>
      <c r="AS63" s="170"/>
      <c r="AT63" s="170"/>
      <c r="AU63" s="184"/>
    </row>
    <row r="64" spans="1:47" ht="60" customHeight="1" x14ac:dyDescent="0.35">
      <c r="A64" s="180" t="s">
        <v>2632</v>
      </c>
      <c r="B64" s="154" t="s">
        <v>2682</v>
      </c>
      <c r="C64" s="155" t="s">
        <v>2691</v>
      </c>
      <c r="D64" s="158" t="s">
        <v>2692</v>
      </c>
      <c r="E64" s="161" t="s">
        <v>2693</v>
      </c>
      <c r="F64" s="164" t="s">
        <v>2524</v>
      </c>
      <c r="G64" s="167" t="str">
        <f>IF(COUNTIF(H64:AU64,"&lt;&gt;")=0,"",SUMPRODUCT(((Recommendations[ImplStatus]="Implemented")+(Recommendations[ImplStatus]="Compensated"))*ISNUMBER(MATCH(Recommendations[Id],H64:AU64,0)))/COUNTIF(H64:AU64,"&lt;&gt;"))</f>
        <v/>
      </c>
      <c r="H64" s="170"/>
      <c r="I64" s="170"/>
      <c r="J64" s="170"/>
      <c r="K64" s="170"/>
      <c r="L64" s="170"/>
      <c r="M64" s="170"/>
      <c r="N64" s="170"/>
      <c r="O64" s="170"/>
      <c r="P64" s="170"/>
      <c r="Q64" s="170"/>
      <c r="R64" s="170"/>
      <c r="S64" s="170"/>
      <c r="T64" s="170"/>
      <c r="U64" s="170"/>
      <c r="V64" s="170"/>
      <c r="W64" s="170"/>
      <c r="X64" s="170"/>
      <c r="Y64" s="170"/>
      <c r="Z64" s="170"/>
      <c r="AA64" s="170"/>
      <c r="AB64" s="170"/>
      <c r="AC64" s="170"/>
      <c r="AD64" s="170"/>
      <c r="AE64" s="170"/>
      <c r="AF64" s="170"/>
      <c r="AG64" s="170"/>
      <c r="AH64" s="170"/>
      <c r="AI64" s="170"/>
      <c r="AJ64" s="170"/>
      <c r="AK64" s="170"/>
      <c r="AL64" s="170"/>
      <c r="AM64" s="170"/>
      <c r="AN64" s="170"/>
      <c r="AO64" s="170"/>
      <c r="AP64" s="170"/>
      <c r="AQ64" s="170"/>
      <c r="AR64" s="170"/>
      <c r="AS64" s="170"/>
      <c r="AT64" s="170"/>
      <c r="AU64" s="184"/>
    </row>
    <row r="65" spans="1:47" ht="60" customHeight="1" x14ac:dyDescent="0.35">
      <c r="A65" s="180" t="s">
        <v>2632</v>
      </c>
      <c r="B65" s="154" t="s">
        <v>2682</v>
      </c>
      <c r="C65" s="155" t="s">
        <v>2694</v>
      </c>
      <c r="D65" s="158" t="s">
        <v>2695</v>
      </c>
      <c r="E65" s="161" t="s">
        <v>2696</v>
      </c>
      <c r="F65" s="164" t="s">
        <v>2524</v>
      </c>
      <c r="G65" s="167" t="str">
        <f>IF(COUNTIF(H65:AU65,"&lt;&gt;")=0,"",SUMPRODUCT(((Recommendations[ImplStatus]="Implemented")+(Recommendations[ImplStatus]="Compensated"))*ISNUMBER(MATCH(Recommendations[Id],H65:AU65,0)))/COUNTIF(H65:AU65,"&lt;&gt;"))</f>
        <v/>
      </c>
      <c r="H65" s="170"/>
      <c r="I65" s="170"/>
      <c r="J65" s="170"/>
      <c r="K65" s="170"/>
      <c r="L65" s="170"/>
      <c r="M65" s="170"/>
      <c r="N65" s="170"/>
      <c r="O65" s="170"/>
      <c r="P65" s="170"/>
      <c r="Q65" s="170"/>
      <c r="R65" s="170"/>
      <c r="S65" s="170"/>
      <c r="T65" s="170"/>
      <c r="U65" s="170"/>
      <c r="V65" s="170"/>
      <c r="W65" s="170"/>
      <c r="X65" s="170"/>
      <c r="Y65" s="170"/>
      <c r="Z65" s="170"/>
      <c r="AA65" s="170"/>
      <c r="AB65" s="170"/>
      <c r="AC65" s="170"/>
      <c r="AD65" s="170"/>
      <c r="AE65" s="170"/>
      <c r="AF65" s="170"/>
      <c r="AG65" s="170"/>
      <c r="AH65" s="170"/>
      <c r="AI65" s="170"/>
      <c r="AJ65" s="170"/>
      <c r="AK65" s="170"/>
      <c r="AL65" s="170"/>
      <c r="AM65" s="170"/>
      <c r="AN65" s="170"/>
      <c r="AO65" s="170"/>
      <c r="AP65" s="170"/>
      <c r="AQ65" s="170"/>
      <c r="AR65" s="170"/>
      <c r="AS65" s="170"/>
      <c r="AT65" s="170"/>
      <c r="AU65" s="184"/>
    </row>
    <row r="66" spans="1:47" ht="60" customHeight="1" outlineLevel="1" x14ac:dyDescent="0.35">
      <c r="A66" s="179" t="s">
        <v>2632</v>
      </c>
      <c r="B66" s="153" t="s">
        <v>2290</v>
      </c>
      <c r="C66" s="151" t="s">
        <v>2697</v>
      </c>
      <c r="D66" s="157" t="s">
        <v>2698</v>
      </c>
      <c r="E66" s="160" t="s">
        <v>21</v>
      </c>
      <c r="F66" s="163" t="s">
        <v>21</v>
      </c>
      <c r="G66" s="166" t="str">
        <f>IF(COUNTIF(H66:AU66,"&lt;&gt;")=0,"",SUMPRODUCT(((Recommendations[ImplStatus]="Implemented")+(Recommendations[ImplStatus]="Compensated"))*ISNUMBER(MATCH(Recommendations[Id],H66:AU66,0)))/COUNTIF(H66:AU66,"&lt;&gt;"))</f>
        <v/>
      </c>
      <c r="H66" s="169"/>
      <c r="I66" s="169"/>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c r="AQ66" s="169"/>
      <c r="AR66" s="169"/>
      <c r="AS66" s="169"/>
      <c r="AT66" s="169"/>
      <c r="AU66" s="183"/>
    </row>
    <row r="67" spans="1:47" ht="60" customHeight="1" x14ac:dyDescent="0.35">
      <c r="A67" s="180" t="s">
        <v>2632</v>
      </c>
      <c r="B67" s="154" t="s">
        <v>2290</v>
      </c>
      <c r="C67" s="155" t="s">
        <v>2699</v>
      </c>
      <c r="D67" s="158" t="s">
        <v>2700</v>
      </c>
      <c r="E67" s="161" t="s">
        <v>2701</v>
      </c>
      <c r="F67" s="164" t="s">
        <v>2524</v>
      </c>
      <c r="G67" s="167" t="str">
        <f>IF(COUNTIF(H67:AU67,"&lt;&gt;")=0,"",SUMPRODUCT(((Recommendations[ImplStatus]="Implemented")+(Recommendations[ImplStatus]="Compensated"))*ISNUMBER(MATCH(Recommendations[Id],H67:AU67,0)))/COUNTIF(H67:AU67,"&lt;&gt;"))</f>
        <v/>
      </c>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84"/>
    </row>
    <row r="68" spans="1:47" ht="60" customHeight="1" x14ac:dyDescent="0.35">
      <c r="A68" s="180" t="s">
        <v>2632</v>
      </c>
      <c r="B68" s="154" t="s">
        <v>2290</v>
      </c>
      <c r="C68" s="155" t="s">
        <v>2702</v>
      </c>
      <c r="D68" s="158" t="s">
        <v>2703</v>
      </c>
      <c r="E68" s="161" t="s">
        <v>2704</v>
      </c>
      <c r="F68" s="164" t="s">
        <v>2524</v>
      </c>
      <c r="G68" s="167" t="str">
        <f>IF(COUNTIF(H68:AU68,"&lt;&gt;")=0,"",SUMPRODUCT(((Recommendations[ImplStatus]="Implemented")+(Recommendations[ImplStatus]="Compensated"))*ISNUMBER(MATCH(Recommendations[Id],H68:AU68,0)))/COUNTIF(H68:AU68,"&lt;&gt;"))</f>
        <v/>
      </c>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84"/>
    </row>
    <row r="69" spans="1:47" ht="60" customHeight="1" x14ac:dyDescent="0.35">
      <c r="A69" s="180" t="s">
        <v>2632</v>
      </c>
      <c r="B69" s="154" t="s">
        <v>2290</v>
      </c>
      <c r="C69" s="155" t="s">
        <v>2705</v>
      </c>
      <c r="D69" s="158" t="s">
        <v>2706</v>
      </c>
      <c r="E69" s="161" t="s">
        <v>2707</v>
      </c>
      <c r="F69" s="164" t="s">
        <v>2528</v>
      </c>
      <c r="G69" s="167" t="str">
        <f>IF(COUNTIF(H69:AU69,"&lt;&gt;")=0,"",SUMPRODUCT(((Recommendations[ImplStatus]="Implemented")+(Recommendations[ImplStatus]="Compensated"))*ISNUMBER(MATCH(Recommendations[Id],H69:AU69,0)))/COUNTIF(H69:AU69,"&lt;&gt;"))</f>
        <v/>
      </c>
      <c r="H69" s="170"/>
      <c r="I69" s="170"/>
      <c r="J69" s="170"/>
      <c r="K69" s="170"/>
      <c r="L69" s="170"/>
      <c r="M69" s="170"/>
      <c r="N69" s="170"/>
      <c r="O69" s="170"/>
      <c r="P69" s="170"/>
      <c r="Q69" s="170"/>
      <c r="R69" s="170"/>
      <c r="S69" s="170"/>
      <c r="T69" s="170"/>
      <c r="U69" s="170"/>
      <c r="V69" s="170"/>
      <c r="W69" s="170"/>
      <c r="X69" s="170"/>
      <c r="Y69" s="170"/>
      <c r="Z69" s="170"/>
      <c r="AA69" s="170"/>
      <c r="AB69" s="170"/>
      <c r="AC69" s="170"/>
      <c r="AD69" s="170"/>
      <c r="AE69" s="170"/>
      <c r="AF69" s="170"/>
      <c r="AG69" s="170"/>
      <c r="AH69" s="170"/>
      <c r="AI69" s="170"/>
      <c r="AJ69" s="170"/>
      <c r="AK69" s="170"/>
      <c r="AL69" s="170"/>
      <c r="AM69" s="170"/>
      <c r="AN69" s="170"/>
      <c r="AO69" s="170"/>
      <c r="AP69" s="170"/>
      <c r="AQ69" s="170"/>
      <c r="AR69" s="170"/>
      <c r="AS69" s="170"/>
      <c r="AT69" s="170"/>
      <c r="AU69" s="184"/>
    </row>
    <row r="70" spans="1:47" ht="60" customHeight="1" x14ac:dyDescent="0.35">
      <c r="A70" s="180" t="s">
        <v>2632</v>
      </c>
      <c r="B70" s="154" t="s">
        <v>2290</v>
      </c>
      <c r="C70" s="155" t="s">
        <v>2708</v>
      </c>
      <c r="D70" s="158" t="s">
        <v>2709</v>
      </c>
      <c r="E70" s="161" t="s">
        <v>2710</v>
      </c>
      <c r="F70" s="164" t="s">
        <v>2524</v>
      </c>
      <c r="G70" s="167" t="str">
        <f>IF(COUNTIF(H70:AU70,"&lt;&gt;")=0,"",SUMPRODUCT(((Recommendations[ImplStatus]="Implemented")+(Recommendations[ImplStatus]="Compensated"))*ISNUMBER(MATCH(Recommendations[Id],H70:AU70,0)))/COUNTIF(H70:AU70,"&lt;&gt;"))</f>
        <v/>
      </c>
      <c r="H70" s="170"/>
      <c r="I70" s="170"/>
      <c r="J70" s="170"/>
      <c r="K70" s="170"/>
      <c r="L70" s="170"/>
      <c r="M70" s="170"/>
      <c r="N70" s="170"/>
      <c r="O70" s="170"/>
      <c r="P70" s="170"/>
      <c r="Q70" s="170"/>
      <c r="R70" s="170"/>
      <c r="S70" s="170"/>
      <c r="T70" s="170"/>
      <c r="U70" s="170"/>
      <c r="V70" s="170"/>
      <c r="W70" s="170"/>
      <c r="X70" s="170"/>
      <c r="Y70" s="170"/>
      <c r="Z70" s="170"/>
      <c r="AA70" s="170"/>
      <c r="AB70" s="170"/>
      <c r="AC70" s="170"/>
      <c r="AD70" s="170"/>
      <c r="AE70" s="170"/>
      <c r="AF70" s="170"/>
      <c r="AG70" s="170"/>
      <c r="AH70" s="170"/>
      <c r="AI70" s="170"/>
      <c r="AJ70" s="170"/>
      <c r="AK70" s="170"/>
      <c r="AL70" s="170"/>
      <c r="AM70" s="170"/>
      <c r="AN70" s="170"/>
      <c r="AO70" s="170"/>
      <c r="AP70" s="170"/>
      <c r="AQ70" s="170"/>
      <c r="AR70" s="170"/>
      <c r="AS70" s="170"/>
      <c r="AT70" s="170"/>
      <c r="AU70" s="184"/>
    </row>
    <row r="71" spans="1:47" ht="60" customHeight="1" x14ac:dyDescent="0.35">
      <c r="A71" s="180" t="s">
        <v>2632</v>
      </c>
      <c r="B71" s="154" t="s">
        <v>2290</v>
      </c>
      <c r="C71" s="155" t="s">
        <v>2711</v>
      </c>
      <c r="D71" s="158" t="s">
        <v>2712</v>
      </c>
      <c r="E71" s="161" t="s">
        <v>2713</v>
      </c>
      <c r="F71" s="164" t="s">
        <v>2524</v>
      </c>
      <c r="G71" s="167" t="str">
        <f>IF(COUNTIF(H71:AU71,"&lt;&gt;")=0,"",SUMPRODUCT(((Recommendations[ImplStatus]="Implemented")+(Recommendations[ImplStatus]="Compensated"))*ISNUMBER(MATCH(Recommendations[Id],H71:AU71,0)))/COUNTIF(H71:AU71,"&lt;&gt;"))</f>
        <v/>
      </c>
      <c r="H71" s="170"/>
      <c r="I71" s="170"/>
      <c r="J71" s="170"/>
      <c r="K71" s="170"/>
      <c r="L71" s="170"/>
      <c r="M71" s="170"/>
      <c r="N71" s="170"/>
      <c r="O71" s="170"/>
      <c r="P71" s="170"/>
      <c r="Q71" s="170"/>
      <c r="R71" s="170"/>
      <c r="S71" s="170"/>
      <c r="T71" s="170"/>
      <c r="U71" s="170"/>
      <c r="V71" s="170"/>
      <c r="W71" s="170"/>
      <c r="X71" s="170"/>
      <c r="Y71" s="170"/>
      <c r="Z71" s="170"/>
      <c r="AA71" s="170"/>
      <c r="AB71" s="170"/>
      <c r="AC71" s="170"/>
      <c r="AD71" s="170"/>
      <c r="AE71" s="170"/>
      <c r="AF71" s="170"/>
      <c r="AG71" s="170"/>
      <c r="AH71" s="170"/>
      <c r="AI71" s="170"/>
      <c r="AJ71" s="170"/>
      <c r="AK71" s="170"/>
      <c r="AL71" s="170"/>
      <c r="AM71" s="170"/>
      <c r="AN71" s="170"/>
      <c r="AO71" s="170"/>
      <c r="AP71" s="170"/>
      <c r="AQ71" s="170"/>
      <c r="AR71" s="170"/>
      <c r="AS71" s="170"/>
      <c r="AT71" s="170"/>
      <c r="AU71" s="184"/>
    </row>
    <row r="72" spans="1:47" ht="60" customHeight="1" x14ac:dyDescent="0.35">
      <c r="A72" s="180" t="s">
        <v>2632</v>
      </c>
      <c r="B72" s="154" t="s">
        <v>2290</v>
      </c>
      <c r="C72" s="155" t="s">
        <v>2714</v>
      </c>
      <c r="D72" s="158" t="s">
        <v>2715</v>
      </c>
      <c r="E72" s="161" t="s">
        <v>2716</v>
      </c>
      <c r="F72" s="164" t="s">
        <v>2524</v>
      </c>
      <c r="G72" s="167" t="str">
        <f>IF(COUNTIF(H72:AU72,"&lt;&gt;")=0,"",SUMPRODUCT(((Recommendations[ImplStatus]="Implemented")+(Recommendations[ImplStatus]="Compensated"))*ISNUMBER(MATCH(Recommendations[Id],H72:AU72,0)))/COUNTIF(H72:AU72,"&lt;&gt;"))</f>
        <v/>
      </c>
      <c r="H72" s="170"/>
      <c r="I72" s="170"/>
      <c r="J72" s="170"/>
      <c r="K72" s="170"/>
      <c r="L72" s="170"/>
      <c r="M72" s="170"/>
      <c r="N72" s="170"/>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84"/>
    </row>
    <row r="73" spans="1:47" ht="60" customHeight="1" x14ac:dyDescent="0.35">
      <c r="A73" s="180" t="s">
        <v>2632</v>
      </c>
      <c r="B73" s="154" t="s">
        <v>2290</v>
      </c>
      <c r="C73" s="155" t="s">
        <v>2717</v>
      </c>
      <c r="D73" s="158" t="s">
        <v>2718</v>
      </c>
      <c r="E73" s="161" t="s">
        <v>2719</v>
      </c>
      <c r="F73" s="164" t="s">
        <v>21</v>
      </c>
      <c r="G73" s="167" t="str">
        <f>IF(COUNTIF(H73:AU73,"&lt;&gt;")=0,"",SUMPRODUCT(((Recommendations[ImplStatus]="Implemented")+(Recommendations[ImplStatus]="Compensated"))*ISNUMBER(MATCH(Recommendations[Id],H73:AU73,0)))/COUNTIF(H73:AU73,"&lt;&gt;"))</f>
        <v/>
      </c>
      <c r="H73" s="170"/>
      <c r="I73" s="170"/>
      <c r="J73" s="170"/>
      <c r="K73" s="170"/>
      <c r="L73" s="170"/>
      <c r="M73" s="170"/>
      <c r="N73" s="170"/>
      <c r="O73" s="170"/>
      <c r="P73" s="170"/>
      <c r="Q73" s="170"/>
      <c r="R73" s="170"/>
      <c r="S73" s="170"/>
      <c r="T73" s="170"/>
      <c r="U73" s="170"/>
      <c r="V73" s="170"/>
      <c r="W73" s="170"/>
      <c r="X73" s="170"/>
      <c r="Y73" s="170"/>
      <c r="Z73" s="170"/>
      <c r="AA73" s="170"/>
      <c r="AB73" s="170"/>
      <c r="AC73" s="170"/>
      <c r="AD73" s="170"/>
      <c r="AE73" s="170"/>
      <c r="AF73" s="170"/>
      <c r="AG73" s="170"/>
      <c r="AH73" s="170"/>
      <c r="AI73" s="170"/>
      <c r="AJ73" s="170"/>
      <c r="AK73" s="170"/>
      <c r="AL73" s="170"/>
      <c r="AM73" s="170"/>
      <c r="AN73" s="170"/>
      <c r="AO73" s="170"/>
      <c r="AP73" s="170"/>
      <c r="AQ73" s="170"/>
      <c r="AR73" s="170"/>
      <c r="AS73" s="170"/>
      <c r="AT73" s="170"/>
      <c r="AU73" s="184"/>
    </row>
    <row r="74" spans="1:47" ht="60" customHeight="1" x14ac:dyDescent="0.35">
      <c r="A74" s="180" t="s">
        <v>2632</v>
      </c>
      <c r="B74" s="154" t="s">
        <v>2290</v>
      </c>
      <c r="C74" s="155" t="s">
        <v>2720</v>
      </c>
      <c r="D74" s="158" t="s">
        <v>2721</v>
      </c>
      <c r="E74" s="161" t="s">
        <v>2722</v>
      </c>
      <c r="F74" s="164" t="s">
        <v>2528</v>
      </c>
      <c r="G74" s="167" t="str">
        <f>IF(COUNTIF(H74:AU74,"&lt;&gt;")=0,"",SUMPRODUCT(((Recommendations[ImplStatus]="Implemented")+(Recommendations[ImplStatus]="Compensated"))*ISNUMBER(MATCH(Recommendations[Id],H74:AU74,0)))/COUNTIF(H74:AU74,"&lt;&gt;"))</f>
        <v/>
      </c>
      <c r="H74" s="170"/>
      <c r="I74" s="170"/>
      <c r="J74" s="170"/>
      <c r="K74" s="170"/>
      <c r="L74" s="170"/>
      <c r="M74" s="170"/>
      <c r="N74" s="170"/>
      <c r="O74" s="170"/>
      <c r="P74" s="170"/>
      <c r="Q74" s="170"/>
      <c r="R74" s="170"/>
      <c r="S74" s="170"/>
      <c r="T74" s="170"/>
      <c r="U74" s="170"/>
      <c r="V74" s="170"/>
      <c r="W74" s="170"/>
      <c r="X74" s="170"/>
      <c r="Y74" s="170"/>
      <c r="Z74" s="170"/>
      <c r="AA74" s="170"/>
      <c r="AB74" s="170"/>
      <c r="AC74" s="170"/>
      <c r="AD74" s="170"/>
      <c r="AE74" s="170"/>
      <c r="AF74" s="170"/>
      <c r="AG74" s="170"/>
      <c r="AH74" s="170"/>
      <c r="AI74" s="170"/>
      <c r="AJ74" s="170"/>
      <c r="AK74" s="170"/>
      <c r="AL74" s="170"/>
      <c r="AM74" s="170"/>
      <c r="AN74" s="170"/>
      <c r="AO74" s="170"/>
      <c r="AP74" s="170"/>
      <c r="AQ74" s="170"/>
      <c r="AR74" s="170"/>
      <c r="AS74" s="170"/>
      <c r="AT74" s="170"/>
      <c r="AU74" s="184"/>
    </row>
    <row r="75" spans="1:47" ht="60" customHeight="1" x14ac:dyDescent="0.35">
      <c r="A75" s="180" t="s">
        <v>2632</v>
      </c>
      <c r="B75" s="154" t="s">
        <v>2290</v>
      </c>
      <c r="C75" s="155" t="s">
        <v>2723</v>
      </c>
      <c r="D75" s="158" t="s">
        <v>2724</v>
      </c>
      <c r="E75" s="161" t="s">
        <v>2725</v>
      </c>
      <c r="F75" s="164" t="s">
        <v>2538</v>
      </c>
      <c r="G75" s="167" t="str">
        <f>IF(COUNTIF(H75:AU75,"&lt;&gt;")=0,"",SUMPRODUCT(((Recommendations[ImplStatus]="Implemented")+(Recommendations[ImplStatus]="Compensated"))*ISNUMBER(MATCH(Recommendations[Id],H75:AU75,0)))/COUNTIF(H75:AU75,"&lt;&gt;"))</f>
        <v/>
      </c>
      <c r="H75" s="170"/>
      <c r="I75" s="170"/>
      <c r="J75" s="170"/>
      <c r="K75" s="170"/>
      <c r="L75" s="170"/>
      <c r="M75" s="170"/>
      <c r="N75" s="170"/>
      <c r="O75" s="170"/>
      <c r="P75" s="170"/>
      <c r="Q75" s="170"/>
      <c r="R75" s="170"/>
      <c r="S75" s="170"/>
      <c r="T75" s="170"/>
      <c r="U75" s="170"/>
      <c r="V75" s="170"/>
      <c r="W75" s="170"/>
      <c r="X75" s="170"/>
      <c r="Y75" s="170"/>
      <c r="Z75" s="170"/>
      <c r="AA75" s="170"/>
      <c r="AB75" s="170"/>
      <c r="AC75" s="170"/>
      <c r="AD75" s="170"/>
      <c r="AE75" s="170"/>
      <c r="AF75" s="170"/>
      <c r="AG75" s="170"/>
      <c r="AH75" s="170"/>
      <c r="AI75" s="170"/>
      <c r="AJ75" s="170"/>
      <c r="AK75" s="170"/>
      <c r="AL75" s="170"/>
      <c r="AM75" s="170"/>
      <c r="AN75" s="170"/>
      <c r="AO75" s="170"/>
      <c r="AP75" s="170"/>
      <c r="AQ75" s="170"/>
      <c r="AR75" s="170"/>
      <c r="AS75" s="170"/>
      <c r="AT75" s="170"/>
      <c r="AU75" s="184"/>
    </row>
    <row r="76" spans="1:47" ht="60" customHeight="1" x14ac:dyDescent="0.35">
      <c r="A76" s="180" t="s">
        <v>2632</v>
      </c>
      <c r="B76" s="154" t="s">
        <v>2290</v>
      </c>
      <c r="C76" s="155" t="s">
        <v>2726</v>
      </c>
      <c r="D76" s="158" t="s">
        <v>2727</v>
      </c>
      <c r="E76" s="161" t="s">
        <v>2728</v>
      </c>
      <c r="F76" s="164" t="s">
        <v>21</v>
      </c>
      <c r="G76" s="167" t="str">
        <f>IF(COUNTIF(H76:AU76,"&lt;&gt;")=0,"",SUMPRODUCT(((Recommendations[ImplStatus]="Implemented")+(Recommendations[ImplStatus]="Compensated"))*ISNUMBER(MATCH(Recommendations[Id],H76:AU76,0)))/COUNTIF(H76:AU76,"&lt;&gt;"))</f>
        <v/>
      </c>
      <c r="H76" s="170"/>
      <c r="I76" s="170"/>
      <c r="J76" s="170"/>
      <c r="K76" s="170"/>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70"/>
      <c r="AO76" s="170"/>
      <c r="AP76" s="170"/>
      <c r="AQ76" s="170"/>
      <c r="AR76" s="170"/>
      <c r="AS76" s="170"/>
      <c r="AT76" s="170"/>
      <c r="AU76" s="184"/>
    </row>
    <row r="77" spans="1:47" ht="60" customHeight="1" outlineLevel="1" x14ac:dyDescent="0.35">
      <c r="A77" s="179" t="s">
        <v>2632</v>
      </c>
      <c r="B77" s="153" t="s">
        <v>2560</v>
      </c>
      <c r="C77" s="151" t="s">
        <v>2729</v>
      </c>
      <c r="D77" s="157"/>
      <c r="E77" s="160" t="s">
        <v>21</v>
      </c>
      <c r="F77" s="163" t="s">
        <v>21</v>
      </c>
      <c r="G77" s="166" t="str">
        <f>IF(COUNTIF(H77:AU77,"&lt;&gt;")=0,"",SUMPRODUCT(((Recommendations[ImplStatus]="Implemented")+(Recommendations[ImplStatus]="Compensated"))*ISNUMBER(MATCH(Recommendations[Id],H77:AU77,0)))/COUNTIF(H77:AU77,"&lt;&gt;"))</f>
        <v/>
      </c>
      <c r="H77" s="169"/>
      <c r="I77" s="169"/>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83"/>
    </row>
    <row r="78" spans="1:47" ht="60" customHeight="1" x14ac:dyDescent="0.35">
      <c r="A78" s="180" t="s">
        <v>2632</v>
      </c>
      <c r="B78" s="154" t="s">
        <v>2560</v>
      </c>
      <c r="C78" s="155" t="s">
        <v>2730</v>
      </c>
      <c r="D78" s="158" t="s">
        <v>2731</v>
      </c>
      <c r="E78" s="161"/>
      <c r="F78" s="164" t="s">
        <v>21</v>
      </c>
      <c r="G78" s="167" t="str">
        <f>IF(COUNTIF(H78:AU78,"&lt;&gt;")=0,"",SUMPRODUCT(((Recommendations[ImplStatus]="Implemented")+(Recommendations[ImplStatus]="Compensated"))*ISNUMBER(MATCH(Recommendations[Id],H78:AU78,0)))/COUNTIF(H78:AU78,"&lt;&gt;"))</f>
        <v/>
      </c>
      <c r="H78" s="170"/>
      <c r="I78" s="170"/>
      <c r="J78" s="170"/>
      <c r="K78" s="170"/>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70"/>
      <c r="AO78" s="170"/>
      <c r="AP78" s="170"/>
      <c r="AQ78" s="170"/>
      <c r="AR78" s="170"/>
      <c r="AS78" s="170"/>
      <c r="AT78" s="170"/>
      <c r="AU78" s="184"/>
    </row>
    <row r="79" spans="1:47" ht="60" customHeight="1" x14ac:dyDescent="0.35">
      <c r="A79" s="180" t="s">
        <v>2632</v>
      </c>
      <c r="B79" s="154" t="s">
        <v>2560</v>
      </c>
      <c r="C79" s="155" t="s">
        <v>2732</v>
      </c>
      <c r="D79" s="158" t="s">
        <v>2733</v>
      </c>
      <c r="E79" s="161"/>
      <c r="F79" s="164" t="s">
        <v>21</v>
      </c>
      <c r="G79" s="167" t="str">
        <f>IF(COUNTIF(H79:AU79,"&lt;&gt;")=0,"",SUMPRODUCT(((Recommendations[ImplStatus]="Implemented")+(Recommendations[ImplStatus]="Compensated"))*ISNUMBER(MATCH(Recommendations[Id],H79:AU79,0)))/COUNTIF(H79:AU79,"&lt;&gt;"))</f>
        <v/>
      </c>
      <c r="H79" s="170"/>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70"/>
      <c r="AO79" s="170"/>
      <c r="AP79" s="170"/>
      <c r="AQ79" s="170"/>
      <c r="AR79" s="170"/>
      <c r="AS79" s="170"/>
      <c r="AT79" s="170"/>
      <c r="AU79" s="184"/>
    </row>
    <row r="80" spans="1:47" ht="60" customHeight="1" x14ac:dyDescent="0.35">
      <c r="A80" s="180" t="s">
        <v>2632</v>
      </c>
      <c r="B80" s="154" t="s">
        <v>2560</v>
      </c>
      <c r="C80" s="155" t="s">
        <v>2734</v>
      </c>
      <c r="D80" s="158" t="s">
        <v>2735</v>
      </c>
      <c r="E80" s="161"/>
      <c r="F80" s="164" t="s">
        <v>21</v>
      </c>
      <c r="G80" s="167" t="str">
        <f>IF(COUNTIF(H80:AU80,"&lt;&gt;")=0,"",SUMPRODUCT(((Recommendations[ImplStatus]="Implemented")+(Recommendations[ImplStatus]="Compensated"))*ISNUMBER(MATCH(Recommendations[Id],H80:AU80,0)))/COUNTIF(H80:AU80,"&lt;&gt;"))</f>
        <v/>
      </c>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70"/>
      <c r="AO80" s="170"/>
      <c r="AP80" s="170"/>
      <c r="AQ80" s="170"/>
      <c r="AR80" s="170"/>
      <c r="AS80" s="170"/>
      <c r="AT80" s="170"/>
      <c r="AU80" s="184"/>
    </row>
    <row r="81" spans="1:47" ht="60" customHeight="1" outlineLevel="1" x14ac:dyDescent="0.35">
      <c r="A81" s="179" t="s">
        <v>2632</v>
      </c>
      <c r="B81" s="153" t="s">
        <v>2488</v>
      </c>
      <c r="C81" s="151" t="s">
        <v>2736</v>
      </c>
      <c r="D81" s="157"/>
      <c r="E81" s="160" t="s">
        <v>21</v>
      </c>
      <c r="F81" s="163" t="s">
        <v>21</v>
      </c>
      <c r="G81" s="166" t="str">
        <f>IF(COUNTIF(H81:AU81,"&lt;&gt;")=0,"",SUMPRODUCT(((Recommendations[ImplStatus]="Implemented")+(Recommendations[ImplStatus]="Compensated"))*ISNUMBER(MATCH(Recommendations[Id],H81:AU81,0)))/COUNTIF(H81:AU81,"&lt;&gt;"))</f>
        <v/>
      </c>
      <c r="H81" s="169"/>
      <c r="I81" s="169"/>
      <c r="J81" s="169"/>
      <c r="K81" s="169"/>
      <c r="L81" s="169"/>
      <c r="M81" s="169"/>
      <c r="N81" s="169"/>
      <c r="O81" s="169"/>
      <c r="P81" s="169"/>
      <c r="Q81" s="169"/>
      <c r="R81" s="169"/>
      <c r="S81" s="169"/>
      <c r="T81" s="169"/>
      <c r="U81" s="169"/>
      <c r="V81" s="169"/>
      <c r="W81" s="169"/>
      <c r="X81" s="169"/>
      <c r="Y81" s="169"/>
      <c r="Z81" s="169"/>
      <c r="AA81" s="169"/>
      <c r="AB81" s="169"/>
      <c r="AC81" s="169"/>
      <c r="AD81" s="169"/>
      <c r="AE81" s="169"/>
      <c r="AF81" s="169"/>
      <c r="AG81" s="169"/>
      <c r="AH81" s="169"/>
      <c r="AI81" s="169"/>
      <c r="AJ81" s="169"/>
      <c r="AK81" s="169"/>
      <c r="AL81" s="169"/>
      <c r="AM81" s="169"/>
      <c r="AN81" s="169"/>
      <c r="AO81" s="169"/>
      <c r="AP81" s="169"/>
      <c r="AQ81" s="169"/>
      <c r="AR81" s="169"/>
      <c r="AS81" s="169"/>
      <c r="AT81" s="169"/>
      <c r="AU81" s="183"/>
    </row>
    <row r="82" spans="1:47" ht="60" customHeight="1" x14ac:dyDescent="0.35">
      <c r="A82" s="180" t="s">
        <v>2632</v>
      </c>
      <c r="B82" s="154" t="s">
        <v>2488</v>
      </c>
      <c r="C82" s="155" t="s">
        <v>2737</v>
      </c>
      <c r="D82" s="158" t="s">
        <v>2738</v>
      </c>
      <c r="E82" s="161"/>
      <c r="F82" s="164" t="s">
        <v>21</v>
      </c>
      <c r="G82" s="167" t="str">
        <f>IF(COUNTIF(H82:AU82,"&lt;&gt;")=0,"",SUMPRODUCT(((Recommendations[ImplStatus]="Implemented")+(Recommendations[ImplStatus]="Compensated"))*ISNUMBER(MATCH(Recommendations[Id],H82:AU82,0)))/COUNTIF(H82:AU82,"&lt;&gt;"))</f>
        <v/>
      </c>
      <c r="H82" s="170"/>
      <c r="I82" s="170"/>
      <c r="J82" s="170"/>
      <c r="K82" s="170"/>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70"/>
      <c r="AO82" s="170"/>
      <c r="AP82" s="170"/>
      <c r="AQ82" s="170"/>
      <c r="AR82" s="170"/>
      <c r="AS82" s="170"/>
      <c r="AT82" s="170"/>
      <c r="AU82" s="184"/>
    </row>
    <row r="83" spans="1:47" ht="60" customHeight="1" x14ac:dyDescent="0.35">
      <c r="A83" s="180" t="s">
        <v>2632</v>
      </c>
      <c r="B83" s="154" t="s">
        <v>2488</v>
      </c>
      <c r="C83" s="155" t="s">
        <v>2739</v>
      </c>
      <c r="D83" s="158" t="s">
        <v>2740</v>
      </c>
      <c r="E83" s="161"/>
      <c r="F83" s="164" t="s">
        <v>21</v>
      </c>
      <c r="G83" s="167" t="str">
        <f>IF(COUNTIF(H83:AU83,"&lt;&gt;")=0,"",SUMPRODUCT(((Recommendations[ImplStatus]="Implemented")+(Recommendations[ImplStatus]="Compensated"))*ISNUMBER(MATCH(Recommendations[Id],H83:AU83,0)))/COUNTIF(H83:AU83,"&lt;&gt;"))</f>
        <v/>
      </c>
      <c r="H83" s="170"/>
      <c r="I83" s="170"/>
      <c r="J83" s="170"/>
      <c r="K83" s="170"/>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70"/>
      <c r="AO83" s="170"/>
      <c r="AP83" s="170"/>
      <c r="AQ83" s="170"/>
      <c r="AR83" s="170"/>
      <c r="AS83" s="170"/>
      <c r="AT83" s="170"/>
      <c r="AU83" s="184"/>
    </row>
    <row r="84" spans="1:47" ht="60" customHeight="1" x14ac:dyDescent="0.35">
      <c r="A84" s="180" t="s">
        <v>2632</v>
      </c>
      <c r="B84" s="154" t="s">
        <v>2488</v>
      </c>
      <c r="C84" s="155" t="s">
        <v>2741</v>
      </c>
      <c r="D84" s="158" t="s">
        <v>2742</v>
      </c>
      <c r="E84" s="161"/>
      <c r="F84" s="164" t="s">
        <v>21</v>
      </c>
      <c r="G84" s="167" t="str">
        <f>IF(COUNTIF(H84:AU84,"&lt;&gt;")=0,"",SUMPRODUCT(((Recommendations[ImplStatus]="Implemented")+(Recommendations[ImplStatus]="Compensated"))*ISNUMBER(MATCH(Recommendations[Id],H84:AU84,0)))/COUNTIF(H84:AU84,"&lt;&gt;"))</f>
        <v/>
      </c>
      <c r="H84" s="170"/>
      <c r="I84" s="170"/>
      <c r="J84" s="170"/>
      <c r="K84" s="170"/>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70"/>
      <c r="AO84" s="170"/>
      <c r="AP84" s="170"/>
      <c r="AQ84" s="170"/>
      <c r="AR84" s="170"/>
      <c r="AS84" s="170"/>
      <c r="AT84" s="170"/>
      <c r="AU84" s="184"/>
    </row>
    <row r="85" spans="1:47" ht="60" customHeight="1" x14ac:dyDescent="0.35">
      <c r="A85" s="180" t="s">
        <v>2632</v>
      </c>
      <c r="B85" s="154" t="s">
        <v>2488</v>
      </c>
      <c r="C85" s="155" t="s">
        <v>2743</v>
      </c>
      <c r="D85" s="158" t="s">
        <v>2744</v>
      </c>
      <c r="E85" s="161"/>
      <c r="F85" s="164" t="s">
        <v>21</v>
      </c>
      <c r="G85" s="167" t="str">
        <f>IF(COUNTIF(H85:AU85,"&lt;&gt;")=0,"",SUMPRODUCT(((Recommendations[ImplStatus]="Implemented")+(Recommendations[ImplStatus]="Compensated"))*ISNUMBER(MATCH(Recommendations[Id],H85:AU85,0)))/COUNTIF(H85:AU85,"&lt;&gt;"))</f>
        <v/>
      </c>
      <c r="H85" s="170"/>
      <c r="I85" s="170"/>
      <c r="J85" s="170"/>
      <c r="K85" s="170"/>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70"/>
      <c r="AO85" s="170"/>
      <c r="AP85" s="170"/>
      <c r="AQ85" s="170"/>
      <c r="AR85" s="170"/>
      <c r="AS85" s="170"/>
      <c r="AT85" s="170"/>
      <c r="AU85" s="184"/>
    </row>
    <row r="86" spans="1:47" ht="60" customHeight="1" x14ac:dyDescent="0.35">
      <c r="A86" s="180" t="s">
        <v>2632</v>
      </c>
      <c r="B86" s="154" t="s">
        <v>2488</v>
      </c>
      <c r="C86" s="155" t="s">
        <v>2745</v>
      </c>
      <c r="D86" s="158" t="s">
        <v>2746</v>
      </c>
      <c r="E86" s="161"/>
      <c r="F86" s="164" t="s">
        <v>21</v>
      </c>
      <c r="G86" s="167" t="str">
        <f>IF(COUNTIF(H86:AU86,"&lt;&gt;")=0,"",SUMPRODUCT(((Recommendations[ImplStatus]="Implemented")+(Recommendations[ImplStatus]="Compensated"))*ISNUMBER(MATCH(Recommendations[Id],H86:AU86,0)))/COUNTIF(H86:AU86,"&lt;&gt;"))</f>
        <v/>
      </c>
      <c r="H86" s="170"/>
      <c r="I86" s="170"/>
      <c r="J86" s="170"/>
      <c r="K86" s="170"/>
      <c r="L86" s="170"/>
      <c r="M86" s="170"/>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70"/>
      <c r="AO86" s="170"/>
      <c r="AP86" s="170"/>
      <c r="AQ86" s="170"/>
      <c r="AR86" s="170"/>
      <c r="AS86" s="170"/>
      <c r="AT86" s="170"/>
      <c r="AU86" s="184"/>
    </row>
    <row r="87" spans="1:47" ht="60" customHeight="1" outlineLevel="1" x14ac:dyDescent="0.35">
      <c r="A87" s="178" t="s">
        <v>2747</v>
      </c>
      <c r="B87" s="152" t="s">
        <v>21</v>
      </c>
      <c r="C87" s="150" t="s">
        <v>2748</v>
      </c>
      <c r="D87" s="156" t="s">
        <v>2749</v>
      </c>
      <c r="E87" s="159" t="s">
        <v>21</v>
      </c>
      <c r="F87" s="162" t="s">
        <v>21</v>
      </c>
      <c r="G87" s="165" t="str">
        <f>IF(COUNTIF(H87:AU87,"&lt;&gt;")=0,"",SUMPRODUCT(((Recommendations[ImplStatus]="Implemented")+(Recommendations[ImplStatus]="Compensated"))*ISNUMBER(MATCH(Recommendations[Id],H87:AU87,0)))/COUNTIF(H87:AU87,"&lt;&gt;"))</f>
        <v/>
      </c>
      <c r="H87" s="168"/>
      <c r="I87" s="168"/>
      <c r="J87" s="168"/>
      <c r="K87" s="168"/>
      <c r="L87" s="168"/>
      <c r="M87" s="168"/>
      <c r="N87" s="168"/>
      <c r="O87" s="168"/>
      <c r="P87" s="168"/>
      <c r="Q87" s="168"/>
      <c r="R87" s="168"/>
      <c r="S87" s="168"/>
      <c r="T87" s="168"/>
      <c r="U87" s="168"/>
      <c r="V87" s="168"/>
      <c r="W87" s="168"/>
      <c r="X87" s="168"/>
      <c r="Y87" s="168"/>
      <c r="Z87" s="168"/>
      <c r="AA87" s="168"/>
      <c r="AB87" s="168"/>
      <c r="AC87" s="168"/>
      <c r="AD87" s="168"/>
      <c r="AE87" s="168"/>
      <c r="AF87" s="168"/>
      <c r="AG87" s="168"/>
      <c r="AH87" s="168"/>
      <c r="AI87" s="168"/>
      <c r="AJ87" s="168"/>
      <c r="AK87" s="168"/>
      <c r="AL87" s="168"/>
      <c r="AM87" s="168"/>
      <c r="AN87" s="168"/>
      <c r="AO87" s="168"/>
      <c r="AP87" s="168"/>
      <c r="AQ87" s="168"/>
      <c r="AR87" s="168"/>
      <c r="AS87" s="168"/>
      <c r="AT87" s="168"/>
      <c r="AU87" s="182"/>
    </row>
    <row r="88" spans="1:47" ht="60" customHeight="1" outlineLevel="1" x14ac:dyDescent="0.35">
      <c r="A88" s="179" t="s">
        <v>2747</v>
      </c>
      <c r="B88" s="153" t="s">
        <v>2750</v>
      </c>
      <c r="C88" s="151" t="s">
        <v>2751</v>
      </c>
      <c r="D88" s="157" t="s">
        <v>2752</v>
      </c>
      <c r="E88" s="160" t="s">
        <v>21</v>
      </c>
      <c r="F88" s="163" t="s">
        <v>21</v>
      </c>
      <c r="G88" s="166" t="str">
        <f>IF(COUNTIF(H88:AU88,"&lt;&gt;")=0,"",SUMPRODUCT(((Recommendations[ImplStatus]="Implemented")+(Recommendations[ImplStatus]="Compensated"))*ISNUMBER(MATCH(Recommendations[Id],H88:AU88,0)))/COUNTIF(H88:AU88,"&lt;&gt;"))</f>
        <v/>
      </c>
      <c r="H88" s="169"/>
      <c r="I88" s="169"/>
      <c r="J88" s="169"/>
      <c r="K88" s="169"/>
      <c r="L88" s="169"/>
      <c r="M88" s="169"/>
      <c r="N88" s="169"/>
      <c r="O88" s="169"/>
      <c r="P88" s="169"/>
      <c r="Q88" s="169"/>
      <c r="R88" s="169"/>
      <c r="S88" s="169"/>
      <c r="T88" s="169"/>
      <c r="U88" s="169"/>
      <c r="V88" s="169"/>
      <c r="W88" s="169"/>
      <c r="X88" s="169"/>
      <c r="Y88" s="169"/>
      <c r="Z88" s="169"/>
      <c r="AA88" s="169"/>
      <c r="AB88" s="169"/>
      <c r="AC88" s="169"/>
      <c r="AD88" s="169"/>
      <c r="AE88" s="169"/>
      <c r="AF88" s="169"/>
      <c r="AG88" s="169"/>
      <c r="AH88" s="169"/>
      <c r="AI88" s="169"/>
      <c r="AJ88" s="169"/>
      <c r="AK88" s="169"/>
      <c r="AL88" s="169"/>
      <c r="AM88" s="169"/>
      <c r="AN88" s="169"/>
      <c r="AO88" s="169"/>
      <c r="AP88" s="169"/>
      <c r="AQ88" s="169"/>
      <c r="AR88" s="169"/>
      <c r="AS88" s="169"/>
      <c r="AT88" s="169"/>
      <c r="AU88" s="183"/>
    </row>
    <row r="89" spans="1:47" ht="60" customHeight="1" x14ac:dyDescent="0.35">
      <c r="A89" s="180" t="s">
        <v>2747</v>
      </c>
      <c r="B89" s="154" t="s">
        <v>2750</v>
      </c>
      <c r="C89" s="155" t="s">
        <v>2753</v>
      </c>
      <c r="D89" s="158" t="s">
        <v>2754</v>
      </c>
      <c r="E89" s="161" t="s">
        <v>2755</v>
      </c>
      <c r="F89" s="164" t="s">
        <v>2524</v>
      </c>
      <c r="G89" s="167">
        <f>IF(COUNTIF(H89:AU89,"&lt;&gt;")=0,"",SUMPRODUCT(((Recommendations[ImplStatus]="Implemented")+(Recommendations[ImplStatus]="Compensated"))*ISNUMBER(MATCH(Recommendations[Id],H89:AU89,0)))/COUNTIF(H89:AU89,"&lt;&gt;"))</f>
        <v>0</v>
      </c>
      <c r="H89" s="170" t="s">
        <v>30</v>
      </c>
      <c r="I89" s="170" t="s">
        <v>71</v>
      </c>
      <c r="J89" s="170"/>
      <c r="K89" s="170"/>
      <c r="L89" s="170"/>
      <c r="M89" s="170"/>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70"/>
      <c r="AO89" s="170"/>
      <c r="AP89" s="170"/>
      <c r="AQ89" s="170"/>
      <c r="AR89" s="170"/>
      <c r="AS89" s="170"/>
      <c r="AT89" s="170"/>
      <c r="AU89" s="184"/>
    </row>
    <row r="90" spans="1:47" ht="60" customHeight="1" x14ac:dyDescent="0.35">
      <c r="A90" s="180" t="s">
        <v>2747</v>
      </c>
      <c r="B90" s="154" t="s">
        <v>2750</v>
      </c>
      <c r="C90" s="155" t="s">
        <v>2756</v>
      </c>
      <c r="D90" s="158" t="s">
        <v>2757</v>
      </c>
      <c r="E90" s="161" t="s">
        <v>2758</v>
      </c>
      <c r="F90" s="164" t="s">
        <v>2528</v>
      </c>
      <c r="G90" s="167" t="str">
        <f>IF(COUNTIF(H90:AU90,"&lt;&gt;")=0,"",SUMPRODUCT(((Recommendations[ImplStatus]="Implemented")+(Recommendations[ImplStatus]="Compensated"))*ISNUMBER(MATCH(Recommendations[Id],H90:AU90,0)))/COUNTIF(H90:AU90,"&lt;&gt;"))</f>
        <v/>
      </c>
      <c r="H90" s="170"/>
      <c r="I90" s="170"/>
      <c r="J90" s="170"/>
      <c r="K90" s="170"/>
      <c r="L90" s="170"/>
      <c r="M90" s="170"/>
      <c r="N90" s="170"/>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70"/>
      <c r="AO90" s="170"/>
      <c r="AP90" s="170"/>
      <c r="AQ90" s="170"/>
      <c r="AR90" s="170"/>
      <c r="AS90" s="170"/>
      <c r="AT90" s="170"/>
      <c r="AU90" s="184"/>
    </row>
    <row r="91" spans="1:47" ht="60" customHeight="1" x14ac:dyDescent="0.35">
      <c r="A91" s="180" t="s">
        <v>2747</v>
      </c>
      <c r="B91" s="154" t="s">
        <v>2750</v>
      </c>
      <c r="C91" s="155" t="s">
        <v>2759</v>
      </c>
      <c r="D91" s="158" t="s">
        <v>2760</v>
      </c>
      <c r="E91" s="161" t="s">
        <v>2761</v>
      </c>
      <c r="F91" s="164" t="s">
        <v>2524</v>
      </c>
      <c r="G91" s="167">
        <f>IF(COUNTIF(H91:AU91,"&lt;&gt;")=0,"",SUMPRODUCT(((Recommendations[ImplStatus]="Implemented")+(Recommendations[ImplStatus]="Compensated"))*ISNUMBER(MATCH(Recommendations[Id],H91:AU91,0)))/COUNTIF(H91:AU91,"&lt;&gt;"))</f>
        <v>0</v>
      </c>
      <c r="H91" s="170" t="s">
        <v>35</v>
      </c>
      <c r="I91" s="170" t="s">
        <v>66</v>
      </c>
      <c r="J91" s="170" t="s">
        <v>101</v>
      </c>
      <c r="K91" s="170" t="s">
        <v>106</v>
      </c>
      <c r="L91" s="170" t="s">
        <v>116</v>
      </c>
      <c r="M91" s="170" t="s">
        <v>120</v>
      </c>
      <c r="N91" s="170" t="s">
        <v>129</v>
      </c>
      <c r="O91" s="170" t="s">
        <v>139</v>
      </c>
      <c r="P91" s="170" t="s">
        <v>160</v>
      </c>
      <c r="Q91" s="170" t="s">
        <v>410</v>
      </c>
      <c r="R91" s="170" t="s">
        <v>566</v>
      </c>
      <c r="S91" s="170"/>
      <c r="T91" s="170"/>
      <c r="U91" s="170"/>
      <c r="V91" s="170"/>
      <c r="W91" s="170"/>
      <c r="X91" s="170"/>
      <c r="Y91" s="170"/>
      <c r="Z91" s="170"/>
      <c r="AA91" s="170"/>
      <c r="AB91" s="170"/>
      <c r="AC91" s="170"/>
      <c r="AD91" s="170"/>
      <c r="AE91" s="170"/>
      <c r="AF91" s="170"/>
      <c r="AG91" s="170"/>
      <c r="AH91" s="170"/>
      <c r="AI91" s="170"/>
      <c r="AJ91" s="170"/>
      <c r="AK91" s="170"/>
      <c r="AL91" s="170"/>
      <c r="AM91" s="170"/>
      <c r="AN91" s="170"/>
      <c r="AO91" s="170"/>
      <c r="AP91" s="170"/>
      <c r="AQ91" s="170"/>
      <c r="AR91" s="170"/>
      <c r="AS91" s="170"/>
      <c r="AT91" s="170"/>
      <c r="AU91" s="184"/>
    </row>
    <row r="92" spans="1:47" ht="60" customHeight="1" x14ac:dyDescent="0.35">
      <c r="A92" s="180" t="s">
        <v>2747</v>
      </c>
      <c r="B92" s="154" t="s">
        <v>2750</v>
      </c>
      <c r="C92" s="155" t="s">
        <v>2762</v>
      </c>
      <c r="D92" s="158" t="s">
        <v>2763</v>
      </c>
      <c r="E92" s="161" t="s">
        <v>2764</v>
      </c>
      <c r="F92" s="164" t="s">
        <v>2524</v>
      </c>
      <c r="G92" s="167" t="str">
        <f>IF(COUNTIF(H92:AU92,"&lt;&gt;")=0,"",SUMPRODUCT(((Recommendations[ImplStatus]="Implemented")+(Recommendations[ImplStatus]="Compensated"))*ISNUMBER(MATCH(Recommendations[Id],H92:AU92,0)))/COUNTIF(H92:AU92,"&lt;&gt;"))</f>
        <v/>
      </c>
      <c r="H92" s="170"/>
      <c r="I92" s="170"/>
      <c r="J92" s="170"/>
      <c r="K92" s="170"/>
      <c r="L92" s="170"/>
      <c r="M92" s="170"/>
      <c r="N92" s="170"/>
      <c r="O92" s="170"/>
      <c r="P92" s="170"/>
      <c r="Q92" s="170"/>
      <c r="R92" s="170"/>
      <c r="S92" s="170"/>
      <c r="T92" s="170"/>
      <c r="U92" s="170"/>
      <c r="V92" s="170"/>
      <c r="W92" s="170"/>
      <c r="X92" s="170"/>
      <c r="Y92" s="170"/>
      <c r="Z92" s="170"/>
      <c r="AA92" s="170"/>
      <c r="AB92" s="170"/>
      <c r="AC92" s="170"/>
      <c r="AD92" s="170"/>
      <c r="AE92" s="170"/>
      <c r="AF92" s="170"/>
      <c r="AG92" s="170"/>
      <c r="AH92" s="170"/>
      <c r="AI92" s="170"/>
      <c r="AJ92" s="170"/>
      <c r="AK92" s="170"/>
      <c r="AL92" s="170"/>
      <c r="AM92" s="170"/>
      <c r="AN92" s="170"/>
      <c r="AO92" s="170"/>
      <c r="AP92" s="170"/>
      <c r="AQ92" s="170"/>
      <c r="AR92" s="170"/>
      <c r="AS92" s="170"/>
      <c r="AT92" s="170"/>
      <c r="AU92" s="184"/>
    </row>
    <row r="93" spans="1:47" ht="60" customHeight="1" x14ac:dyDescent="0.35">
      <c r="A93" s="180" t="s">
        <v>2747</v>
      </c>
      <c r="B93" s="154" t="s">
        <v>2750</v>
      </c>
      <c r="C93" s="155" t="s">
        <v>2765</v>
      </c>
      <c r="D93" s="158" t="s">
        <v>2766</v>
      </c>
      <c r="E93" s="161" t="s">
        <v>2767</v>
      </c>
      <c r="F93" s="164" t="s">
        <v>2524</v>
      </c>
      <c r="G93" s="167">
        <f>IF(COUNTIF(H93:AU93,"&lt;&gt;")=0,"",SUMPRODUCT(((Recommendations[ImplStatus]="Implemented")+(Recommendations[ImplStatus]="Compensated"))*ISNUMBER(MATCH(Recommendations[Id],H93:AU93,0)))/COUNTIF(H93:AU93,"&lt;&gt;"))</f>
        <v>0</v>
      </c>
      <c r="H93" s="170" t="s">
        <v>14</v>
      </c>
      <c r="I93" s="170" t="s">
        <v>25</v>
      </c>
      <c r="J93" s="170" t="s">
        <v>61</v>
      </c>
      <c r="K93" s="170" t="s">
        <v>154</v>
      </c>
      <c r="L93" s="170" t="s">
        <v>225</v>
      </c>
      <c r="M93" s="170"/>
      <c r="N93" s="170"/>
      <c r="O93" s="170"/>
      <c r="P93" s="170"/>
      <c r="Q93" s="170"/>
      <c r="R93" s="170"/>
      <c r="S93" s="170"/>
      <c r="T93" s="170"/>
      <c r="U93" s="170"/>
      <c r="V93" s="170"/>
      <c r="W93" s="170"/>
      <c r="X93" s="170"/>
      <c r="Y93" s="170"/>
      <c r="Z93" s="170"/>
      <c r="AA93" s="170"/>
      <c r="AB93" s="170"/>
      <c r="AC93" s="170"/>
      <c r="AD93" s="170"/>
      <c r="AE93" s="170"/>
      <c r="AF93" s="170"/>
      <c r="AG93" s="170"/>
      <c r="AH93" s="170"/>
      <c r="AI93" s="170"/>
      <c r="AJ93" s="170"/>
      <c r="AK93" s="170"/>
      <c r="AL93" s="170"/>
      <c r="AM93" s="170"/>
      <c r="AN93" s="170"/>
      <c r="AO93" s="170"/>
      <c r="AP93" s="170"/>
      <c r="AQ93" s="170"/>
      <c r="AR93" s="170"/>
      <c r="AS93" s="170"/>
      <c r="AT93" s="170"/>
      <c r="AU93" s="184"/>
    </row>
    <row r="94" spans="1:47" ht="60" customHeight="1" x14ac:dyDescent="0.35">
      <c r="A94" s="180" t="s">
        <v>2747</v>
      </c>
      <c r="B94" s="154" t="s">
        <v>2750</v>
      </c>
      <c r="C94" s="155" t="s">
        <v>2768</v>
      </c>
      <c r="D94" s="158" t="s">
        <v>2769</v>
      </c>
      <c r="E94" s="161" t="s">
        <v>2770</v>
      </c>
      <c r="F94" s="164" t="s">
        <v>2528</v>
      </c>
      <c r="G94" s="167" t="str">
        <f>IF(COUNTIF(H94:AU94,"&lt;&gt;")=0,"",SUMPRODUCT(((Recommendations[ImplStatus]="Implemented")+(Recommendations[ImplStatus]="Compensated"))*ISNUMBER(MATCH(Recommendations[Id],H94:AU94,0)))/COUNTIF(H94:AU94,"&lt;&gt;"))</f>
        <v/>
      </c>
      <c r="H94" s="170"/>
      <c r="I94" s="170"/>
      <c r="J94" s="170"/>
      <c r="K94" s="170"/>
      <c r="L94" s="170"/>
      <c r="M94" s="170"/>
      <c r="N94" s="170"/>
      <c r="O94" s="170"/>
      <c r="P94" s="170"/>
      <c r="Q94" s="170"/>
      <c r="R94" s="170"/>
      <c r="S94" s="170"/>
      <c r="T94" s="170"/>
      <c r="U94" s="170"/>
      <c r="V94" s="170"/>
      <c r="W94" s="170"/>
      <c r="X94" s="170"/>
      <c r="Y94" s="170"/>
      <c r="Z94" s="170"/>
      <c r="AA94" s="170"/>
      <c r="AB94" s="170"/>
      <c r="AC94" s="170"/>
      <c r="AD94" s="170"/>
      <c r="AE94" s="170"/>
      <c r="AF94" s="170"/>
      <c r="AG94" s="170"/>
      <c r="AH94" s="170"/>
      <c r="AI94" s="170"/>
      <c r="AJ94" s="170"/>
      <c r="AK94" s="170"/>
      <c r="AL94" s="170"/>
      <c r="AM94" s="170"/>
      <c r="AN94" s="170"/>
      <c r="AO94" s="170"/>
      <c r="AP94" s="170"/>
      <c r="AQ94" s="170"/>
      <c r="AR94" s="170"/>
      <c r="AS94" s="170"/>
      <c r="AT94" s="170"/>
      <c r="AU94" s="184"/>
    </row>
    <row r="95" spans="1:47" ht="60" customHeight="1" outlineLevel="1" x14ac:dyDescent="0.35">
      <c r="A95" s="179" t="s">
        <v>2747</v>
      </c>
      <c r="B95" s="153" t="s">
        <v>2771</v>
      </c>
      <c r="C95" s="151" t="s">
        <v>2772</v>
      </c>
      <c r="D95" s="157"/>
      <c r="E95" s="160" t="s">
        <v>21</v>
      </c>
      <c r="F95" s="163" t="s">
        <v>21</v>
      </c>
      <c r="G95" s="166" t="str">
        <f>IF(COUNTIF(H95:AU95,"&lt;&gt;")=0,"",SUMPRODUCT(((Recommendations[ImplStatus]="Implemented")+(Recommendations[ImplStatus]="Compensated"))*ISNUMBER(MATCH(Recommendations[Id],H95:AU95,0)))/COUNTIF(H95:AU95,"&lt;&gt;"))</f>
        <v/>
      </c>
      <c r="H95" s="169"/>
      <c r="I95" s="169"/>
      <c r="J95" s="169"/>
      <c r="K95" s="169"/>
      <c r="L95" s="169"/>
      <c r="M95" s="169"/>
      <c r="N95" s="169"/>
      <c r="O95" s="169"/>
      <c r="P95" s="169"/>
      <c r="Q95" s="169"/>
      <c r="R95" s="169"/>
      <c r="S95" s="169"/>
      <c r="T95" s="169"/>
      <c r="U95" s="169"/>
      <c r="V95" s="169"/>
      <c r="W95" s="169"/>
      <c r="X95" s="169"/>
      <c r="Y95" s="169"/>
      <c r="Z95" s="169"/>
      <c r="AA95" s="169"/>
      <c r="AB95" s="169"/>
      <c r="AC95" s="169"/>
      <c r="AD95" s="169"/>
      <c r="AE95" s="169"/>
      <c r="AF95" s="169"/>
      <c r="AG95" s="169"/>
      <c r="AH95" s="169"/>
      <c r="AI95" s="169"/>
      <c r="AJ95" s="169"/>
      <c r="AK95" s="169"/>
      <c r="AL95" s="169"/>
      <c r="AM95" s="169"/>
      <c r="AN95" s="169"/>
      <c r="AO95" s="169"/>
      <c r="AP95" s="169"/>
      <c r="AQ95" s="169"/>
      <c r="AR95" s="169"/>
      <c r="AS95" s="169"/>
      <c r="AT95" s="169"/>
      <c r="AU95" s="183"/>
    </row>
    <row r="96" spans="1:47" ht="60" customHeight="1" x14ac:dyDescent="0.35">
      <c r="A96" s="180" t="s">
        <v>2747</v>
      </c>
      <c r="B96" s="154" t="s">
        <v>2771</v>
      </c>
      <c r="C96" s="155" t="s">
        <v>2773</v>
      </c>
      <c r="D96" s="158" t="s">
        <v>2774</v>
      </c>
      <c r="E96" s="161"/>
      <c r="F96" s="164" t="s">
        <v>21</v>
      </c>
      <c r="G96" s="167" t="str">
        <f>IF(COUNTIF(H96:AU96,"&lt;&gt;")=0,"",SUMPRODUCT(((Recommendations[ImplStatus]="Implemented")+(Recommendations[ImplStatus]="Compensated"))*ISNUMBER(MATCH(Recommendations[Id],H96:AU96,0)))/COUNTIF(H96:AU96,"&lt;&gt;"))</f>
        <v/>
      </c>
      <c r="H96" s="170"/>
      <c r="I96" s="170"/>
      <c r="J96" s="170"/>
      <c r="K96" s="170"/>
      <c r="L96" s="170"/>
      <c r="M96" s="170"/>
      <c r="N96" s="170"/>
      <c r="O96" s="170"/>
      <c r="P96" s="170"/>
      <c r="Q96" s="170"/>
      <c r="R96" s="170"/>
      <c r="S96" s="170"/>
      <c r="T96" s="170"/>
      <c r="U96" s="170"/>
      <c r="V96" s="170"/>
      <c r="W96" s="170"/>
      <c r="X96" s="170"/>
      <c r="Y96" s="170"/>
      <c r="Z96" s="170"/>
      <c r="AA96" s="170"/>
      <c r="AB96" s="170"/>
      <c r="AC96" s="170"/>
      <c r="AD96" s="170"/>
      <c r="AE96" s="170"/>
      <c r="AF96" s="170"/>
      <c r="AG96" s="170"/>
      <c r="AH96" s="170"/>
      <c r="AI96" s="170"/>
      <c r="AJ96" s="170"/>
      <c r="AK96" s="170"/>
      <c r="AL96" s="170"/>
      <c r="AM96" s="170"/>
      <c r="AN96" s="170"/>
      <c r="AO96" s="170"/>
      <c r="AP96" s="170"/>
      <c r="AQ96" s="170"/>
      <c r="AR96" s="170"/>
      <c r="AS96" s="170"/>
      <c r="AT96" s="170"/>
      <c r="AU96" s="184"/>
    </row>
    <row r="97" spans="1:47" ht="60" customHeight="1" x14ac:dyDescent="0.35">
      <c r="A97" s="180" t="s">
        <v>2747</v>
      </c>
      <c r="B97" s="154" t="s">
        <v>2771</v>
      </c>
      <c r="C97" s="155" t="s">
        <v>2775</v>
      </c>
      <c r="D97" s="158" t="s">
        <v>2776</v>
      </c>
      <c r="E97" s="161"/>
      <c r="F97" s="164" t="s">
        <v>21</v>
      </c>
      <c r="G97" s="167" t="str">
        <f>IF(COUNTIF(H97:AU97,"&lt;&gt;")=0,"",SUMPRODUCT(((Recommendations[ImplStatus]="Implemented")+(Recommendations[ImplStatus]="Compensated"))*ISNUMBER(MATCH(Recommendations[Id],H97:AU97,0)))/COUNTIF(H97:AU97,"&lt;&gt;"))</f>
        <v/>
      </c>
      <c r="H97" s="170"/>
      <c r="I97" s="170"/>
      <c r="J97" s="170"/>
      <c r="K97" s="170"/>
      <c r="L97" s="170"/>
      <c r="M97" s="170"/>
      <c r="N97" s="170"/>
      <c r="O97" s="170"/>
      <c r="P97" s="170"/>
      <c r="Q97" s="170"/>
      <c r="R97" s="170"/>
      <c r="S97" s="170"/>
      <c r="T97" s="170"/>
      <c r="U97" s="170"/>
      <c r="V97" s="170"/>
      <c r="W97" s="170"/>
      <c r="X97" s="170"/>
      <c r="Y97" s="170"/>
      <c r="Z97" s="170"/>
      <c r="AA97" s="170"/>
      <c r="AB97" s="170"/>
      <c r="AC97" s="170"/>
      <c r="AD97" s="170"/>
      <c r="AE97" s="170"/>
      <c r="AF97" s="170"/>
      <c r="AG97" s="170"/>
      <c r="AH97" s="170"/>
      <c r="AI97" s="170"/>
      <c r="AJ97" s="170"/>
      <c r="AK97" s="170"/>
      <c r="AL97" s="170"/>
      <c r="AM97" s="170"/>
      <c r="AN97" s="170"/>
      <c r="AO97" s="170"/>
      <c r="AP97" s="170"/>
      <c r="AQ97" s="170"/>
      <c r="AR97" s="170"/>
      <c r="AS97" s="170"/>
      <c r="AT97" s="170"/>
      <c r="AU97" s="184"/>
    </row>
    <row r="98" spans="1:47" ht="60" customHeight="1" x14ac:dyDescent="0.35">
      <c r="A98" s="180" t="s">
        <v>2747</v>
      </c>
      <c r="B98" s="154" t="s">
        <v>2771</v>
      </c>
      <c r="C98" s="155" t="s">
        <v>2777</v>
      </c>
      <c r="D98" s="158" t="s">
        <v>2778</v>
      </c>
      <c r="E98" s="161"/>
      <c r="F98" s="164" t="s">
        <v>21</v>
      </c>
      <c r="G98" s="167" t="str">
        <f>IF(COUNTIF(H98:AU98,"&lt;&gt;")=0,"",SUMPRODUCT(((Recommendations[ImplStatus]="Implemented")+(Recommendations[ImplStatus]="Compensated"))*ISNUMBER(MATCH(Recommendations[Id],H98:AU98,0)))/COUNTIF(H98:AU98,"&lt;&gt;"))</f>
        <v/>
      </c>
      <c r="H98" s="170"/>
      <c r="I98" s="170"/>
      <c r="J98" s="170"/>
      <c r="K98" s="170"/>
      <c r="L98" s="170"/>
      <c r="M98" s="170"/>
      <c r="N98" s="170"/>
      <c r="O98" s="170"/>
      <c r="P98" s="170"/>
      <c r="Q98" s="170"/>
      <c r="R98" s="170"/>
      <c r="S98" s="170"/>
      <c r="T98" s="170"/>
      <c r="U98" s="170"/>
      <c r="V98" s="170"/>
      <c r="W98" s="170"/>
      <c r="X98" s="170"/>
      <c r="Y98" s="170"/>
      <c r="Z98" s="170"/>
      <c r="AA98" s="170"/>
      <c r="AB98" s="170"/>
      <c r="AC98" s="170"/>
      <c r="AD98" s="170"/>
      <c r="AE98" s="170"/>
      <c r="AF98" s="170"/>
      <c r="AG98" s="170"/>
      <c r="AH98" s="170"/>
      <c r="AI98" s="170"/>
      <c r="AJ98" s="170"/>
      <c r="AK98" s="170"/>
      <c r="AL98" s="170"/>
      <c r="AM98" s="170"/>
      <c r="AN98" s="170"/>
      <c r="AO98" s="170"/>
      <c r="AP98" s="170"/>
      <c r="AQ98" s="170"/>
      <c r="AR98" s="170"/>
      <c r="AS98" s="170"/>
      <c r="AT98" s="170"/>
      <c r="AU98" s="184"/>
    </row>
    <row r="99" spans="1:47" ht="60" customHeight="1" x14ac:dyDescent="0.35">
      <c r="A99" s="180" t="s">
        <v>2747</v>
      </c>
      <c r="B99" s="154" t="s">
        <v>2771</v>
      </c>
      <c r="C99" s="155" t="s">
        <v>2779</v>
      </c>
      <c r="D99" s="158" t="s">
        <v>2780</v>
      </c>
      <c r="E99" s="161"/>
      <c r="F99" s="164" t="s">
        <v>21</v>
      </c>
      <c r="G99" s="167" t="str">
        <f>IF(COUNTIF(H99:AU99,"&lt;&gt;")=0,"",SUMPRODUCT(((Recommendations[ImplStatus]="Implemented")+(Recommendations[ImplStatus]="Compensated"))*ISNUMBER(MATCH(Recommendations[Id],H99:AU99,0)))/COUNTIF(H99:AU99,"&lt;&gt;"))</f>
        <v/>
      </c>
      <c r="H99" s="170"/>
      <c r="I99" s="170"/>
      <c r="J99" s="170"/>
      <c r="K99" s="170"/>
      <c r="L99" s="170"/>
      <c r="M99" s="170"/>
      <c r="N99" s="170"/>
      <c r="O99" s="170"/>
      <c r="P99" s="170"/>
      <c r="Q99" s="170"/>
      <c r="R99" s="170"/>
      <c r="S99" s="170"/>
      <c r="T99" s="170"/>
      <c r="U99" s="170"/>
      <c r="V99" s="170"/>
      <c r="W99" s="170"/>
      <c r="X99" s="170"/>
      <c r="Y99" s="170"/>
      <c r="Z99" s="170"/>
      <c r="AA99" s="170"/>
      <c r="AB99" s="170"/>
      <c r="AC99" s="170"/>
      <c r="AD99" s="170"/>
      <c r="AE99" s="170"/>
      <c r="AF99" s="170"/>
      <c r="AG99" s="170"/>
      <c r="AH99" s="170"/>
      <c r="AI99" s="170"/>
      <c r="AJ99" s="170"/>
      <c r="AK99" s="170"/>
      <c r="AL99" s="170"/>
      <c r="AM99" s="170"/>
      <c r="AN99" s="170"/>
      <c r="AO99" s="170"/>
      <c r="AP99" s="170"/>
      <c r="AQ99" s="170"/>
      <c r="AR99" s="170"/>
      <c r="AS99" s="170"/>
      <c r="AT99" s="170"/>
      <c r="AU99" s="184"/>
    </row>
    <row r="100" spans="1:47" ht="60" customHeight="1" x14ac:dyDescent="0.35">
      <c r="A100" s="180" t="s">
        <v>2747</v>
      </c>
      <c r="B100" s="154" t="s">
        <v>2771</v>
      </c>
      <c r="C100" s="155" t="s">
        <v>2781</v>
      </c>
      <c r="D100" s="158" t="s">
        <v>2782</v>
      </c>
      <c r="E100" s="161"/>
      <c r="F100" s="164" t="s">
        <v>21</v>
      </c>
      <c r="G100" s="167" t="str">
        <f>IF(COUNTIF(H100:AU100,"&lt;&gt;")=0,"",SUMPRODUCT(((Recommendations[ImplStatus]="Implemented")+(Recommendations[ImplStatus]="Compensated"))*ISNUMBER(MATCH(Recommendations[Id],H100:AU100,0)))/COUNTIF(H100:AU100,"&lt;&gt;"))</f>
        <v/>
      </c>
      <c r="H100" s="170"/>
      <c r="I100" s="170"/>
      <c r="J100" s="170"/>
      <c r="K100" s="170"/>
      <c r="L100" s="170"/>
      <c r="M100" s="170"/>
      <c r="N100" s="170"/>
      <c r="O100" s="170"/>
      <c r="P100" s="170"/>
      <c r="Q100" s="170"/>
      <c r="R100" s="170"/>
      <c r="S100" s="170"/>
      <c r="T100" s="170"/>
      <c r="U100" s="170"/>
      <c r="V100" s="170"/>
      <c r="W100" s="170"/>
      <c r="X100" s="170"/>
      <c r="Y100" s="170"/>
      <c r="Z100" s="170"/>
      <c r="AA100" s="170"/>
      <c r="AB100" s="170"/>
      <c r="AC100" s="170"/>
      <c r="AD100" s="170"/>
      <c r="AE100" s="170"/>
      <c r="AF100" s="170"/>
      <c r="AG100" s="170"/>
      <c r="AH100" s="170"/>
      <c r="AI100" s="170"/>
      <c r="AJ100" s="170"/>
      <c r="AK100" s="170"/>
      <c r="AL100" s="170"/>
      <c r="AM100" s="170"/>
      <c r="AN100" s="170"/>
      <c r="AO100" s="170"/>
      <c r="AP100" s="170"/>
      <c r="AQ100" s="170"/>
      <c r="AR100" s="170"/>
      <c r="AS100" s="170"/>
      <c r="AT100" s="170"/>
      <c r="AU100" s="184"/>
    </row>
    <row r="101" spans="1:47" ht="60" customHeight="1" x14ac:dyDescent="0.35">
      <c r="A101" s="180" t="s">
        <v>2747</v>
      </c>
      <c r="B101" s="154" t="s">
        <v>2771</v>
      </c>
      <c r="C101" s="155" t="s">
        <v>2783</v>
      </c>
      <c r="D101" s="158" t="s">
        <v>2784</v>
      </c>
      <c r="E101" s="161"/>
      <c r="F101" s="164" t="s">
        <v>21</v>
      </c>
      <c r="G101" s="167" t="str">
        <f>IF(COUNTIF(H101:AU101,"&lt;&gt;")=0,"",SUMPRODUCT(((Recommendations[ImplStatus]="Implemented")+(Recommendations[ImplStatus]="Compensated"))*ISNUMBER(MATCH(Recommendations[Id],H101:AU101,0)))/COUNTIF(H101:AU101,"&lt;&gt;"))</f>
        <v/>
      </c>
      <c r="H101" s="170"/>
      <c r="I101" s="170"/>
      <c r="J101" s="170"/>
      <c r="K101" s="170"/>
      <c r="L101" s="170"/>
      <c r="M101" s="170"/>
      <c r="N101" s="170"/>
      <c r="O101" s="170"/>
      <c r="P101" s="170"/>
      <c r="Q101" s="170"/>
      <c r="R101" s="170"/>
      <c r="S101" s="170"/>
      <c r="T101" s="170"/>
      <c r="U101" s="170"/>
      <c r="V101" s="170"/>
      <c r="W101" s="170"/>
      <c r="X101" s="170"/>
      <c r="Y101" s="170"/>
      <c r="Z101" s="170"/>
      <c r="AA101" s="170"/>
      <c r="AB101" s="170"/>
      <c r="AC101" s="170"/>
      <c r="AD101" s="170"/>
      <c r="AE101" s="170"/>
      <c r="AF101" s="170"/>
      <c r="AG101" s="170"/>
      <c r="AH101" s="170"/>
      <c r="AI101" s="170"/>
      <c r="AJ101" s="170"/>
      <c r="AK101" s="170"/>
      <c r="AL101" s="170"/>
      <c r="AM101" s="170"/>
      <c r="AN101" s="170"/>
      <c r="AO101" s="170"/>
      <c r="AP101" s="170"/>
      <c r="AQ101" s="170"/>
      <c r="AR101" s="170"/>
      <c r="AS101" s="170"/>
      <c r="AT101" s="170"/>
      <c r="AU101" s="184"/>
    </row>
    <row r="102" spans="1:47" ht="60" customHeight="1" x14ac:dyDescent="0.35">
      <c r="A102" s="180" t="s">
        <v>2747</v>
      </c>
      <c r="B102" s="154" t="s">
        <v>2771</v>
      </c>
      <c r="C102" s="155" t="s">
        <v>2785</v>
      </c>
      <c r="D102" s="158" t="s">
        <v>2786</v>
      </c>
      <c r="E102" s="161"/>
      <c r="F102" s="164" t="s">
        <v>21</v>
      </c>
      <c r="G102" s="167" t="str">
        <f>IF(COUNTIF(H102:AU102,"&lt;&gt;")=0,"",SUMPRODUCT(((Recommendations[ImplStatus]="Implemented")+(Recommendations[ImplStatus]="Compensated"))*ISNUMBER(MATCH(Recommendations[Id],H102:AU102,0)))/COUNTIF(H102:AU102,"&lt;&gt;"))</f>
        <v/>
      </c>
      <c r="H102" s="170"/>
      <c r="I102" s="170"/>
      <c r="J102" s="170"/>
      <c r="K102" s="170"/>
      <c r="L102" s="170"/>
      <c r="M102" s="170"/>
      <c r="N102" s="170"/>
      <c r="O102" s="170"/>
      <c r="P102" s="170"/>
      <c r="Q102" s="170"/>
      <c r="R102" s="170"/>
      <c r="S102" s="170"/>
      <c r="T102" s="170"/>
      <c r="U102" s="170"/>
      <c r="V102" s="170"/>
      <c r="W102" s="170"/>
      <c r="X102" s="170"/>
      <c r="Y102" s="170"/>
      <c r="Z102" s="170"/>
      <c r="AA102" s="170"/>
      <c r="AB102" s="170"/>
      <c r="AC102" s="170"/>
      <c r="AD102" s="170"/>
      <c r="AE102" s="170"/>
      <c r="AF102" s="170"/>
      <c r="AG102" s="170"/>
      <c r="AH102" s="170"/>
      <c r="AI102" s="170"/>
      <c r="AJ102" s="170"/>
      <c r="AK102" s="170"/>
      <c r="AL102" s="170"/>
      <c r="AM102" s="170"/>
      <c r="AN102" s="170"/>
      <c r="AO102" s="170"/>
      <c r="AP102" s="170"/>
      <c r="AQ102" s="170"/>
      <c r="AR102" s="170"/>
      <c r="AS102" s="170"/>
      <c r="AT102" s="170"/>
      <c r="AU102" s="184"/>
    </row>
    <row r="103" spans="1:47" ht="60" customHeight="1" outlineLevel="1" x14ac:dyDescent="0.35">
      <c r="A103" s="179" t="s">
        <v>2747</v>
      </c>
      <c r="B103" s="153" t="s">
        <v>1931</v>
      </c>
      <c r="C103" s="151" t="s">
        <v>2787</v>
      </c>
      <c r="D103" s="157" t="s">
        <v>2788</v>
      </c>
      <c r="E103" s="160" t="s">
        <v>21</v>
      </c>
      <c r="F103" s="163" t="s">
        <v>21</v>
      </c>
      <c r="G103" s="166" t="str">
        <f>IF(COUNTIF(H103:AU103,"&lt;&gt;")=0,"",SUMPRODUCT(((Recommendations[ImplStatus]="Implemented")+(Recommendations[ImplStatus]="Compensated"))*ISNUMBER(MATCH(Recommendations[Id],H103:AU103,0)))/COUNTIF(H103:AU103,"&lt;&gt;"))</f>
        <v/>
      </c>
      <c r="H103" s="169"/>
      <c r="I103" s="169"/>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c r="AQ103" s="169"/>
      <c r="AR103" s="169"/>
      <c r="AS103" s="169"/>
      <c r="AT103" s="169"/>
      <c r="AU103" s="183"/>
    </row>
    <row r="104" spans="1:47" ht="60" customHeight="1" x14ac:dyDescent="0.35">
      <c r="A104" s="180" t="s">
        <v>2747</v>
      </c>
      <c r="B104" s="154" t="s">
        <v>1931</v>
      </c>
      <c r="C104" s="155" t="s">
        <v>2789</v>
      </c>
      <c r="D104" s="158" t="s">
        <v>2790</v>
      </c>
      <c r="E104" s="161" t="s">
        <v>2791</v>
      </c>
      <c r="F104" s="164" t="s">
        <v>2524</v>
      </c>
      <c r="G104" s="167" t="str">
        <f>IF(COUNTIF(H104:AU104,"&lt;&gt;")=0,"",SUMPRODUCT(((Recommendations[ImplStatus]="Implemented")+(Recommendations[ImplStatus]="Compensated"))*ISNUMBER(MATCH(Recommendations[Id],H104:AU104,0)))/COUNTIF(H104:AU104,"&lt;&gt;"))</f>
        <v/>
      </c>
      <c r="H104" s="170"/>
      <c r="I104" s="170"/>
      <c r="J104" s="170"/>
      <c r="K104" s="170"/>
      <c r="L104" s="170"/>
      <c r="M104" s="170"/>
      <c r="N104" s="170"/>
      <c r="O104" s="170"/>
      <c r="P104" s="170"/>
      <c r="Q104" s="170"/>
      <c r="R104" s="170"/>
      <c r="S104" s="170"/>
      <c r="T104" s="170"/>
      <c r="U104" s="170"/>
      <c r="V104" s="170"/>
      <c r="W104" s="170"/>
      <c r="X104" s="170"/>
      <c r="Y104" s="170"/>
      <c r="Z104" s="170"/>
      <c r="AA104" s="170"/>
      <c r="AB104" s="170"/>
      <c r="AC104" s="170"/>
      <c r="AD104" s="170"/>
      <c r="AE104" s="170"/>
      <c r="AF104" s="170"/>
      <c r="AG104" s="170"/>
      <c r="AH104" s="170"/>
      <c r="AI104" s="170"/>
      <c r="AJ104" s="170"/>
      <c r="AK104" s="170"/>
      <c r="AL104" s="170"/>
      <c r="AM104" s="170"/>
      <c r="AN104" s="170"/>
      <c r="AO104" s="170"/>
      <c r="AP104" s="170"/>
      <c r="AQ104" s="170"/>
      <c r="AR104" s="170"/>
      <c r="AS104" s="170"/>
      <c r="AT104" s="170"/>
      <c r="AU104" s="184"/>
    </row>
    <row r="105" spans="1:47" ht="60" customHeight="1" x14ac:dyDescent="0.35">
      <c r="A105" s="180" t="s">
        <v>2747</v>
      </c>
      <c r="B105" s="154" t="s">
        <v>1931</v>
      </c>
      <c r="C105" s="155" t="s">
        <v>2792</v>
      </c>
      <c r="D105" s="158" t="s">
        <v>2793</v>
      </c>
      <c r="E105" s="161" t="s">
        <v>2794</v>
      </c>
      <c r="F105" s="164" t="s">
        <v>2528</v>
      </c>
      <c r="G105" s="167" t="str">
        <f>IF(COUNTIF(H105:AU105,"&lt;&gt;")=0,"",SUMPRODUCT(((Recommendations[ImplStatus]="Implemented")+(Recommendations[ImplStatus]="Compensated"))*ISNUMBER(MATCH(Recommendations[Id],H105:AU105,0)))/COUNTIF(H105:AU105,"&lt;&gt;"))</f>
        <v/>
      </c>
      <c r="H105" s="170"/>
      <c r="I105" s="170"/>
      <c r="J105" s="170"/>
      <c r="K105" s="170"/>
      <c r="L105" s="170"/>
      <c r="M105" s="170"/>
      <c r="N105" s="170"/>
      <c r="O105" s="170"/>
      <c r="P105" s="170"/>
      <c r="Q105" s="170"/>
      <c r="R105" s="170"/>
      <c r="S105" s="170"/>
      <c r="T105" s="170"/>
      <c r="U105" s="170"/>
      <c r="V105" s="170"/>
      <c r="W105" s="170"/>
      <c r="X105" s="170"/>
      <c r="Y105" s="170"/>
      <c r="Z105" s="170"/>
      <c r="AA105" s="170"/>
      <c r="AB105" s="170"/>
      <c r="AC105" s="170"/>
      <c r="AD105" s="170"/>
      <c r="AE105" s="170"/>
      <c r="AF105" s="170"/>
      <c r="AG105" s="170"/>
      <c r="AH105" s="170"/>
      <c r="AI105" s="170"/>
      <c r="AJ105" s="170"/>
      <c r="AK105" s="170"/>
      <c r="AL105" s="170"/>
      <c r="AM105" s="170"/>
      <c r="AN105" s="170"/>
      <c r="AO105" s="170"/>
      <c r="AP105" s="170"/>
      <c r="AQ105" s="170"/>
      <c r="AR105" s="170"/>
      <c r="AS105" s="170"/>
      <c r="AT105" s="170"/>
      <c r="AU105" s="184"/>
    </row>
    <row r="106" spans="1:47" ht="60" customHeight="1" x14ac:dyDescent="0.35">
      <c r="A106" s="180" t="s">
        <v>2747</v>
      </c>
      <c r="B106" s="154" t="s">
        <v>1931</v>
      </c>
      <c r="C106" s="155" t="s">
        <v>2795</v>
      </c>
      <c r="D106" s="158" t="s">
        <v>2796</v>
      </c>
      <c r="E106" s="161"/>
      <c r="F106" s="164" t="s">
        <v>21</v>
      </c>
      <c r="G106" s="167" t="str">
        <f>IF(COUNTIF(H106:AU106,"&lt;&gt;")=0,"",SUMPRODUCT(((Recommendations[ImplStatus]="Implemented")+(Recommendations[ImplStatus]="Compensated"))*ISNUMBER(MATCH(Recommendations[Id],H106:AU106,0)))/COUNTIF(H106:AU106,"&lt;&gt;"))</f>
        <v/>
      </c>
      <c r="H106" s="170"/>
      <c r="I106" s="170"/>
      <c r="J106" s="170"/>
      <c r="K106" s="170"/>
      <c r="L106" s="170"/>
      <c r="M106" s="170"/>
      <c r="N106" s="170"/>
      <c r="O106" s="170"/>
      <c r="P106" s="170"/>
      <c r="Q106" s="170"/>
      <c r="R106" s="170"/>
      <c r="S106" s="170"/>
      <c r="T106" s="170"/>
      <c r="U106" s="170"/>
      <c r="V106" s="170"/>
      <c r="W106" s="170"/>
      <c r="X106" s="170"/>
      <c r="Y106" s="170"/>
      <c r="Z106" s="170"/>
      <c r="AA106" s="170"/>
      <c r="AB106" s="170"/>
      <c r="AC106" s="170"/>
      <c r="AD106" s="170"/>
      <c r="AE106" s="170"/>
      <c r="AF106" s="170"/>
      <c r="AG106" s="170"/>
      <c r="AH106" s="170"/>
      <c r="AI106" s="170"/>
      <c r="AJ106" s="170"/>
      <c r="AK106" s="170"/>
      <c r="AL106" s="170"/>
      <c r="AM106" s="170"/>
      <c r="AN106" s="170"/>
      <c r="AO106" s="170"/>
      <c r="AP106" s="170"/>
      <c r="AQ106" s="170"/>
      <c r="AR106" s="170"/>
      <c r="AS106" s="170"/>
      <c r="AT106" s="170"/>
      <c r="AU106" s="184"/>
    </row>
    <row r="107" spans="1:47" ht="60" customHeight="1" x14ac:dyDescent="0.35">
      <c r="A107" s="180" t="s">
        <v>2747</v>
      </c>
      <c r="B107" s="154" t="s">
        <v>1931</v>
      </c>
      <c r="C107" s="155" t="s">
        <v>2797</v>
      </c>
      <c r="D107" s="158" t="s">
        <v>2798</v>
      </c>
      <c r="E107" s="161"/>
      <c r="F107" s="164" t="s">
        <v>21</v>
      </c>
      <c r="G107" s="167" t="str">
        <f>IF(COUNTIF(H107:AU107,"&lt;&gt;")=0,"",SUMPRODUCT(((Recommendations[ImplStatus]="Implemented")+(Recommendations[ImplStatus]="Compensated"))*ISNUMBER(MATCH(Recommendations[Id],H107:AU107,0)))/COUNTIF(H107:AU107,"&lt;&gt;"))</f>
        <v/>
      </c>
      <c r="H107" s="170"/>
      <c r="I107" s="170"/>
      <c r="J107" s="170"/>
      <c r="K107" s="170"/>
      <c r="L107" s="170"/>
      <c r="M107" s="170"/>
      <c r="N107" s="170"/>
      <c r="O107" s="170"/>
      <c r="P107" s="170"/>
      <c r="Q107" s="170"/>
      <c r="R107" s="170"/>
      <c r="S107" s="170"/>
      <c r="T107" s="170"/>
      <c r="U107" s="170"/>
      <c r="V107" s="170"/>
      <c r="W107" s="170"/>
      <c r="X107" s="170"/>
      <c r="Y107" s="170"/>
      <c r="Z107" s="170"/>
      <c r="AA107" s="170"/>
      <c r="AB107" s="170"/>
      <c r="AC107" s="170"/>
      <c r="AD107" s="170"/>
      <c r="AE107" s="170"/>
      <c r="AF107" s="170"/>
      <c r="AG107" s="170"/>
      <c r="AH107" s="170"/>
      <c r="AI107" s="170"/>
      <c r="AJ107" s="170"/>
      <c r="AK107" s="170"/>
      <c r="AL107" s="170"/>
      <c r="AM107" s="170"/>
      <c r="AN107" s="170"/>
      <c r="AO107" s="170"/>
      <c r="AP107" s="170"/>
      <c r="AQ107" s="170"/>
      <c r="AR107" s="170"/>
      <c r="AS107" s="170"/>
      <c r="AT107" s="170"/>
      <c r="AU107" s="184"/>
    </row>
    <row r="108" spans="1:47" ht="60" customHeight="1" x14ac:dyDescent="0.35">
      <c r="A108" s="180" t="s">
        <v>2747</v>
      </c>
      <c r="B108" s="154" t="s">
        <v>1931</v>
      </c>
      <c r="C108" s="155" t="s">
        <v>2799</v>
      </c>
      <c r="D108" s="158" t="s">
        <v>2800</v>
      </c>
      <c r="E108" s="161"/>
      <c r="F108" s="164" t="s">
        <v>21</v>
      </c>
      <c r="G108" s="167" t="str">
        <f>IF(COUNTIF(H108:AU108,"&lt;&gt;")=0,"",SUMPRODUCT(((Recommendations[ImplStatus]="Implemented")+(Recommendations[ImplStatus]="Compensated"))*ISNUMBER(MATCH(Recommendations[Id],H108:AU108,0)))/COUNTIF(H108:AU108,"&lt;&gt;"))</f>
        <v/>
      </c>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170"/>
      <c r="AM108" s="170"/>
      <c r="AN108" s="170"/>
      <c r="AO108" s="170"/>
      <c r="AP108" s="170"/>
      <c r="AQ108" s="170"/>
      <c r="AR108" s="170"/>
      <c r="AS108" s="170"/>
      <c r="AT108" s="170"/>
      <c r="AU108" s="184"/>
    </row>
    <row r="109" spans="1:47" ht="60" customHeight="1" outlineLevel="1" x14ac:dyDescent="0.35">
      <c r="A109" s="179" t="s">
        <v>2747</v>
      </c>
      <c r="B109" s="153" t="s">
        <v>2801</v>
      </c>
      <c r="C109" s="151" t="s">
        <v>2802</v>
      </c>
      <c r="D109" s="157" t="s">
        <v>2803</v>
      </c>
      <c r="E109" s="160" t="s">
        <v>21</v>
      </c>
      <c r="F109" s="163" t="s">
        <v>21</v>
      </c>
      <c r="G109" s="166" t="str">
        <f>IF(COUNTIF(H109:AU109,"&lt;&gt;")=0,"",SUMPRODUCT(((Recommendations[ImplStatus]="Implemented")+(Recommendations[ImplStatus]="Compensated"))*ISNUMBER(MATCH(Recommendations[Id],H109:AU109,0)))/COUNTIF(H109:AU109,"&lt;&gt;"))</f>
        <v/>
      </c>
      <c r="H109" s="169"/>
      <c r="I109" s="169"/>
      <c r="J109" s="169"/>
      <c r="K109" s="169"/>
      <c r="L109" s="169"/>
      <c r="M109" s="169"/>
      <c r="N109" s="169"/>
      <c r="O109" s="169"/>
      <c r="P109" s="169"/>
      <c r="Q109" s="169"/>
      <c r="R109" s="169"/>
      <c r="S109" s="169"/>
      <c r="T109" s="169"/>
      <c r="U109" s="169"/>
      <c r="V109" s="169"/>
      <c r="W109" s="169"/>
      <c r="X109" s="169"/>
      <c r="Y109" s="169"/>
      <c r="Z109" s="169"/>
      <c r="AA109" s="169"/>
      <c r="AB109" s="169"/>
      <c r="AC109" s="169"/>
      <c r="AD109" s="169"/>
      <c r="AE109" s="169"/>
      <c r="AF109" s="169"/>
      <c r="AG109" s="169"/>
      <c r="AH109" s="169"/>
      <c r="AI109" s="169"/>
      <c r="AJ109" s="169"/>
      <c r="AK109" s="169"/>
      <c r="AL109" s="169"/>
      <c r="AM109" s="169"/>
      <c r="AN109" s="169"/>
      <c r="AO109" s="169"/>
      <c r="AP109" s="169"/>
      <c r="AQ109" s="169"/>
      <c r="AR109" s="169"/>
      <c r="AS109" s="169"/>
      <c r="AT109" s="169"/>
      <c r="AU109" s="183"/>
    </row>
    <row r="110" spans="1:47" ht="60" customHeight="1" x14ac:dyDescent="0.35">
      <c r="A110" s="180" t="s">
        <v>2747</v>
      </c>
      <c r="B110" s="154" t="s">
        <v>2801</v>
      </c>
      <c r="C110" s="155" t="s">
        <v>2804</v>
      </c>
      <c r="D110" s="158" t="s">
        <v>2805</v>
      </c>
      <c r="E110" s="161" t="s">
        <v>2806</v>
      </c>
      <c r="F110" s="164" t="s">
        <v>2524</v>
      </c>
      <c r="G110" s="167" t="str">
        <f>IF(COUNTIF(H110:AU110,"&lt;&gt;")=0,"",SUMPRODUCT(((Recommendations[ImplStatus]="Implemented")+(Recommendations[ImplStatus]="Compensated"))*ISNUMBER(MATCH(Recommendations[Id],H110:AU110,0)))/COUNTIF(H110:AU110,"&lt;&gt;"))</f>
        <v/>
      </c>
      <c r="H110" s="170"/>
      <c r="I110" s="170"/>
      <c r="J110" s="170"/>
      <c r="K110" s="170"/>
      <c r="L110" s="170"/>
      <c r="M110" s="170"/>
      <c r="N110" s="170"/>
      <c r="O110" s="170"/>
      <c r="P110" s="170"/>
      <c r="Q110" s="170"/>
      <c r="R110" s="170"/>
      <c r="S110" s="170"/>
      <c r="T110" s="170"/>
      <c r="U110" s="170"/>
      <c r="V110" s="170"/>
      <c r="W110" s="170"/>
      <c r="X110" s="170"/>
      <c r="Y110" s="170"/>
      <c r="Z110" s="170"/>
      <c r="AA110" s="170"/>
      <c r="AB110" s="170"/>
      <c r="AC110" s="170"/>
      <c r="AD110" s="170"/>
      <c r="AE110" s="170"/>
      <c r="AF110" s="170"/>
      <c r="AG110" s="170"/>
      <c r="AH110" s="170"/>
      <c r="AI110" s="170"/>
      <c r="AJ110" s="170"/>
      <c r="AK110" s="170"/>
      <c r="AL110" s="170"/>
      <c r="AM110" s="170"/>
      <c r="AN110" s="170"/>
      <c r="AO110" s="170"/>
      <c r="AP110" s="170"/>
      <c r="AQ110" s="170"/>
      <c r="AR110" s="170"/>
      <c r="AS110" s="170"/>
      <c r="AT110" s="170"/>
      <c r="AU110" s="184"/>
    </row>
    <row r="111" spans="1:47" ht="60" customHeight="1" x14ac:dyDescent="0.35">
      <c r="A111" s="180" t="s">
        <v>2747</v>
      </c>
      <c r="B111" s="154" t="s">
        <v>2801</v>
      </c>
      <c r="C111" s="155" t="s">
        <v>2807</v>
      </c>
      <c r="D111" s="158" t="s">
        <v>2808</v>
      </c>
      <c r="E111" s="161" t="s">
        <v>2809</v>
      </c>
      <c r="F111" s="164" t="s">
        <v>2524</v>
      </c>
      <c r="G111" s="167">
        <f>IF(COUNTIF(H111:AU111,"&lt;&gt;")=0,"",SUMPRODUCT(((Recommendations[ImplStatus]="Implemented")+(Recommendations[ImplStatus]="Compensated"))*ISNUMBER(MATCH(Recommendations[Id],H111:AU111,0)))/COUNTIF(H111:AU111,"&lt;&gt;"))</f>
        <v>0</v>
      </c>
      <c r="H111" s="170" t="s">
        <v>101</v>
      </c>
      <c r="I111" s="170" t="s">
        <v>106</v>
      </c>
      <c r="J111" s="170" t="s">
        <v>116</v>
      </c>
      <c r="K111" s="170" t="s">
        <v>120</v>
      </c>
      <c r="L111" s="170" t="s">
        <v>410</v>
      </c>
      <c r="M111" s="170"/>
      <c r="N111" s="170"/>
      <c r="O111" s="170"/>
      <c r="P111" s="170"/>
      <c r="Q111" s="170"/>
      <c r="R111" s="170"/>
      <c r="S111" s="170"/>
      <c r="T111" s="170"/>
      <c r="U111" s="170"/>
      <c r="V111" s="170"/>
      <c r="W111" s="170"/>
      <c r="X111" s="170"/>
      <c r="Y111" s="170"/>
      <c r="Z111" s="170"/>
      <c r="AA111" s="170"/>
      <c r="AB111" s="170"/>
      <c r="AC111" s="170"/>
      <c r="AD111" s="170"/>
      <c r="AE111" s="170"/>
      <c r="AF111" s="170"/>
      <c r="AG111" s="170"/>
      <c r="AH111" s="170"/>
      <c r="AI111" s="170"/>
      <c r="AJ111" s="170"/>
      <c r="AK111" s="170"/>
      <c r="AL111" s="170"/>
      <c r="AM111" s="170"/>
      <c r="AN111" s="170"/>
      <c r="AO111" s="170"/>
      <c r="AP111" s="170"/>
      <c r="AQ111" s="170"/>
      <c r="AR111" s="170"/>
      <c r="AS111" s="170"/>
      <c r="AT111" s="170"/>
      <c r="AU111" s="184"/>
    </row>
    <row r="112" spans="1:47" ht="60" customHeight="1" x14ac:dyDescent="0.35">
      <c r="A112" s="180" t="s">
        <v>2747</v>
      </c>
      <c r="B112" s="154" t="s">
        <v>2801</v>
      </c>
      <c r="C112" s="155" t="s">
        <v>2810</v>
      </c>
      <c r="D112" s="158" t="s">
        <v>2811</v>
      </c>
      <c r="E112" s="161"/>
      <c r="F112" s="164" t="s">
        <v>21</v>
      </c>
      <c r="G112" s="167" t="str">
        <f>IF(COUNTIF(H112:AU112,"&lt;&gt;")=0,"",SUMPRODUCT(((Recommendations[ImplStatus]="Implemented")+(Recommendations[ImplStatus]="Compensated"))*ISNUMBER(MATCH(Recommendations[Id],H112:AU112,0)))/COUNTIF(H112:AU112,"&lt;&gt;"))</f>
        <v/>
      </c>
      <c r="H112" s="170"/>
      <c r="I112" s="170"/>
      <c r="J112" s="170"/>
      <c r="K112" s="170"/>
      <c r="L112" s="170"/>
      <c r="M112" s="170"/>
      <c r="N112" s="170"/>
      <c r="O112" s="170"/>
      <c r="P112" s="170"/>
      <c r="Q112" s="170"/>
      <c r="R112" s="170"/>
      <c r="S112" s="170"/>
      <c r="T112" s="170"/>
      <c r="U112" s="170"/>
      <c r="V112" s="170"/>
      <c r="W112" s="170"/>
      <c r="X112" s="170"/>
      <c r="Y112" s="170"/>
      <c r="Z112" s="170"/>
      <c r="AA112" s="170"/>
      <c r="AB112" s="170"/>
      <c r="AC112" s="170"/>
      <c r="AD112" s="170"/>
      <c r="AE112" s="170"/>
      <c r="AF112" s="170"/>
      <c r="AG112" s="170"/>
      <c r="AH112" s="170"/>
      <c r="AI112" s="170"/>
      <c r="AJ112" s="170"/>
      <c r="AK112" s="170"/>
      <c r="AL112" s="170"/>
      <c r="AM112" s="170"/>
      <c r="AN112" s="170"/>
      <c r="AO112" s="170"/>
      <c r="AP112" s="170"/>
      <c r="AQ112" s="170"/>
      <c r="AR112" s="170"/>
      <c r="AS112" s="170"/>
      <c r="AT112" s="170"/>
      <c r="AU112" s="184"/>
    </row>
    <row r="113" spans="1:47" ht="60" customHeight="1" x14ac:dyDescent="0.35">
      <c r="A113" s="180" t="s">
        <v>2747</v>
      </c>
      <c r="B113" s="154" t="s">
        <v>2801</v>
      </c>
      <c r="C113" s="155" t="s">
        <v>2812</v>
      </c>
      <c r="D113" s="158" t="s">
        <v>2813</v>
      </c>
      <c r="E113" s="161"/>
      <c r="F113" s="164" t="s">
        <v>21</v>
      </c>
      <c r="G113" s="167" t="str">
        <f>IF(COUNTIF(H113:AU113,"&lt;&gt;")=0,"",SUMPRODUCT(((Recommendations[ImplStatus]="Implemented")+(Recommendations[ImplStatus]="Compensated"))*ISNUMBER(MATCH(Recommendations[Id],H113:AU113,0)))/COUNTIF(H113:AU113,"&lt;&gt;"))</f>
        <v/>
      </c>
      <c r="H113" s="170"/>
      <c r="I113" s="170"/>
      <c r="J113" s="170"/>
      <c r="K113" s="170"/>
      <c r="L113" s="170"/>
      <c r="M113" s="170"/>
      <c r="N113" s="170"/>
      <c r="O113" s="170"/>
      <c r="P113" s="170"/>
      <c r="Q113" s="170"/>
      <c r="R113" s="170"/>
      <c r="S113" s="170"/>
      <c r="T113" s="170"/>
      <c r="U113" s="170"/>
      <c r="V113" s="170"/>
      <c r="W113" s="170"/>
      <c r="X113" s="170"/>
      <c r="Y113" s="170"/>
      <c r="Z113" s="170"/>
      <c r="AA113" s="170"/>
      <c r="AB113" s="170"/>
      <c r="AC113" s="170"/>
      <c r="AD113" s="170"/>
      <c r="AE113" s="170"/>
      <c r="AF113" s="170"/>
      <c r="AG113" s="170"/>
      <c r="AH113" s="170"/>
      <c r="AI113" s="170"/>
      <c r="AJ113" s="170"/>
      <c r="AK113" s="170"/>
      <c r="AL113" s="170"/>
      <c r="AM113" s="170"/>
      <c r="AN113" s="170"/>
      <c r="AO113" s="170"/>
      <c r="AP113" s="170"/>
      <c r="AQ113" s="170"/>
      <c r="AR113" s="170"/>
      <c r="AS113" s="170"/>
      <c r="AT113" s="170"/>
      <c r="AU113" s="184"/>
    </row>
    <row r="114" spans="1:47" ht="60" customHeight="1" x14ac:dyDescent="0.35">
      <c r="A114" s="180" t="s">
        <v>2747</v>
      </c>
      <c r="B114" s="154" t="s">
        <v>2801</v>
      </c>
      <c r="C114" s="155" t="s">
        <v>2814</v>
      </c>
      <c r="D114" s="158" t="s">
        <v>2815</v>
      </c>
      <c r="E114" s="161"/>
      <c r="F114" s="164" t="s">
        <v>21</v>
      </c>
      <c r="G114" s="167" t="str">
        <f>IF(COUNTIF(H114:AU114,"&lt;&gt;")=0,"",SUMPRODUCT(((Recommendations[ImplStatus]="Implemented")+(Recommendations[ImplStatus]="Compensated"))*ISNUMBER(MATCH(Recommendations[Id],H114:AU114,0)))/COUNTIF(H114:AU114,"&lt;&gt;"))</f>
        <v/>
      </c>
      <c r="H114" s="170"/>
      <c r="I114" s="170"/>
      <c r="J114" s="170"/>
      <c r="K114" s="170"/>
      <c r="L114" s="170"/>
      <c r="M114" s="170"/>
      <c r="N114" s="170"/>
      <c r="O114" s="170"/>
      <c r="P114" s="170"/>
      <c r="Q114" s="170"/>
      <c r="R114" s="170"/>
      <c r="S114" s="170"/>
      <c r="T114" s="170"/>
      <c r="U114" s="170"/>
      <c r="V114" s="170"/>
      <c r="W114" s="170"/>
      <c r="X114" s="170"/>
      <c r="Y114" s="170"/>
      <c r="Z114" s="170"/>
      <c r="AA114" s="170"/>
      <c r="AB114" s="170"/>
      <c r="AC114" s="170"/>
      <c r="AD114" s="170"/>
      <c r="AE114" s="170"/>
      <c r="AF114" s="170"/>
      <c r="AG114" s="170"/>
      <c r="AH114" s="170"/>
      <c r="AI114" s="170"/>
      <c r="AJ114" s="170"/>
      <c r="AK114" s="170"/>
      <c r="AL114" s="170"/>
      <c r="AM114" s="170"/>
      <c r="AN114" s="170"/>
      <c r="AO114" s="170"/>
      <c r="AP114" s="170"/>
      <c r="AQ114" s="170"/>
      <c r="AR114" s="170"/>
      <c r="AS114" s="170"/>
      <c r="AT114" s="170"/>
      <c r="AU114" s="184"/>
    </row>
    <row r="115" spans="1:47" ht="60" customHeight="1" x14ac:dyDescent="0.35">
      <c r="A115" s="180" t="s">
        <v>2747</v>
      </c>
      <c r="B115" s="154" t="s">
        <v>2801</v>
      </c>
      <c r="C115" s="155" t="s">
        <v>2816</v>
      </c>
      <c r="D115" s="158" t="s">
        <v>2817</v>
      </c>
      <c r="E115" s="161"/>
      <c r="F115" s="164" t="s">
        <v>21</v>
      </c>
      <c r="G115" s="167" t="str">
        <f>IF(COUNTIF(H115:AU115,"&lt;&gt;")=0,"",SUMPRODUCT(((Recommendations[ImplStatus]="Implemented")+(Recommendations[ImplStatus]="Compensated"))*ISNUMBER(MATCH(Recommendations[Id],H115:AU115,0)))/COUNTIF(H115:AU115,"&lt;&gt;"))</f>
        <v/>
      </c>
      <c r="H115" s="170"/>
      <c r="I115" s="170"/>
      <c r="J115" s="170"/>
      <c r="K115" s="170"/>
      <c r="L115" s="170"/>
      <c r="M115" s="170"/>
      <c r="N115" s="170"/>
      <c r="O115" s="170"/>
      <c r="P115" s="170"/>
      <c r="Q115" s="170"/>
      <c r="R115" s="170"/>
      <c r="S115" s="170"/>
      <c r="T115" s="170"/>
      <c r="U115" s="170"/>
      <c r="V115" s="170"/>
      <c r="W115" s="170"/>
      <c r="X115" s="170"/>
      <c r="Y115" s="170"/>
      <c r="Z115" s="170"/>
      <c r="AA115" s="170"/>
      <c r="AB115" s="170"/>
      <c r="AC115" s="170"/>
      <c r="AD115" s="170"/>
      <c r="AE115" s="170"/>
      <c r="AF115" s="170"/>
      <c r="AG115" s="170"/>
      <c r="AH115" s="170"/>
      <c r="AI115" s="170"/>
      <c r="AJ115" s="170"/>
      <c r="AK115" s="170"/>
      <c r="AL115" s="170"/>
      <c r="AM115" s="170"/>
      <c r="AN115" s="170"/>
      <c r="AO115" s="170"/>
      <c r="AP115" s="170"/>
      <c r="AQ115" s="170"/>
      <c r="AR115" s="170"/>
      <c r="AS115" s="170"/>
      <c r="AT115" s="170"/>
      <c r="AU115" s="184"/>
    </row>
    <row r="116" spans="1:47" ht="60" customHeight="1" x14ac:dyDescent="0.35">
      <c r="A116" s="180" t="s">
        <v>2747</v>
      </c>
      <c r="B116" s="154" t="s">
        <v>2801</v>
      </c>
      <c r="C116" s="155" t="s">
        <v>2818</v>
      </c>
      <c r="D116" s="158" t="s">
        <v>2819</v>
      </c>
      <c r="E116" s="161"/>
      <c r="F116" s="164" t="s">
        <v>21</v>
      </c>
      <c r="G116" s="167" t="str">
        <f>IF(COUNTIF(H116:AU116,"&lt;&gt;")=0,"",SUMPRODUCT(((Recommendations[ImplStatus]="Implemented")+(Recommendations[ImplStatus]="Compensated"))*ISNUMBER(MATCH(Recommendations[Id],H116:AU116,0)))/COUNTIF(H116:AU116,"&lt;&gt;"))</f>
        <v/>
      </c>
      <c r="H116" s="170"/>
      <c r="I116" s="170"/>
      <c r="J116" s="170"/>
      <c r="K116" s="170"/>
      <c r="L116" s="170"/>
      <c r="M116" s="170"/>
      <c r="N116" s="170"/>
      <c r="O116" s="170"/>
      <c r="P116" s="170"/>
      <c r="Q116" s="170"/>
      <c r="R116" s="170"/>
      <c r="S116" s="170"/>
      <c r="T116" s="170"/>
      <c r="U116" s="170"/>
      <c r="V116" s="170"/>
      <c r="W116" s="170"/>
      <c r="X116" s="170"/>
      <c r="Y116" s="170"/>
      <c r="Z116" s="170"/>
      <c r="AA116" s="170"/>
      <c r="AB116" s="170"/>
      <c r="AC116" s="170"/>
      <c r="AD116" s="170"/>
      <c r="AE116" s="170"/>
      <c r="AF116" s="170"/>
      <c r="AG116" s="170"/>
      <c r="AH116" s="170"/>
      <c r="AI116" s="170"/>
      <c r="AJ116" s="170"/>
      <c r="AK116" s="170"/>
      <c r="AL116" s="170"/>
      <c r="AM116" s="170"/>
      <c r="AN116" s="170"/>
      <c r="AO116" s="170"/>
      <c r="AP116" s="170"/>
      <c r="AQ116" s="170"/>
      <c r="AR116" s="170"/>
      <c r="AS116" s="170"/>
      <c r="AT116" s="170"/>
      <c r="AU116" s="184"/>
    </row>
    <row r="117" spans="1:47" ht="60" customHeight="1" x14ac:dyDescent="0.35">
      <c r="A117" s="180" t="s">
        <v>2747</v>
      </c>
      <c r="B117" s="154" t="s">
        <v>2801</v>
      </c>
      <c r="C117" s="155" t="s">
        <v>2820</v>
      </c>
      <c r="D117" s="158" t="s">
        <v>2821</v>
      </c>
      <c r="E117" s="161"/>
      <c r="F117" s="164" t="s">
        <v>21</v>
      </c>
      <c r="G117" s="167" t="str">
        <f>IF(COUNTIF(H117:AU117,"&lt;&gt;")=0,"",SUMPRODUCT(((Recommendations[ImplStatus]="Implemented")+(Recommendations[ImplStatus]="Compensated"))*ISNUMBER(MATCH(Recommendations[Id],H117:AU117,0)))/COUNTIF(H117:AU117,"&lt;&gt;"))</f>
        <v/>
      </c>
      <c r="H117" s="170"/>
      <c r="I117" s="170"/>
      <c r="J117" s="170"/>
      <c r="K117" s="170"/>
      <c r="L117" s="170"/>
      <c r="M117" s="170"/>
      <c r="N117" s="170"/>
      <c r="O117" s="170"/>
      <c r="P117" s="170"/>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0"/>
      <c r="AO117" s="170"/>
      <c r="AP117" s="170"/>
      <c r="AQ117" s="170"/>
      <c r="AR117" s="170"/>
      <c r="AS117" s="170"/>
      <c r="AT117" s="170"/>
      <c r="AU117" s="184"/>
    </row>
    <row r="118" spans="1:47" ht="60" customHeight="1" x14ac:dyDescent="0.35">
      <c r="A118" s="180" t="s">
        <v>2747</v>
      </c>
      <c r="B118" s="154" t="s">
        <v>2801</v>
      </c>
      <c r="C118" s="155" t="s">
        <v>2822</v>
      </c>
      <c r="D118" s="158" t="s">
        <v>2823</v>
      </c>
      <c r="E118" s="161" t="s">
        <v>2824</v>
      </c>
      <c r="F118" s="164" t="s">
        <v>2524</v>
      </c>
      <c r="G118" s="167" t="str">
        <f>IF(COUNTIF(H118:AU118,"&lt;&gt;")=0,"",SUMPRODUCT(((Recommendations[ImplStatus]="Implemented")+(Recommendations[ImplStatus]="Compensated"))*ISNUMBER(MATCH(Recommendations[Id],H118:AU118,0)))/COUNTIF(H118:AU118,"&lt;&gt;"))</f>
        <v/>
      </c>
      <c r="H118" s="170"/>
      <c r="I118" s="170"/>
      <c r="J118" s="170"/>
      <c r="K118" s="170"/>
      <c r="L118" s="170"/>
      <c r="M118" s="170"/>
      <c r="N118" s="170"/>
      <c r="O118" s="170"/>
      <c r="P118" s="170"/>
      <c r="Q118" s="170"/>
      <c r="R118" s="170"/>
      <c r="S118" s="170"/>
      <c r="T118" s="170"/>
      <c r="U118" s="170"/>
      <c r="V118" s="170"/>
      <c r="W118" s="170"/>
      <c r="X118" s="170"/>
      <c r="Y118" s="170"/>
      <c r="Z118" s="170"/>
      <c r="AA118" s="170"/>
      <c r="AB118" s="170"/>
      <c r="AC118" s="170"/>
      <c r="AD118" s="170"/>
      <c r="AE118" s="170"/>
      <c r="AF118" s="170"/>
      <c r="AG118" s="170"/>
      <c r="AH118" s="170"/>
      <c r="AI118" s="170"/>
      <c r="AJ118" s="170"/>
      <c r="AK118" s="170"/>
      <c r="AL118" s="170"/>
      <c r="AM118" s="170"/>
      <c r="AN118" s="170"/>
      <c r="AO118" s="170"/>
      <c r="AP118" s="170"/>
      <c r="AQ118" s="170"/>
      <c r="AR118" s="170"/>
      <c r="AS118" s="170"/>
      <c r="AT118" s="170"/>
      <c r="AU118" s="184"/>
    </row>
    <row r="119" spans="1:47" ht="60" customHeight="1" x14ac:dyDescent="0.35">
      <c r="A119" s="180" t="s">
        <v>2747</v>
      </c>
      <c r="B119" s="154" t="s">
        <v>2801</v>
      </c>
      <c r="C119" s="155" t="s">
        <v>2825</v>
      </c>
      <c r="D119" s="158" t="s">
        <v>2826</v>
      </c>
      <c r="E119" s="161" t="s">
        <v>2827</v>
      </c>
      <c r="F119" s="164" t="s">
        <v>2524</v>
      </c>
      <c r="G119" s="167">
        <f>IF(COUNTIF(H119:AU119,"&lt;&gt;")=0,"",SUMPRODUCT(((Recommendations[ImplStatus]="Implemented")+(Recommendations[ImplStatus]="Compensated"))*ISNUMBER(MATCH(Recommendations[Id],H119:AU119,0)))/COUNTIF(H119:AU119,"&lt;&gt;"))</f>
        <v>0</v>
      </c>
      <c r="H119" s="170" t="s">
        <v>134</v>
      </c>
      <c r="I119" s="170"/>
      <c r="J119" s="170"/>
      <c r="K119" s="170"/>
      <c r="L119" s="170"/>
      <c r="M119" s="170"/>
      <c r="N119" s="170"/>
      <c r="O119" s="170"/>
      <c r="P119" s="170"/>
      <c r="Q119" s="170"/>
      <c r="R119" s="170"/>
      <c r="S119" s="170"/>
      <c r="T119" s="170"/>
      <c r="U119" s="170"/>
      <c r="V119" s="170"/>
      <c r="W119" s="170"/>
      <c r="X119" s="170"/>
      <c r="Y119" s="170"/>
      <c r="Z119" s="170"/>
      <c r="AA119" s="170"/>
      <c r="AB119" s="170"/>
      <c r="AC119" s="170"/>
      <c r="AD119" s="170"/>
      <c r="AE119" s="170"/>
      <c r="AF119" s="170"/>
      <c r="AG119" s="170"/>
      <c r="AH119" s="170"/>
      <c r="AI119" s="170"/>
      <c r="AJ119" s="170"/>
      <c r="AK119" s="170"/>
      <c r="AL119" s="170"/>
      <c r="AM119" s="170"/>
      <c r="AN119" s="170"/>
      <c r="AO119" s="170"/>
      <c r="AP119" s="170"/>
      <c r="AQ119" s="170"/>
      <c r="AR119" s="170"/>
      <c r="AS119" s="170"/>
      <c r="AT119" s="170"/>
      <c r="AU119" s="184"/>
    </row>
    <row r="120" spans="1:47" ht="60" customHeight="1" outlineLevel="1" x14ac:dyDescent="0.35">
      <c r="A120" s="179" t="s">
        <v>2747</v>
      </c>
      <c r="B120" s="153" t="s">
        <v>2828</v>
      </c>
      <c r="C120" s="151" t="s">
        <v>2829</v>
      </c>
      <c r="D120" s="157"/>
      <c r="E120" s="160" t="s">
        <v>21</v>
      </c>
      <c r="F120" s="163" t="s">
        <v>21</v>
      </c>
      <c r="G120" s="166" t="str">
        <f>IF(COUNTIF(H120:AU120,"&lt;&gt;")=0,"",SUMPRODUCT(((Recommendations[ImplStatus]="Implemented")+(Recommendations[ImplStatus]="Compensated"))*ISNUMBER(MATCH(Recommendations[Id],H120:AU120,0)))/COUNTIF(H120:AU120,"&lt;&gt;"))</f>
        <v/>
      </c>
      <c r="H120" s="169"/>
      <c r="I120" s="169"/>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c r="AQ120" s="169"/>
      <c r="AR120" s="169"/>
      <c r="AS120" s="169"/>
      <c r="AT120" s="169"/>
      <c r="AU120" s="183"/>
    </row>
    <row r="121" spans="1:47" ht="60" customHeight="1" x14ac:dyDescent="0.35">
      <c r="A121" s="180" t="s">
        <v>2747</v>
      </c>
      <c r="B121" s="154" t="s">
        <v>2828</v>
      </c>
      <c r="C121" s="155" t="s">
        <v>2830</v>
      </c>
      <c r="D121" s="158" t="s">
        <v>2831</v>
      </c>
      <c r="E121" s="161"/>
      <c r="F121" s="164" t="s">
        <v>21</v>
      </c>
      <c r="G121" s="167" t="str">
        <f>IF(COUNTIF(H121:AU121,"&lt;&gt;")=0,"",SUMPRODUCT(((Recommendations[ImplStatus]="Implemented")+(Recommendations[ImplStatus]="Compensated"))*ISNUMBER(MATCH(Recommendations[Id],H121:AU121,0)))/COUNTIF(H121:AU121,"&lt;&gt;"))</f>
        <v/>
      </c>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84"/>
    </row>
    <row r="122" spans="1:47" ht="60" customHeight="1" x14ac:dyDescent="0.35">
      <c r="A122" s="180" t="s">
        <v>2747</v>
      </c>
      <c r="B122" s="154" t="s">
        <v>2828</v>
      </c>
      <c r="C122" s="155" t="s">
        <v>2832</v>
      </c>
      <c r="D122" s="158" t="s">
        <v>2833</v>
      </c>
      <c r="E122" s="161"/>
      <c r="F122" s="164" t="s">
        <v>21</v>
      </c>
      <c r="G122" s="167" t="str">
        <f>IF(COUNTIF(H122:AU122,"&lt;&gt;")=0,"",SUMPRODUCT(((Recommendations[ImplStatus]="Implemented")+(Recommendations[ImplStatus]="Compensated"))*ISNUMBER(MATCH(Recommendations[Id],H122:AU122,0)))/COUNTIF(H122:AU122,"&lt;&gt;"))</f>
        <v/>
      </c>
      <c r="H122" s="170"/>
      <c r="I122" s="170"/>
      <c r="J122" s="170"/>
      <c r="K122" s="170"/>
      <c r="L122" s="170"/>
      <c r="M122" s="170"/>
      <c r="N122" s="170"/>
      <c r="O122" s="170"/>
      <c r="P122" s="170"/>
      <c r="Q122" s="170"/>
      <c r="R122" s="170"/>
      <c r="S122" s="170"/>
      <c r="T122" s="170"/>
      <c r="U122" s="170"/>
      <c r="V122" s="170"/>
      <c r="W122" s="170"/>
      <c r="X122" s="170"/>
      <c r="Y122" s="170"/>
      <c r="Z122" s="170"/>
      <c r="AA122" s="170"/>
      <c r="AB122" s="170"/>
      <c r="AC122" s="170"/>
      <c r="AD122" s="170"/>
      <c r="AE122" s="170"/>
      <c r="AF122" s="170"/>
      <c r="AG122" s="170"/>
      <c r="AH122" s="170"/>
      <c r="AI122" s="170"/>
      <c r="AJ122" s="170"/>
      <c r="AK122" s="170"/>
      <c r="AL122" s="170"/>
      <c r="AM122" s="170"/>
      <c r="AN122" s="170"/>
      <c r="AO122" s="170"/>
      <c r="AP122" s="170"/>
      <c r="AQ122" s="170"/>
      <c r="AR122" s="170"/>
      <c r="AS122" s="170"/>
      <c r="AT122" s="170"/>
      <c r="AU122" s="184"/>
    </row>
    <row r="123" spans="1:47" ht="60" customHeight="1" x14ac:dyDescent="0.35">
      <c r="A123" s="180" t="s">
        <v>2747</v>
      </c>
      <c r="B123" s="154" t="s">
        <v>2828</v>
      </c>
      <c r="C123" s="155" t="s">
        <v>2834</v>
      </c>
      <c r="D123" s="158" t="s">
        <v>2835</v>
      </c>
      <c r="E123" s="161"/>
      <c r="F123" s="164" t="s">
        <v>21</v>
      </c>
      <c r="G123" s="167" t="str">
        <f>IF(COUNTIF(H123:AU123,"&lt;&gt;")=0,"",SUMPRODUCT(((Recommendations[ImplStatus]="Implemented")+(Recommendations[ImplStatus]="Compensated"))*ISNUMBER(MATCH(Recommendations[Id],H123:AU123,0)))/COUNTIF(H123:AU123,"&lt;&gt;"))</f>
        <v/>
      </c>
      <c r="H123" s="170"/>
      <c r="I123" s="170"/>
      <c r="J123" s="170"/>
      <c r="K123" s="170"/>
      <c r="L123" s="170"/>
      <c r="M123" s="170"/>
      <c r="N123" s="170"/>
      <c r="O123" s="170"/>
      <c r="P123" s="170"/>
      <c r="Q123" s="170"/>
      <c r="R123" s="170"/>
      <c r="S123" s="170"/>
      <c r="T123" s="170"/>
      <c r="U123" s="170"/>
      <c r="V123" s="170"/>
      <c r="W123" s="170"/>
      <c r="X123" s="170"/>
      <c r="Y123" s="170"/>
      <c r="Z123" s="170"/>
      <c r="AA123" s="170"/>
      <c r="AB123" s="170"/>
      <c r="AC123" s="170"/>
      <c r="AD123" s="170"/>
      <c r="AE123" s="170"/>
      <c r="AF123" s="170"/>
      <c r="AG123" s="170"/>
      <c r="AH123" s="170"/>
      <c r="AI123" s="170"/>
      <c r="AJ123" s="170"/>
      <c r="AK123" s="170"/>
      <c r="AL123" s="170"/>
      <c r="AM123" s="170"/>
      <c r="AN123" s="170"/>
      <c r="AO123" s="170"/>
      <c r="AP123" s="170"/>
      <c r="AQ123" s="170"/>
      <c r="AR123" s="170"/>
      <c r="AS123" s="170"/>
      <c r="AT123" s="170"/>
      <c r="AU123" s="184"/>
    </row>
    <row r="124" spans="1:47" ht="60" customHeight="1" x14ac:dyDescent="0.35">
      <c r="A124" s="180" t="s">
        <v>2747</v>
      </c>
      <c r="B124" s="154" t="s">
        <v>2828</v>
      </c>
      <c r="C124" s="155" t="s">
        <v>2836</v>
      </c>
      <c r="D124" s="158" t="s">
        <v>2837</v>
      </c>
      <c r="E124" s="161"/>
      <c r="F124" s="164" t="s">
        <v>21</v>
      </c>
      <c r="G124" s="167" t="str">
        <f>IF(COUNTIF(H124:AU124,"&lt;&gt;")=0,"",SUMPRODUCT(((Recommendations[ImplStatus]="Implemented")+(Recommendations[ImplStatus]="Compensated"))*ISNUMBER(MATCH(Recommendations[Id],H124:AU124,0)))/COUNTIF(H124:AU124,"&lt;&gt;"))</f>
        <v/>
      </c>
      <c r="H124" s="170"/>
      <c r="I124" s="170"/>
      <c r="J124" s="170"/>
      <c r="K124" s="170"/>
      <c r="L124" s="170"/>
      <c r="M124" s="170"/>
      <c r="N124" s="170"/>
      <c r="O124" s="170"/>
      <c r="P124" s="170"/>
      <c r="Q124" s="170"/>
      <c r="R124" s="170"/>
      <c r="S124" s="170"/>
      <c r="T124" s="170"/>
      <c r="U124" s="170"/>
      <c r="V124" s="170"/>
      <c r="W124" s="170"/>
      <c r="X124" s="170"/>
      <c r="Y124" s="170"/>
      <c r="Z124" s="170"/>
      <c r="AA124" s="170"/>
      <c r="AB124" s="170"/>
      <c r="AC124" s="170"/>
      <c r="AD124" s="170"/>
      <c r="AE124" s="170"/>
      <c r="AF124" s="170"/>
      <c r="AG124" s="170"/>
      <c r="AH124" s="170"/>
      <c r="AI124" s="170"/>
      <c r="AJ124" s="170"/>
      <c r="AK124" s="170"/>
      <c r="AL124" s="170"/>
      <c r="AM124" s="170"/>
      <c r="AN124" s="170"/>
      <c r="AO124" s="170"/>
      <c r="AP124" s="170"/>
      <c r="AQ124" s="170"/>
      <c r="AR124" s="170"/>
      <c r="AS124" s="170"/>
      <c r="AT124" s="170"/>
      <c r="AU124" s="184"/>
    </row>
    <row r="125" spans="1:47" ht="60" customHeight="1" x14ac:dyDescent="0.35">
      <c r="A125" s="180" t="s">
        <v>2747</v>
      </c>
      <c r="B125" s="154" t="s">
        <v>2828</v>
      </c>
      <c r="C125" s="155" t="s">
        <v>2838</v>
      </c>
      <c r="D125" s="158" t="s">
        <v>2839</v>
      </c>
      <c r="E125" s="161"/>
      <c r="F125" s="164" t="s">
        <v>21</v>
      </c>
      <c r="G125" s="167" t="str">
        <f>IF(COUNTIF(H125:AU125,"&lt;&gt;")=0,"",SUMPRODUCT(((Recommendations[ImplStatus]="Implemented")+(Recommendations[ImplStatus]="Compensated"))*ISNUMBER(MATCH(Recommendations[Id],H125:AU125,0)))/COUNTIF(H125:AU125,"&lt;&gt;"))</f>
        <v/>
      </c>
      <c r="H125" s="170"/>
      <c r="I125" s="170"/>
      <c r="J125" s="170"/>
      <c r="K125" s="170"/>
      <c r="L125" s="170"/>
      <c r="M125" s="170"/>
      <c r="N125" s="170"/>
      <c r="O125" s="170"/>
      <c r="P125" s="170"/>
      <c r="Q125" s="170"/>
      <c r="R125" s="170"/>
      <c r="S125" s="170"/>
      <c r="T125" s="170"/>
      <c r="U125" s="170"/>
      <c r="V125" s="170"/>
      <c r="W125" s="170"/>
      <c r="X125" s="170"/>
      <c r="Y125" s="170"/>
      <c r="Z125" s="170"/>
      <c r="AA125" s="170"/>
      <c r="AB125" s="170"/>
      <c r="AC125" s="170"/>
      <c r="AD125" s="170"/>
      <c r="AE125" s="170"/>
      <c r="AF125" s="170"/>
      <c r="AG125" s="170"/>
      <c r="AH125" s="170"/>
      <c r="AI125" s="170"/>
      <c r="AJ125" s="170"/>
      <c r="AK125" s="170"/>
      <c r="AL125" s="170"/>
      <c r="AM125" s="170"/>
      <c r="AN125" s="170"/>
      <c r="AO125" s="170"/>
      <c r="AP125" s="170"/>
      <c r="AQ125" s="170"/>
      <c r="AR125" s="170"/>
      <c r="AS125" s="170"/>
      <c r="AT125" s="170"/>
      <c r="AU125" s="184"/>
    </row>
    <row r="126" spans="1:47" ht="60" customHeight="1" x14ac:dyDescent="0.35">
      <c r="A126" s="180" t="s">
        <v>2747</v>
      </c>
      <c r="B126" s="154" t="s">
        <v>2828</v>
      </c>
      <c r="C126" s="155" t="s">
        <v>2840</v>
      </c>
      <c r="D126" s="158" t="s">
        <v>2841</v>
      </c>
      <c r="E126" s="161"/>
      <c r="F126" s="164" t="s">
        <v>21</v>
      </c>
      <c r="G126" s="167" t="str">
        <f>IF(COUNTIF(H126:AU126,"&lt;&gt;")=0,"",SUMPRODUCT(((Recommendations[ImplStatus]="Implemented")+(Recommendations[ImplStatus]="Compensated"))*ISNUMBER(MATCH(Recommendations[Id],H126:AU126,0)))/COUNTIF(H126:AU126,"&lt;&gt;"))</f>
        <v/>
      </c>
      <c r="H126" s="170"/>
      <c r="I126" s="170"/>
      <c r="J126" s="170"/>
      <c r="K126" s="170"/>
      <c r="L126" s="170"/>
      <c r="M126" s="170"/>
      <c r="N126" s="170"/>
      <c r="O126" s="170"/>
      <c r="P126" s="170"/>
      <c r="Q126" s="170"/>
      <c r="R126" s="170"/>
      <c r="S126" s="170"/>
      <c r="T126" s="170"/>
      <c r="U126" s="170"/>
      <c r="V126" s="170"/>
      <c r="W126" s="170"/>
      <c r="X126" s="170"/>
      <c r="Y126" s="170"/>
      <c r="Z126" s="170"/>
      <c r="AA126" s="170"/>
      <c r="AB126" s="170"/>
      <c r="AC126" s="170"/>
      <c r="AD126" s="170"/>
      <c r="AE126" s="170"/>
      <c r="AF126" s="170"/>
      <c r="AG126" s="170"/>
      <c r="AH126" s="170"/>
      <c r="AI126" s="170"/>
      <c r="AJ126" s="170"/>
      <c r="AK126" s="170"/>
      <c r="AL126" s="170"/>
      <c r="AM126" s="170"/>
      <c r="AN126" s="170"/>
      <c r="AO126" s="170"/>
      <c r="AP126" s="170"/>
      <c r="AQ126" s="170"/>
      <c r="AR126" s="170"/>
      <c r="AS126" s="170"/>
      <c r="AT126" s="170"/>
      <c r="AU126" s="184"/>
    </row>
    <row r="127" spans="1:47" ht="60" customHeight="1" x14ac:dyDescent="0.35">
      <c r="A127" s="180" t="s">
        <v>2747</v>
      </c>
      <c r="B127" s="154" t="s">
        <v>2828</v>
      </c>
      <c r="C127" s="155" t="s">
        <v>2842</v>
      </c>
      <c r="D127" s="158" t="s">
        <v>2843</v>
      </c>
      <c r="E127" s="161"/>
      <c r="F127" s="164" t="s">
        <v>21</v>
      </c>
      <c r="G127" s="167" t="str">
        <f>IF(COUNTIF(H127:AU127,"&lt;&gt;")=0,"",SUMPRODUCT(((Recommendations[ImplStatus]="Implemented")+(Recommendations[ImplStatus]="Compensated"))*ISNUMBER(MATCH(Recommendations[Id],H127:AU127,0)))/COUNTIF(H127:AU127,"&lt;&gt;"))</f>
        <v/>
      </c>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c r="AE127" s="170"/>
      <c r="AF127" s="170"/>
      <c r="AG127" s="170"/>
      <c r="AH127" s="170"/>
      <c r="AI127" s="170"/>
      <c r="AJ127" s="170"/>
      <c r="AK127" s="170"/>
      <c r="AL127" s="170"/>
      <c r="AM127" s="170"/>
      <c r="AN127" s="170"/>
      <c r="AO127" s="170"/>
      <c r="AP127" s="170"/>
      <c r="AQ127" s="170"/>
      <c r="AR127" s="170"/>
      <c r="AS127" s="170"/>
      <c r="AT127" s="170"/>
      <c r="AU127" s="184"/>
    </row>
    <row r="128" spans="1:47" ht="60" customHeight="1" x14ac:dyDescent="0.35">
      <c r="A128" s="180" t="s">
        <v>2747</v>
      </c>
      <c r="B128" s="154" t="s">
        <v>2828</v>
      </c>
      <c r="C128" s="155" t="s">
        <v>2844</v>
      </c>
      <c r="D128" s="158" t="s">
        <v>2845</v>
      </c>
      <c r="E128" s="161"/>
      <c r="F128" s="164" t="s">
        <v>21</v>
      </c>
      <c r="G128" s="167" t="str">
        <f>IF(COUNTIF(H128:AU128,"&lt;&gt;")=0,"",SUMPRODUCT(((Recommendations[ImplStatus]="Implemented")+(Recommendations[ImplStatus]="Compensated"))*ISNUMBER(MATCH(Recommendations[Id],H128:AU128,0)))/COUNTIF(H128:AU128,"&lt;&gt;"))</f>
        <v/>
      </c>
      <c r="H128" s="170"/>
      <c r="I128" s="170"/>
      <c r="J128" s="170"/>
      <c r="K128" s="170"/>
      <c r="L128" s="170"/>
      <c r="M128" s="170"/>
      <c r="N128" s="170"/>
      <c r="O128" s="170"/>
      <c r="P128" s="170"/>
      <c r="Q128" s="170"/>
      <c r="R128" s="170"/>
      <c r="S128" s="170"/>
      <c r="T128" s="170"/>
      <c r="U128" s="170"/>
      <c r="V128" s="170"/>
      <c r="W128" s="170"/>
      <c r="X128" s="170"/>
      <c r="Y128" s="170"/>
      <c r="Z128" s="170"/>
      <c r="AA128" s="170"/>
      <c r="AB128" s="170"/>
      <c r="AC128" s="170"/>
      <c r="AD128" s="170"/>
      <c r="AE128" s="170"/>
      <c r="AF128" s="170"/>
      <c r="AG128" s="170"/>
      <c r="AH128" s="170"/>
      <c r="AI128" s="170"/>
      <c r="AJ128" s="170"/>
      <c r="AK128" s="170"/>
      <c r="AL128" s="170"/>
      <c r="AM128" s="170"/>
      <c r="AN128" s="170"/>
      <c r="AO128" s="170"/>
      <c r="AP128" s="170"/>
      <c r="AQ128" s="170"/>
      <c r="AR128" s="170"/>
      <c r="AS128" s="170"/>
      <c r="AT128" s="170"/>
      <c r="AU128" s="184"/>
    </row>
    <row r="129" spans="1:47" ht="60" customHeight="1" x14ac:dyDescent="0.35">
      <c r="A129" s="180" t="s">
        <v>2747</v>
      </c>
      <c r="B129" s="154" t="s">
        <v>2828</v>
      </c>
      <c r="C129" s="155" t="s">
        <v>2846</v>
      </c>
      <c r="D129" s="158" t="s">
        <v>2847</v>
      </c>
      <c r="E129" s="161"/>
      <c r="F129" s="164" t="s">
        <v>21</v>
      </c>
      <c r="G129" s="167" t="str">
        <f>IF(COUNTIF(H129:AU129,"&lt;&gt;")=0,"",SUMPRODUCT(((Recommendations[ImplStatus]="Implemented")+(Recommendations[ImplStatus]="Compensated"))*ISNUMBER(MATCH(Recommendations[Id],H129:AU129,0)))/COUNTIF(H129:AU129,"&lt;&gt;"))</f>
        <v/>
      </c>
      <c r="H129" s="170"/>
      <c r="I129" s="170"/>
      <c r="J129" s="170"/>
      <c r="K129" s="170"/>
      <c r="L129" s="170"/>
      <c r="M129" s="170"/>
      <c r="N129" s="170"/>
      <c r="O129" s="170"/>
      <c r="P129" s="170"/>
      <c r="Q129" s="170"/>
      <c r="R129" s="170"/>
      <c r="S129" s="170"/>
      <c r="T129" s="170"/>
      <c r="U129" s="170"/>
      <c r="V129" s="170"/>
      <c r="W129" s="170"/>
      <c r="X129" s="170"/>
      <c r="Y129" s="170"/>
      <c r="Z129" s="170"/>
      <c r="AA129" s="170"/>
      <c r="AB129" s="170"/>
      <c r="AC129" s="170"/>
      <c r="AD129" s="170"/>
      <c r="AE129" s="170"/>
      <c r="AF129" s="170"/>
      <c r="AG129" s="170"/>
      <c r="AH129" s="170"/>
      <c r="AI129" s="170"/>
      <c r="AJ129" s="170"/>
      <c r="AK129" s="170"/>
      <c r="AL129" s="170"/>
      <c r="AM129" s="170"/>
      <c r="AN129" s="170"/>
      <c r="AO129" s="170"/>
      <c r="AP129" s="170"/>
      <c r="AQ129" s="170"/>
      <c r="AR129" s="170"/>
      <c r="AS129" s="170"/>
      <c r="AT129" s="170"/>
      <c r="AU129" s="184"/>
    </row>
    <row r="130" spans="1:47" ht="60" customHeight="1" x14ac:dyDescent="0.35">
      <c r="A130" s="180" t="s">
        <v>2747</v>
      </c>
      <c r="B130" s="154" t="s">
        <v>2828</v>
      </c>
      <c r="C130" s="155" t="s">
        <v>2848</v>
      </c>
      <c r="D130" s="158" t="s">
        <v>2849</v>
      </c>
      <c r="E130" s="161"/>
      <c r="F130" s="164" t="s">
        <v>21</v>
      </c>
      <c r="G130" s="167" t="str">
        <f>IF(COUNTIF(H130:AU130,"&lt;&gt;")=0,"",SUMPRODUCT(((Recommendations[ImplStatus]="Implemented")+(Recommendations[ImplStatus]="Compensated"))*ISNUMBER(MATCH(Recommendations[Id],H130:AU130,0)))/COUNTIF(H130:AU130,"&lt;&gt;"))</f>
        <v/>
      </c>
      <c r="H130" s="170"/>
      <c r="I130" s="170"/>
      <c r="J130" s="170"/>
      <c r="K130" s="170"/>
      <c r="L130" s="170"/>
      <c r="M130" s="170"/>
      <c r="N130" s="170"/>
      <c r="O130" s="170"/>
      <c r="P130" s="170"/>
      <c r="Q130" s="170"/>
      <c r="R130" s="170"/>
      <c r="S130" s="170"/>
      <c r="T130" s="170"/>
      <c r="U130" s="170"/>
      <c r="V130" s="170"/>
      <c r="W130" s="170"/>
      <c r="X130" s="170"/>
      <c r="Y130" s="170"/>
      <c r="Z130" s="170"/>
      <c r="AA130" s="170"/>
      <c r="AB130" s="170"/>
      <c r="AC130" s="170"/>
      <c r="AD130" s="170"/>
      <c r="AE130" s="170"/>
      <c r="AF130" s="170"/>
      <c r="AG130" s="170"/>
      <c r="AH130" s="170"/>
      <c r="AI130" s="170"/>
      <c r="AJ130" s="170"/>
      <c r="AK130" s="170"/>
      <c r="AL130" s="170"/>
      <c r="AM130" s="170"/>
      <c r="AN130" s="170"/>
      <c r="AO130" s="170"/>
      <c r="AP130" s="170"/>
      <c r="AQ130" s="170"/>
      <c r="AR130" s="170"/>
      <c r="AS130" s="170"/>
      <c r="AT130" s="170"/>
      <c r="AU130" s="184"/>
    </row>
    <row r="131" spans="1:47" ht="60" customHeight="1" x14ac:dyDescent="0.35">
      <c r="A131" s="180" t="s">
        <v>2747</v>
      </c>
      <c r="B131" s="154" t="s">
        <v>2828</v>
      </c>
      <c r="C131" s="155" t="s">
        <v>2850</v>
      </c>
      <c r="D131" s="158" t="s">
        <v>2851</v>
      </c>
      <c r="E131" s="161"/>
      <c r="F131" s="164" t="s">
        <v>21</v>
      </c>
      <c r="G131" s="167" t="str">
        <f>IF(COUNTIF(H131:AU131,"&lt;&gt;")=0,"",SUMPRODUCT(((Recommendations[ImplStatus]="Implemented")+(Recommendations[ImplStatus]="Compensated"))*ISNUMBER(MATCH(Recommendations[Id],H131:AU131,0)))/COUNTIF(H131:AU131,"&lt;&gt;"))</f>
        <v/>
      </c>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c r="AE131" s="170"/>
      <c r="AF131" s="170"/>
      <c r="AG131" s="170"/>
      <c r="AH131" s="170"/>
      <c r="AI131" s="170"/>
      <c r="AJ131" s="170"/>
      <c r="AK131" s="170"/>
      <c r="AL131" s="170"/>
      <c r="AM131" s="170"/>
      <c r="AN131" s="170"/>
      <c r="AO131" s="170"/>
      <c r="AP131" s="170"/>
      <c r="AQ131" s="170"/>
      <c r="AR131" s="170"/>
      <c r="AS131" s="170"/>
      <c r="AT131" s="170"/>
      <c r="AU131" s="184"/>
    </row>
    <row r="132" spans="1:47" ht="60" customHeight="1" x14ac:dyDescent="0.35">
      <c r="A132" s="180" t="s">
        <v>2747</v>
      </c>
      <c r="B132" s="154" t="s">
        <v>2828</v>
      </c>
      <c r="C132" s="155" t="s">
        <v>2852</v>
      </c>
      <c r="D132" s="158" t="s">
        <v>2853</v>
      </c>
      <c r="E132" s="161"/>
      <c r="F132" s="164" t="s">
        <v>21</v>
      </c>
      <c r="G132" s="167" t="str">
        <f>IF(COUNTIF(H132:AU132,"&lt;&gt;")=0,"",SUMPRODUCT(((Recommendations[ImplStatus]="Implemented")+(Recommendations[ImplStatus]="Compensated"))*ISNUMBER(MATCH(Recommendations[Id],H132:AU132,0)))/COUNTIF(H132:AU132,"&lt;&gt;"))</f>
        <v/>
      </c>
      <c r="H132" s="170"/>
      <c r="I132" s="170"/>
      <c r="J132" s="170"/>
      <c r="K132" s="170"/>
      <c r="L132" s="170"/>
      <c r="M132" s="170"/>
      <c r="N132" s="170"/>
      <c r="O132" s="170"/>
      <c r="P132" s="170"/>
      <c r="Q132" s="170"/>
      <c r="R132" s="170"/>
      <c r="S132" s="170"/>
      <c r="T132" s="170"/>
      <c r="U132" s="170"/>
      <c r="V132" s="170"/>
      <c r="W132" s="170"/>
      <c r="X132" s="170"/>
      <c r="Y132" s="170"/>
      <c r="Z132" s="170"/>
      <c r="AA132" s="170"/>
      <c r="AB132" s="170"/>
      <c r="AC132" s="170"/>
      <c r="AD132" s="170"/>
      <c r="AE132" s="170"/>
      <c r="AF132" s="170"/>
      <c r="AG132" s="170"/>
      <c r="AH132" s="170"/>
      <c r="AI132" s="170"/>
      <c r="AJ132" s="170"/>
      <c r="AK132" s="170"/>
      <c r="AL132" s="170"/>
      <c r="AM132" s="170"/>
      <c r="AN132" s="170"/>
      <c r="AO132" s="170"/>
      <c r="AP132" s="170"/>
      <c r="AQ132" s="170"/>
      <c r="AR132" s="170"/>
      <c r="AS132" s="170"/>
      <c r="AT132" s="170"/>
      <c r="AU132" s="184"/>
    </row>
    <row r="133" spans="1:47" ht="60" customHeight="1" outlineLevel="1" x14ac:dyDescent="0.35">
      <c r="A133" s="179" t="s">
        <v>2747</v>
      </c>
      <c r="B133" s="153" t="s">
        <v>2854</v>
      </c>
      <c r="C133" s="151" t="s">
        <v>2855</v>
      </c>
      <c r="D133" s="157" t="s">
        <v>2856</v>
      </c>
      <c r="E133" s="160" t="s">
        <v>21</v>
      </c>
      <c r="F133" s="163" t="s">
        <v>21</v>
      </c>
      <c r="G133" s="166" t="str">
        <f>IF(COUNTIF(H133:AU133,"&lt;&gt;")=0,"",SUMPRODUCT(((Recommendations[ImplStatus]="Implemented")+(Recommendations[ImplStatus]="Compensated"))*ISNUMBER(MATCH(Recommendations[Id],H133:AU133,0)))/COUNTIF(H133:AU133,"&lt;&gt;"))</f>
        <v/>
      </c>
      <c r="H133" s="169"/>
      <c r="I133" s="169"/>
      <c r="J133" s="169"/>
      <c r="K133" s="169"/>
      <c r="L133" s="169"/>
      <c r="M133" s="169"/>
      <c r="N133" s="169"/>
      <c r="O133" s="169"/>
      <c r="P133" s="169"/>
      <c r="Q133" s="169"/>
      <c r="R133" s="169"/>
      <c r="S133" s="169"/>
      <c r="T133" s="169"/>
      <c r="U133" s="169"/>
      <c r="V133" s="169"/>
      <c r="W133" s="169"/>
      <c r="X133" s="169"/>
      <c r="Y133" s="169"/>
      <c r="Z133" s="169"/>
      <c r="AA133" s="169"/>
      <c r="AB133" s="169"/>
      <c r="AC133" s="169"/>
      <c r="AD133" s="169"/>
      <c r="AE133" s="169"/>
      <c r="AF133" s="169"/>
      <c r="AG133" s="169"/>
      <c r="AH133" s="169"/>
      <c r="AI133" s="169"/>
      <c r="AJ133" s="169"/>
      <c r="AK133" s="169"/>
      <c r="AL133" s="169"/>
      <c r="AM133" s="169"/>
      <c r="AN133" s="169"/>
      <c r="AO133" s="169"/>
      <c r="AP133" s="169"/>
      <c r="AQ133" s="169"/>
      <c r="AR133" s="169"/>
      <c r="AS133" s="169"/>
      <c r="AT133" s="169"/>
      <c r="AU133" s="183"/>
    </row>
    <row r="134" spans="1:47" ht="60" customHeight="1" x14ac:dyDescent="0.35">
      <c r="A134" s="180" t="s">
        <v>2747</v>
      </c>
      <c r="B134" s="154" t="s">
        <v>2854</v>
      </c>
      <c r="C134" s="155" t="s">
        <v>2857</v>
      </c>
      <c r="D134" s="158" t="s">
        <v>2858</v>
      </c>
      <c r="E134" s="161" t="s">
        <v>2859</v>
      </c>
      <c r="F134" s="164" t="s">
        <v>2528</v>
      </c>
      <c r="G134" s="167">
        <f>IF(COUNTIF(H134:AU134,"&lt;&gt;")=0,"",SUMPRODUCT(((Recommendations[ImplStatus]="Implemented")+(Recommendations[ImplStatus]="Compensated"))*ISNUMBER(MATCH(Recommendations[Id],H134:AU134,0)))/COUNTIF(H134:AU134,"&lt;&gt;"))</f>
        <v>0</v>
      </c>
      <c r="H134" s="170" t="s">
        <v>25</v>
      </c>
      <c r="I134" s="170" t="s">
        <v>154</v>
      </c>
      <c r="J134" s="170" t="s">
        <v>176</v>
      </c>
      <c r="K134" s="170" t="s">
        <v>181</v>
      </c>
      <c r="L134" s="170" t="s">
        <v>186</v>
      </c>
      <c r="M134" s="170" t="s">
        <v>191</v>
      </c>
      <c r="N134" s="170" t="s">
        <v>196</v>
      </c>
      <c r="O134" s="170" t="s">
        <v>201</v>
      </c>
      <c r="P134" s="170" t="s">
        <v>206</v>
      </c>
      <c r="Q134" s="170" t="s">
        <v>220</v>
      </c>
      <c r="R134" s="170" t="s">
        <v>225</v>
      </c>
      <c r="S134" s="170" t="s">
        <v>230</v>
      </c>
      <c r="T134" s="170" t="s">
        <v>235</v>
      </c>
      <c r="U134" s="170" t="s">
        <v>240</v>
      </c>
      <c r="V134" s="170" t="s">
        <v>245</v>
      </c>
      <c r="W134" s="170" t="s">
        <v>250</v>
      </c>
      <c r="X134" s="170" t="s">
        <v>255</v>
      </c>
      <c r="Y134" s="170" t="s">
        <v>260</v>
      </c>
      <c r="Z134" s="170" t="s">
        <v>265</v>
      </c>
      <c r="AA134" s="170" t="s">
        <v>280</v>
      </c>
      <c r="AB134" s="170" t="s">
        <v>285</v>
      </c>
      <c r="AC134" s="170" t="s">
        <v>290</v>
      </c>
      <c r="AD134" s="170" t="s">
        <v>295</v>
      </c>
      <c r="AE134" s="170" t="s">
        <v>300</v>
      </c>
      <c r="AF134" s="170" t="s">
        <v>305</v>
      </c>
      <c r="AG134" s="170" t="s">
        <v>310</v>
      </c>
      <c r="AH134" s="170" t="s">
        <v>315</v>
      </c>
      <c r="AI134" s="170" t="s">
        <v>320</v>
      </c>
      <c r="AJ134" s="170" t="s">
        <v>325</v>
      </c>
      <c r="AK134" s="170" t="s">
        <v>330</v>
      </c>
      <c r="AL134" s="170" t="s">
        <v>335</v>
      </c>
      <c r="AM134" s="170" t="s">
        <v>340</v>
      </c>
      <c r="AN134" s="170" t="s">
        <v>345</v>
      </c>
      <c r="AO134" s="170" t="s">
        <v>350</v>
      </c>
      <c r="AP134" s="170" t="s">
        <v>355</v>
      </c>
      <c r="AQ134" s="170" t="s">
        <v>365</v>
      </c>
      <c r="AR134" s="170" t="s">
        <v>370</v>
      </c>
      <c r="AS134" s="170" t="s">
        <v>375</v>
      </c>
      <c r="AT134" s="170" t="s">
        <v>380</v>
      </c>
      <c r="AU134" s="184" t="s">
        <v>385</v>
      </c>
    </row>
    <row r="135" spans="1:47" ht="60" customHeight="1" x14ac:dyDescent="0.35">
      <c r="A135" s="180" t="s">
        <v>2747</v>
      </c>
      <c r="B135" s="154" t="s">
        <v>2854</v>
      </c>
      <c r="C135" s="155" t="s">
        <v>2860</v>
      </c>
      <c r="D135" s="158" t="s">
        <v>2861</v>
      </c>
      <c r="E135" s="161" t="s">
        <v>2862</v>
      </c>
      <c r="F135" s="164" t="s">
        <v>2528</v>
      </c>
      <c r="G135" s="167" t="str">
        <f>IF(COUNTIF(H135:AU135,"&lt;&gt;")=0,"",SUMPRODUCT(((Recommendations[ImplStatus]="Implemented")+(Recommendations[ImplStatus]="Compensated"))*ISNUMBER(MATCH(Recommendations[Id],H135:AU135,0)))/COUNTIF(H135:AU135,"&lt;&gt;"))</f>
        <v/>
      </c>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c r="AE135" s="170"/>
      <c r="AF135" s="170"/>
      <c r="AG135" s="170"/>
      <c r="AH135" s="170"/>
      <c r="AI135" s="170"/>
      <c r="AJ135" s="170"/>
      <c r="AK135" s="170"/>
      <c r="AL135" s="170"/>
      <c r="AM135" s="170"/>
      <c r="AN135" s="170"/>
      <c r="AO135" s="170"/>
      <c r="AP135" s="170"/>
      <c r="AQ135" s="170"/>
      <c r="AR135" s="170"/>
      <c r="AS135" s="170"/>
      <c r="AT135" s="170"/>
      <c r="AU135" s="184"/>
    </row>
    <row r="136" spans="1:47" ht="60" customHeight="1" x14ac:dyDescent="0.35">
      <c r="A136" s="180" t="s">
        <v>2747</v>
      </c>
      <c r="B136" s="154" t="s">
        <v>2854</v>
      </c>
      <c r="C136" s="155" t="s">
        <v>2863</v>
      </c>
      <c r="D136" s="158" t="s">
        <v>2864</v>
      </c>
      <c r="E136" s="161" t="s">
        <v>2865</v>
      </c>
      <c r="F136" s="164" t="s">
        <v>2524</v>
      </c>
      <c r="G136" s="167" t="str">
        <f>IF(COUNTIF(H136:AU136,"&lt;&gt;")=0,"",SUMPRODUCT(((Recommendations[ImplStatus]="Implemented")+(Recommendations[ImplStatus]="Compensated"))*ISNUMBER(MATCH(Recommendations[Id],H136:AU136,0)))/COUNTIF(H136:AU136,"&lt;&gt;"))</f>
        <v/>
      </c>
      <c r="H136" s="170"/>
      <c r="I136" s="170"/>
      <c r="J136" s="170"/>
      <c r="K136" s="170"/>
      <c r="L136" s="170"/>
      <c r="M136" s="170"/>
      <c r="N136" s="170"/>
      <c r="O136" s="170"/>
      <c r="P136" s="170"/>
      <c r="Q136" s="170"/>
      <c r="R136" s="170"/>
      <c r="S136" s="170"/>
      <c r="T136" s="170"/>
      <c r="U136" s="170"/>
      <c r="V136" s="170"/>
      <c r="W136" s="170"/>
      <c r="X136" s="170"/>
      <c r="Y136" s="170"/>
      <c r="Z136" s="170"/>
      <c r="AA136" s="170"/>
      <c r="AB136" s="170"/>
      <c r="AC136" s="170"/>
      <c r="AD136" s="170"/>
      <c r="AE136" s="170"/>
      <c r="AF136" s="170"/>
      <c r="AG136" s="170"/>
      <c r="AH136" s="170"/>
      <c r="AI136" s="170"/>
      <c r="AJ136" s="170"/>
      <c r="AK136" s="170"/>
      <c r="AL136" s="170"/>
      <c r="AM136" s="170"/>
      <c r="AN136" s="170"/>
      <c r="AO136" s="170"/>
      <c r="AP136" s="170"/>
      <c r="AQ136" s="170"/>
      <c r="AR136" s="170"/>
      <c r="AS136" s="170"/>
      <c r="AT136" s="170"/>
      <c r="AU136" s="184"/>
    </row>
    <row r="137" spans="1:47" ht="60" customHeight="1" x14ac:dyDescent="0.35">
      <c r="A137" s="180" t="s">
        <v>2747</v>
      </c>
      <c r="B137" s="154" t="s">
        <v>2854</v>
      </c>
      <c r="C137" s="155" t="s">
        <v>2866</v>
      </c>
      <c r="D137" s="158" t="s">
        <v>2867</v>
      </c>
      <c r="E137" s="161" t="s">
        <v>2868</v>
      </c>
      <c r="F137" s="164" t="s">
        <v>21</v>
      </c>
      <c r="G137" s="167">
        <f>IF(COUNTIF(H137:AU137,"&lt;&gt;")=0,"",SUMPRODUCT(((Recommendations[ImplStatus]="Implemented")+(Recommendations[ImplStatus]="Compensated"))*ISNUMBER(MATCH(Recommendations[Id],H137:AU137,0)))/COUNTIF(H137:AU137,"&lt;&gt;"))</f>
        <v>0</v>
      </c>
      <c r="H137" s="170" t="s">
        <v>360</v>
      </c>
      <c r="I137" s="170" t="s">
        <v>430</v>
      </c>
      <c r="J137" s="170" t="s">
        <v>460</v>
      </c>
      <c r="K137" s="170" t="s">
        <v>463</v>
      </c>
      <c r="L137" s="170" t="s">
        <v>497</v>
      </c>
      <c r="M137" s="170"/>
      <c r="N137" s="170"/>
      <c r="O137" s="170"/>
      <c r="P137" s="170"/>
      <c r="Q137" s="170"/>
      <c r="R137" s="170"/>
      <c r="S137" s="170"/>
      <c r="T137" s="170"/>
      <c r="U137" s="170"/>
      <c r="V137" s="170"/>
      <c r="W137" s="170"/>
      <c r="X137" s="170"/>
      <c r="Y137" s="170"/>
      <c r="Z137" s="170"/>
      <c r="AA137" s="170"/>
      <c r="AB137" s="170"/>
      <c r="AC137" s="170"/>
      <c r="AD137" s="170"/>
      <c r="AE137" s="170"/>
      <c r="AF137" s="170"/>
      <c r="AG137" s="170"/>
      <c r="AH137" s="170"/>
      <c r="AI137" s="170"/>
      <c r="AJ137" s="170"/>
      <c r="AK137" s="170"/>
      <c r="AL137" s="170"/>
      <c r="AM137" s="170"/>
      <c r="AN137" s="170"/>
      <c r="AO137" s="170"/>
      <c r="AP137" s="170"/>
      <c r="AQ137" s="170"/>
      <c r="AR137" s="170"/>
      <c r="AS137" s="170"/>
      <c r="AT137" s="170"/>
      <c r="AU137" s="184"/>
    </row>
    <row r="138" spans="1:47" ht="60" customHeight="1" outlineLevel="1" x14ac:dyDescent="0.35">
      <c r="A138" s="179" t="s">
        <v>2747</v>
      </c>
      <c r="B138" s="153" t="s">
        <v>2164</v>
      </c>
      <c r="C138" s="151" t="s">
        <v>2869</v>
      </c>
      <c r="D138" s="157"/>
      <c r="E138" s="160" t="s">
        <v>21</v>
      </c>
      <c r="F138" s="163" t="s">
        <v>21</v>
      </c>
      <c r="G138" s="166" t="str">
        <f>IF(COUNTIF(H138:AU138,"&lt;&gt;")=0,"",SUMPRODUCT(((Recommendations[ImplStatus]="Implemented")+(Recommendations[ImplStatus]="Compensated"))*ISNUMBER(MATCH(Recommendations[Id],H138:AU138,0)))/COUNTIF(H138:AU138,"&lt;&gt;"))</f>
        <v/>
      </c>
      <c r="H138" s="169"/>
      <c r="I138" s="169"/>
      <c r="J138" s="169"/>
      <c r="K138" s="169"/>
      <c r="L138" s="169"/>
      <c r="M138" s="169"/>
      <c r="N138" s="169"/>
      <c r="O138" s="169"/>
      <c r="P138" s="169"/>
      <c r="Q138" s="169"/>
      <c r="R138" s="169"/>
      <c r="S138" s="169"/>
      <c r="T138" s="169"/>
      <c r="U138" s="169"/>
      <c r="V138" s="169"/>
      <c r="W138" s="169"/>
      <c r="X138" s="169"/>
      <c r="Y138" s="169"/>
      <c r="Z138" s="169"/>
      <c r="AA138" s="169"/>
      <c r="AB138" s="169"/>
      <c r="AC138" s="169"/>
      <c r="AD138" s="169"/>
      <c r="AE138" s="169"/>
      <c r="AF138" s="169"/>
      <c r="AG138" s="169"/>
      <c r="AH138" s="169"/>
      <c r="AI138" s="169"/>
      <c r="AJ138" s="169"/>
      <c r="AK138" s="169"/>
      <c r="AL138" s="169"/>
      <c r="AM138" s="169"/>
      <c r="AN138" s="169"/>
      <c r="AO138" s="169"/>
      <c r="AP138" s="169"/>
      <c r="AQ138" s="169"/>
      <c r="AR138" s="169"/>
      <c r="AS138" s="169"/>
      <c r="AT138" s="169"/>
      <c r="AU138" s="183"/>
    </row>
    <row r="139" spans="1:47" ht="60" customHeight="1" x14ac:dyDescent="0.35">
      <c r="A139" s="180" t="s">
        <v>2747</v>
      </c>
      <c r="B139" s="154" t="s">
        <v>2164</v>
      </c>
      <c r="C139" s="155" t="s">
        <v>2870</v>
      </c>
      <c r="D139" s="158" t="s">
        <v>2871</v>
      </c>
      <c r="E139" s="161"/>
      <c r="F139" s="164" t="s">
        <v>21</v>
      </c>
      <c r="G139" s="167" t="str">
        <f>IF(COUNTIF(H139:AU139,"&lt;&gt;")=0,"",SUMPRODUCT(((Recommendations[ImplStatus]="Implemented")+(Recommendations[ImplStatus]="Compensated"))*ISNUMBER(MATCH(Recommendations[Id],H139:AU139,0)))/COUNTIF(H139:AU139,"&lt;&gt;"))</f>
        <v/>
      </c>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c r="AE139" s="170"/>
      <c r="AF139" s="170"/>
      <c r="AG139" s="170"/>
      <c r="AH139" s="170"/>
      <c r="AI139" s="170"/>
      <c r="AJ139" s="170"/>
      <c r="AK139" s="170"/>
      <c r="AL139" s="170"/>
      <c r="AM139" s="170"/>
      <c r="AN139" s="170"/>
      <c r="AO139" s="170"/>
      <c r="AP139" s="170"/>
      <c r="AQ139" s="170"/>
      <c r="AR139" s="170"/>
      <c r="AS139" s="170"/>
      <c r="AT139" s="170"/>
      <c r="AU139" s="184"/>
    </row>
    <row r="140" spans="1:47" ht="60" customHeight="1" x14ac:dyDescent="0.35">
      <c r="A140" s="180" t="s">
        <v>2747</v>
      </c>
      <c r="B140" s="154" t="s">
        <v>2164</v>
      </c>
      <c r="C140" s="155" t="s">
        <v>2872</v>
      </c>
      <c r="D140" s="158" t="s">
        <v>2873</v>
      </c>
      <c r="E140" s="161"/>
      <c r="F140" s="164" t="s">
        <v>21</v>
      </c>
      <c r="G140" s="167" t="str">
        <f>IF(COUNTIF(H140:AU140,"&lt;&gt;")=0,"",SUMPRODUCT(((Recommendations[ImplStatus]="Implemented")+(Recommendations[ImplStatus]="Compensated"))*ISNUMBER(MATCH(Recommendations[Id],H140:AU140,0)))/COUNTIF(H140:AU140,"&lt;&gt;"))</f>
        <v/>
      </c>
      <c r="H140" s="170"/>
      <c r="I140" s="170"/>
      <c r="J140" s="170"/>
      <c r="K140" s="170"/>
      <c r="L140" s="170"/>
      <c r="M140" s="170"/>
      <c r="N140" s="170"/>
      <c r="O140" s="170"/>
      <c r="P140" s="170"/>
      <c r="Q140" s="170"/>
      <c r="R140" s="170"/>
      <c r="S140" s="170"/>
      <c r="T140" s="170"/>
      <c r="U140" s="170"/>
      <c r="V140" s="170"/>
      <c r="W140" s="170"/>
      <c r="X140" s="170"/>
      <c r="Y140" s="170"/>
      <c r="Z140" s="170"/>
      <c r="AA140" s="170"/>
      <c r="AB140" s="170"/>
      <c r="AC140" s="170"/>
      <c r="AD140" s="170"/>
      <c r="AE140" s="170"/>
      <c r="AF140" s="170"/>
      <c r="AG140" s="170"/>
      <c r="AH140" s="170"/>
      <c r="AI140" s="170"/>
      <c r="AJ140" s="170"/>
      <c r="AK140" s="170"/>
      <c r="AL140" s="170"/>
      <c r="AM140" s="170"/>
      <c r="AN140" s="170"/>
      <c r="AO140" s="170"/>
      <c r="AP140" s="170"/>
      <c r="AQ140" s="170"/>
      <c r="AR140" s="170"/>
      <c r="AS140" s="170"/>
      <c r="AT140" s="170"/>
      <c r="AU140" s="184"/>
    </row>
    <row r="141" spans="1:47" ht="60" customHeight="1" outlineLevel="1" x14ac:dyDescent="0.35">
      <c r="A141" s="179" t="s">
        <v>2747</v>
      </c>
      <c r="B141" s="153" t="s">
        <v>2874</v>
      </c>
      <c r="C141" s="151" t="s">
        <v>2875</v>
      </c>
      <c r="D141" s="157" t="s">
        <v>2876</v>
      </c>
      <c r="E141" s="160" t="s">
        <v>21</v>
      </c>
      <c r="F141" s="163" t="s">
        <v>21</v>
      </c>
      <c r="G141" s="166" t="str">
        <f>IF(COUNTIF(H141:AU141,"&lt;&gt;")=0,"",SUMPRODUCT(((Recommendations[ImplStatus]="Implemented")+(Recommendations[ImplStatus]="Compensated"))*ISNUMBER(MATCH(Recommendations[Id],H141:AU141,0)))/COUNTIF(H141:AU141,"&lt;&gt;"))</f>
        <v/>
      </c>
      <c r="H141" s="169"/>
      <c r="I141" s="169"/>
      <c r="J141" s="169"/>
      <c r="K141" s="169"/>
      <c r="L141" s="169"/>
      <c r="M141" s="169"/>
      <c r="N141" s="169"/>
      <c r="O141" s="169"/>
      <c r="P141" s="169"/>
      <c r="Q141" s="169"/>
      <c r="R141" s="169"/>
      <c r="S141" s="169"/>
      <c r="T141" s="169"/>
      <c r="U141" s="169"/>
      <c r="V141" s="169"/>
      <c r="W141" s="169"/>
      <c r="X141" s="169"/>
      <c r="Y141" s="169"/>
      <c r="Z141" s="169"/>
      <c r="AA141" s="169"/>
      <c r="AB141" s="169"/>
      <c r="AC141" s="169"/>
      <c r="AD141" s="169"/>
      <c r="AE141" s="169"/>
      <c r="AF141" s="169"/>
      <c r="AG141" s="169"/>
      <c r="AH141" s="169"/>
      <c r="AI141" s="169"/>
      <c r="AJ141" s="169"/>
      <c r="AK141" s="169"/>
      <c r="AL141" s="169"/>
      <c r="AM141" s="169"/>
      <c r="AN141" s="169"/>
      <c r="AO141" s="169"/>
      <c r="AP141" s="169"/>
      <c r="AQ141" s="169"/>
      <c r="AR141" s="169"/>
      <c r="AS141" s="169"/>
      <c r="AT141" s="169"/>
      <c r="AU141" s="183"/>
    </row>
    <row r="142" spans="1:47" ht="60" customHeight="1" x14ac:dyDescent="0.35">
      <c r="A142" s="180" t="s">
        <v>2747</v>
      </c>
      <c r="B142" s="154" t="s">
        <v>2874</v>
      </c>
      <c r="C142" s="155" t="s">
        <v>2877</v>
      </c>
      <c r="D142" s="158" t="s">
        <v>2878</v>
      </c>
      <c r="E142" s="161" t="s">
        <v>2879</v>
      </c>
      <c r="F142" s="164" t="s">
        <v>2524</v>
      </c>
      <c r="G142" s="167" t="str">
        <f>IF(COUNTIF(H142:AU142,"&lt;&gt;")=0,"",SUMPRODUCT(((Recommendations[ImplStatus]="Implemented")+(Recommendations[ImplStatus]="Compensated"))*ISNUMBER(MATCH(Recommendations[Id],H142:AU142,0)))/COUNTIF(H142:AU142,"&lt;&gt;"))</f>
        <v/>
      </c>
      <c r="H142" s="170"/>
      <c r="I142" s="170"/>
      <c r="J142" s="170"/>
      <c r="K142" s="170"/>
      <c r="L142" s="170"/>
      <c r="M142" s="170"/>
      <c r="N142" s="170"/>
      <c r="O142" s="170"/>
      <c r="P142" s="170"/>
      <c r="Q142" s="170"/>
      <c r="R142" s="170"/>
      <c r="S142" s="170"/>
      <c r="T142" s="170"/>
      <c r="U142" s="170"/>
      <c r="V142" s="170"/>
      <c r="W142" s="170"/>
      <c r="X142" s="170"/>
      <c r="Y142" s="170"/>
      <c r="Z142" s="170"/>
      <c r="AA142" s="170"/>
      <c r="AB142" s="170"/>
      <c r="AC142" s="170"/>
      <c r="AD142" s="170"/>
      <c r="AE142" s="170"/>
      <c r="AF142" s="170"/>
      <c r="AG142" s="170"/>
      <c r="AH142" s="170"/>
      <c r="AI142" s="170"/>
      <c r="AJ142" s="170"/>
      <c r="AK142" s="170"/>
      <c r="AL142" s="170"/>
      <c r="AM142" s="170"/>
      <c r="AN142" s="170"/>
      <c r="AO142" s="170"/>
      <c r="AP142" s="170"/>
      <c r="AQ142" s="170"/>
      <c r="AR142" s="170"/>
      <c r="AS142" s="170"/>
      <c r="AT142" s="170"/>
      <c r="AU142" s="184"/>
    </row>
    <row r="143" spans="1:47" ht="60" customHeight="1" x14ac:dyDescent="0.35">
      <c r="A143" s="180" t="s">
        <v>2747</v>
      </c>
      <c r="B143" s="154" t="s">
        <v>2874</v>
      </c>
      <c r="C143" s="155" t="s">
        <v>2880</v>
      </c>
      <c r="D143" s="158" t="s">
        <v>2881</v>
      </c>
      <c r="E143" s="161" t="s">
        <v>2882</v>
      </c>
      <c r="F143" s="164" t="s">
        <v>2524</v>
      </c>
      <c r="G143" s="167">
        <f>IF(COUNTIF(H143:AU143,"&lt;&gt;")=0,"",SUMPRODUCT(((Recommendations[ImplStatus]="Implemented")+(Recommendations[ImplStatus]="Compensated"))*ISNUMBER(MATCH(Recommendations[Id],H143:AU143,0)))/COUNTIF(H143:AU143,"&lt;&gt;"))</f>
        <v>0</v>
      </c>
      <c r="H143" s="170" t="s">
        <v>149</v>
      </c>
      <c r="I143" s="170"/>
      <c r="J143" s="170"/>
      <c r="K143" s="170"/>
      <c r="L143" s="170"/>
      <c r="M143" s="170"/>
      <c r="N143" s="170"/>
      <c r="O143" s="170"/>
      <c r="P143" s="170"/>
      <c r="Q143" s="170"/>
      <c r="R143" s="170"/>
      <c r="S143" s="170"/>
      <c r="T143" s="170"/>
      <c r="U143" s="170"/>
      <c r="V143" s="170"/>
      <c r="W143" s="170"/>
      <c r="X143" s="170"/>
      <c r="Y143" s="170"/>
      <c r="Z143" s="170"/>
      <c r="AA143" s="170"/>
      <c r="AB143" s="170"/>
      <c r="AC143" s="170"/>
      <c r="AD143" s="170"/>
      <c r="AE143" s="170"/>
      <c r="AF143" s="170"/>
      <c r="AG143" s="170"/>
      <c r="AH143" s="170"/>
      <c r="AI143" s="170"/>
      <c r="AJ143" s="170"/>
      <c r="AK143" s="170"/>
      <c r="AL143" s="170"/>
      <c r="AM143" s="170"/>
      <c r="AN143" s="170"/>
      <c r="AO143" s="170"/>
      <c r="AP143" s="170"/>
      <c r="AQ143" s="170"/>
      <c r="AR143" s="170"/>
      <c r="AS143" s="170"/>
      <c r="AT143" s="170"/>
      <c r="AU143" s="184"/>
    </row>
    <row r="144" spans="1:47" ht="60" customHeight="1" x14ac:dyDescent="0.35">
      <c r="A144" s="180" t="s">
        <v>2747</v>
      </c>
      <c r="B144" s="154" t="s">
        <v>2874</v>
      </c>
      <c r="C144" s="155" t="s">
        <v>2883</v>
      </c>
      <c r="D144" s="158" t="s">
        <v>2884</v>
      </c>
      <c r="E144" s="161" t="s">
        <v>2885</v>
      </c>
      <c r="F144" s="164" t="s">
        <v>2528</v>
      </c>
      <c r="G144" s="167" t="str">
        <f>IF(COUNTIF(H144:AU144,"&lt;&gt;")=0,"",SUMPRODUCT(((Recommendations[ImplStatus]="Implemented")+(Recommendations[ImplStatus]="Compensated"))*ISNUMBER(MATCH(Recommendations[Id],H144:AU144,0)))/COUNTIF(H144:AU144,"&lt;&gt;"))</f>
        <v/>
      </c>
      <c r="H144" s="170"/>
      <c r="I144" s="170"/>
      <c r="J144" s="170"/>
      <c r="K144" s="170"/>
      <c r="L144" s="170"/>
      <c r="M144" s="170"/>
      <c r="N144" s="170"/>
      <c r="O144" s="170"/>
      <c r="P144" s="170"/>
      <c r="Q144" s="170"/>
      <c r="R144" s="170"/>
      <c r="S144" s="170"/>
      <c r="T144" s="170"/>
      <c r="U144" s="170"/>
      <c r="V144" s="170"/>
      <c r="W144" s="170"/>
      <c r="X144" s="170"/>
      <c r="Y144" s="170"/>
      <c r="Z144" s="170"/>
      <c r="AA144" s="170"/>
      <c r="AB144" s="170"/>
      <c r="AC144" s="170"/>
      <c r="AD144" s="170"/>
      <c r="AE144" s="170"/>
      <c r="AF144" s="170"/>
      <c r="AG144" s="170"/>
      <c r="AH144" s="170"/>
      <c r="AI144" s="170"/>
      <c r="AJ144" s="170"/>
      <c r="AK144" s="170"/>
      <c r="AL144" s="170"/>
      <c r="AM144" s="170"/>
      <c r="AN144" s="170"/>
      <c r="AO144" s="170"/>
      <c r="AP144" s="170"/>
      <c r="AQ144" s="170"/>
      <c r="AR144" s="170"/>
      <c r="AS144" s="170"/>
      <c r="AT144" s="170"/>
      <c r="AU144" s="184"/>
    </row>
    <row r="145" spans="1:47" ht="60" customHeight="1" x14ac:dyDescent="0.35">
      <c r="A145" s="180" t="s">
        <v>2747</v>
      </c>
      <c r="B145" s="154" t="s">
        <v>2874</v>
      </c>
      <c r="C145" s="155" t="s">
        <v>2886</v>
      </c>
      <c r="D145" s="158" t="s">
        <v>2887</v>
      </c>
      <c r="E145" s="161" t="s">
        <v>2888</v>
      </c>
      <c r="F145" s="164" t="s">
        <v>2524</v>
      </c>
      <c r="G145" s="167">
        <f>IF(COUNTIF(H145:AU145,"&lt;&gt;")=0,"",SUMPRODUCT(((Recommendations[ImplStatus]="Implemented")+(Recommendations[ImplStatus]="Compensated"))*ISNUMBER(MATCH(Recommendations[Id],H145:AU145,0)))/COUNTIF(H145:AU145,"&lt;&gt;"))</f>
        <v>0</v>
      </c>
      <c r="H145" s="170" t="s">
        <v>55</v>
      </c>
      <c r="I145" s="170" t="s">
        <v>165</v>
      </c>
      <c r="J145" s="170" t="s">
        <v>171</v>
      </c>
      <c r="K145" s="170" t="s">
        <v>220</v>
      </c>
      <c r="L145" s="170" t="s">
        <v>235</v>
      </c>
      <c r="M145" s="170" t="s">
        <v>255</v>
      </c>
      <c r="N145" s="170" t="s">
        <v>260</v>
      </c>
      <c r="O145" s="170" t="s">
        <v>265</v>
      </c>
      <c r="P145" s="170" t="s">
        <v>270</v>
      </c>
      <c r="Q145" s="170" t="s">
        <v>275</v>
      </c>
      <c r="R145" s="170"/>
      <c r="S145" s="170"/>
      <c r="T145" s="170"/>
      <c r="U145" s="170"/>
      <c r="V145" s="170"/>
      <c r="W145" s="170"/>
      <c r="X145" s="170"/>
      <c r="Y145" s="170"/>
      <c r="Z145" s="170"/>
      <c r="AA145" s="170"/>
      <c r="AB145" s="170"/>
      <c r="AC145" s="170"/>
      <c r="AD145" s="170"/>
      <c r="AE145" s="170"/>
      <c r="AF145" s="170"/>
      <c r="AG145" s="170"/>
      <c r="AH145" s="170"/>
      <c r="AI145" s="170"/>
      <c r="AJ145" s="170"/>
      <c r="AK145" s="170"/>
      <c r="AL145" s="170"/>
      <c r="AM145" s="170"/>
      <c r="AN145" s="170"/>
      <c r="AO145" s="170"/>
      <c r="AP145" s="170"/>
      <c r="AQ145" s="170"/>
      <c r="AR145" s="170"/>
      <c r="AS145" s="170"/>
      <c r="AT145" s="170"/>
      <c r="AU145" s="184"/>
    </row>
    <row r="146" spans="1:47" ht="60" customHeight="1" x14ac:dyDescent="0.35">
      <c r="A146" s="180" t="s">
        <v>2747</v>
      </c>
      <c r="B146" s="154" t="s">
        <v>2874</v>
      </c>
      <c r="C146" s="155" t="s">
        <v>2889</v>
      </c>
      <c r="D146" s="158" t="s">
        <v>2890</v>
      </c>
      <c r="E146" s="161" t="s">
        <v>2891</v>
      </c>
      <c r="F146" s="164" t="s">
        <v>2524</v>
      </c>
      <c r="G146" s="167" t="str">
        <f>IF(COUNTIF(H146:AU146,"&lt;&gt;")=0,"",SUMPRODUCT(((Recommendations[ImplStatus]="Implemented")+(Recommendations[ImplStatus]="Compensated"))*ISNUMBER(MATCH(Recommendations[Id],H146:AU146,0)))/COUNTIF(H146:AU146,"&lt;&gt;"))</f>
        <v/>
      </c>
      <c r="H146" s="170"/>
      <c r="I146" s="170"/>
      <c r="J146" s="170"/>
      <c r="K146" s="170"/>
      <c r="L146" s="170"/>
      <c r="M146" s="170"/>
      <c r="N146" s="170"/>
      <c r="O146" s="170"/>
      <c r="P146" s="170"/>
      <c r="Q146" s="170"/>
      <c r="R146" s="170"/>
      <c r="S146" s="170"/>
      <c r="T146" s="170"/>
      <c r="U146" s="170"/>
      <c r="V146" s="170"/>
      <c r="W146" s="170"/>
      <c r="X146" s="170"/>
      <c r="Y146" s="170"/>
      <c r="Z146" s="170"/>
      <c r="AA146" s="170"/>
      <c r="AB146" s="170"/>
      <c r="AC146" s="170"/>
      <c r="AD146" s="170"/>
      <c r="AE146" s="170"/>
      <c r="AF146" s="170"/>
      <c r="AG146" s="170"/>
      <c r="AH146" s="170"/>
      <c r="AI146" s="170"/>
      <c r="AJ146" s="170"/>
      <c r="AK146" s="170"/>
      <c r="AL146" s="170"/>
      <c r="AM146" s="170"/>
      <c r="AN146" s="170"/>
      <c r="AO146" s="170"/>
      <c r="AP146" s="170"/>
      <c r="AQ146" s="170"/>
      <c r="AR146" s="170"/>
      <c r="AS146" s="170"/>
      <c r="AT146" s="170"/>
      <c r="AU146" s="184"/>
    </row>
    <row r="147" spans="1:47" ht="60" customHeight="1" x14ac:dyDescent="0.35">
      <c r="A147" s="180" t="s">
        <v>2747</v>
      </c>
      <c r="B147" s="154" t="s">
        <v>2874</v>
      </c>
      <c r="C147" s="155" t="s">
        <v>2892</v>
      </c>
      <c r="D147" s="158" t="s">
        <v>2893</v>
      </c>
      <c r="E147" s="161" t="s">
        <v>2894</v>
      </c>
      <c r="F147" s="164" t="s">
        <v>2524</v>
      </c>
      <c r="G147" s="167" t="str">
        <f>IF(COUNTIF(H147:AU147,"&lt;&gt;")=0,"",SUMPRODUCT(((Recommendations[ImplStatus]="Implemented")+(Recommendations[ImplStatus]="Compensated"))*ISNUMBER(MATCH(Recommendations[Id],H147:AU147,0)))/COUNTIF(H147:AU147,"&lt;&gt;"))</f>
        <v/>
      </c>
      <c r="H147" s="170"/>
      <c r="I147" s="170"/>
      <c r="J147" s="170"/>
      <c r="K147" s="170"/>
      <c r="L147" s="170"/>
      <c r="M147" s="170"/>
      <c r="N147" s="170"/>
      <c r="O147" s="170"/>
      <c r="P147" s="170"/>
      <c r="Q147" s="170"/>
      <c r="R147" s="170"/>
      <c r="S147" s="170"/>
      <c r="T147" s="170"/>
      <c r="U147" s="170"/>
      <c r="V147" s="170"/>
      <c r="W147" s="170"/>
      <c r="X147" s="170"/>
      <c r="Y147" s="170"/>
      <c r="Z147" s="170"/>
      <c r="AA147" s="170"/>
      <c r="AB147" s="170"/>
      <c r="AC147" s="170"/>
      <c r="AD147" s="170"/>
      <c r="AE147" s="170"/>
      <c r="AF147" s="170"/>
      <c r="AG147" s="170"/>
      <c r="AH147" s="170"/>
      <c r="AI147" s="170"/>
      <c r="AJ147" s="170"/>
      <c r="AK147" s="170"/>
      <c r="AL147" s="170"/>
      <c r="AM147" s="170"/>
      <c r="AN147" s="170"/>
      <c r="AO147" s="170"/>
      <c r="AP147" s="170"/>
      <c r="AQ147" s="170"/>
      <c r="AR147" s="170"/>
      <c r="AS147" s="170"/>
      <c r="AT147" s="170"/>
      <c r="AU147" s="184"/>
    </row>
    <row r="148" spans="1:47" ht="60" customHeight="1" outlineLevel="1" x14ac:dyDescent="0.35">
      <c r="A148" s="179" t="s">
        <v>2747</v>
      </c>
      <c r="B148" s="153" t="s">
        <v>2895</v>
      </c>
      <c r="C148" s="151" t="s">
        <v>2896</v>
      </c>
      <c r="D148" s="157"/>
      <c r="E148" s="160" t="s">
        <v>21</v>
      </c>
      <c r="F148" s="163" t="s">
        <v>21</v>
      </c>
      <c r="G148" s="166" t="str">
        <f>IF(COUNTIF(H148:AU148,"&lt;&gt;")=0,"",SUMPRODUCT(((Recommendations[ImplStatus]="Implemented")+(Recommendations[ImplStatus]="Compensated"))*ISNUMBER(MATCH(Recommendations[Id],H148:AU148,0)))/COUNTIF(H148:AU148,"&lt;&gt;"))</f>
        <v/>
      </c>
      <c r="H148" s="169"/>
      <c r="I148" s="169"/>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c r="AQ148" s="169"/>
      <c r="AR148" s="169"/>
      <c r="AS148" s="169"/>
      <c r="AT148" s="169"/>
      <c r="AU148" s="183"/>
    </row>
    <row r="149" spans="1:47" ht="60" customHeight="1" x14ac:dyDescent="0.35">
      <c r="A149" s="180" t="s">
        <v>2747</v>
      </c>
      <c r="B149" s="154" t="s">
        <v>2895</v>
      </c>
      <c r="C149" s="155" t="s">
        <v>2897</v>
      </c>
      <c r="D149" s="158" t="s">
        <v>2898</v>
      </c>
      <c r="E149" s="161"/>
      <c r="F149" s="164" t="s">
        <v>21</v>
      </c>
      <c r="G149" s="167">
        <f>IF(COUNTIF(H149:AU149,"&lt;&gt;")=0,"",SUMPRODUCT(((Recommendations[ImplStatus]="Implemented")+(Recommendations[ImplStatus]="Compensated"))*ISNUMBER(MATCH(Recommendations[Id],H149:AU149,0)))/COUNTIF(H149:AU149,"&lt;&gt;"))</f>
        <v>0</v>
      </c>
      <c r="H149" s="170" t="s">
        <v>40</v>
      </c>
      <c r="I149" s="170" t="s">
        <v>45</v>
      </c>
      <c r="J149" s="170" t="s">
        <v>50</v>
      </c>
      <c r="K149" s="170" t="s">
        <v>76</v>
      </c>
      <c r="L149" s="170" t="s">
        <v>86</v>
      </c>
      <c r="M149" s="170" t="s">
        <v>91</v>
      </c>
      <c r="N149" s="170" t="s">
        <v>96</v>
      </c>
      <c r="O149" s="170" t="s">
        <v>111</v>
      </c>
      <c r="P149" s="170" t="s">
        <v>124</v>
      </c>
      <c r="Q149" s="170" t="s">
        <v>144</v>
      </c>
      <c r="R149" s="170" t="s">
        <v>211</v>
      </c>
      <c r="S149" s="170" t="s">
        <v>216</v>
      </c>
      <c r="T149" s="170"/>
      <c r="U149" s="170"/>
      <c r="V149" s="170"/>
      <c r="W149" s="170"/>
      <c r="X149" s="170"/>
      <c r="Y149" s="170"/>
      <c r="Z149" s="170"/>
      <c r="AA149" s="170"/>
      <c r="AB149" s="170"/>
      <c r="AC149" s="170"/>
      <c r="AD149" s="170"/>
      <c r="AE149" s="170"/>
      <c r="AF149" s="170"/>
      <c r="AG149" s="170"/>
      <c r="AH149" s="170"/>
      <c r="AI149" s="170"/>
      <c r="AJ149" s="170"/>
      <c r="AK149" s="170"/>
      <c r="AL149" s="170"/>
      <c r="AM149" s="170"/>
      <c r="AN149" s="170"/>
      <c r="AO149" s="170"/>
      <c r="AP149" s="170"/>
      <c r="AQ149" s="170"/>
      <c r="AR149" s="170"/>
      <c r="AS149" s="170"/>
      <c r="AT149" s="170"/>
      <c r="AU149" s="184"/>
    </row>
    <row r="150" spans="1:47" ht="60" customHeight="1" x14ac:dyDescent="0.35">
      <c r="A150" s="180" t="s">
        <v>2747</v>
      </c>
      <c r="B150" s="154" t="s">
        <v>2895</v>
      </c>
      <c r="C150" s="155" t="s">
        <v>2899</v>
      </c>
      <c r="D150" s="158" t="s">
        <v>2900</v>
      </c>
      <c r="E150" s="161"/>
      <c r="F150" s="164" t="s">
        <v>21</v>
      </c>
      <c r="G150" s="167" t="str">
        <f>IF(COUNTIF(H150:AU150,"&lt;&gt;")=0,"",SUMPRODUCT(((Recommendations[ImplStatus]="Implemented")+(Recommendations[ImplStatus]="Compensated"))*ISNUMBER(MATCH(Recommendations[Id],H150:AU150,0)))/COUNTIF(H150:AU150,"&lt;&gt;"))</f>
        <v/>
      </c>
      <c r="H150" s="170"/>
      <c r="I150" s="170"/>
      <c r="J150" s="170"/>
      <c r="K150" s="170"/>
      <c r="L150" s="170"/>
      <c r="M150" s="170"/>
      <c r="N150" s="170"/>
      <c r="O150" s="170"/>
      <c r="P150" s="170"/>
      <c r="Q150" s="170"/>
      <c r="R150" s="170"/>
      <c r="S150" s="170"/>
      <c r="T150" s="170"/>
      <c r="U150" s="170"/>
      <c r="V150" s="170"/>
      <c r="W150" s="170"/>
      <c r="X150" s="170"/>
      <c r="Y150" s="170"/>
      <c r="Z150" s="170"/>
      <c r="AA150" s="170"/>
      <c r="AB150" s="170"/>
      <c r="AC150" s="170"/>
      <c r="AD150" s="170"/>
      <c r="AE150" s="170"/>
      <c r="AF150" s="170"/>
      <c r="AG150" s="170"/>
      <c r="AH150" s="170"/>
      <c r="AI150" s="170"/>
      <c r="AJ150" s="170"/>
      <c r="AK150" s="170"/>
      <c r="AL150" s="170"/>
      <c r="AM150" s="170"/>
      <c r="AN150" s="170"/>
      <c r="AO150" s="170"/>
      <c r="AP150" s="170"/>
      <c r="AQ150" s="170"/>
      <c r="AR150" s="170"/>
      <c r="AS150" s="170"/>
      <c r="AT150" s="170"/>
      <c r="AU150" s="184"/>
    </row>
    <row r="151" spans="1:47" ht="60" customHeight="1" x14ac:dyDescent="0.35">
      <c r="A151" s="180" t="s">
        <v>2747</v>
      </c>
      <c r="B151" s="154" t="s">
        <v>2895</v>
      </c>
      <c r="C151" s="155" t="s">
        <v>2901</v>
      </c>
      <c r="D151" s="158" t="s">
        <v>2902</v>
      </c>
      <c r="E151" s="161"/>
      <c r="F151" s="164" t="s">
        <v>21</v>
      </c>
      <c r="G151" s="167" t="str">
        <f>IF(COUNTIF(H151:AU151,"&lt;&gt;")=0,"",SUMPRODUCT(((Recommendations[ImplStatus]="Implemented")+(Recommendations[ImplStatus]="Compensated"))*ISNUMBER(MATCH(Recommendations[Id],H151:AU151,0)))/COUNTIF(H151:AU151,"&lt;&gt;"))</f>
        <v/>
      </c>
      <c r="H151" s="170"/>
      <c r="I151" s="170"/>
      <c r="J151" s="170"/>
      <c r="K151" s="170"/>
      <c r="L151" s="170"/>
      <c r="M151" s="170"/>
      <c r="N151" s="170"/>
      <c r="O151" s="170"/>
      <c r="P151" s="170"/>
      <c r="Q151" s="170"/>
      <c r="R151" s="170"/>
      <c r="S151" s="170"/>
      <c r="T151" s="170"/>
      <c r="U151" s="170"/>
      <c r="V151" s="170"/>
      <c r="W151" s="170"/>
      <c r="X151" s="170"/>
      <c r="Y151" s="170"/>
      <c r="Z151" s="170"/>
      <c r="AA151" s="170"/>
      <c r="AB151" s="170"/>
      <c r="AC151" s="170"/>
      <c r="AD151" s="170"/>
      <c r="AE151" s="170"/>
      <c r="AF151" s="170"/>
      <c r="AG151" s="170"/>
      <c r="AH151" s="170"/>
      <c r="AI151" s="170"/>
      <c r="AJ151" s="170"/>
      <c r="AK151" s="170"/>
      <c r="AL151" s="170"/>
      <c r="AM151" s="170"/>
      <c r="AN151" s="170"/>
      <c r="AO151" s="170"/>
      <c r="AP151" s="170"/>
      <c r="AQ151" s="170"/>
      <c r="AR151" s="170"/>
      <c r="AS151" s="170"/>
      <c r="AT151" s="170"/>
      <c r="AU151" s="184"/>
    </row>
    <row r="152" spans="1:47" ht="60" customHeight="1" x14ac:dyDescent="0.35">
      <c r="A152" s="180" t="s">
        <v>2747</v>
      </c>
      <c r="B152" s="154" t="s">
        <v>2895</v>
      </c>
      <c r="C152" s="155" t="s">
        <v>2903</v>
      </c>
      <c r="D152" s="158" t="s">
        <v>2904</v>
      </c>
      <c r="E152" s="161"/>
      <c r="F152" s="164" t="s">
        <v>21</v>
      </c>
      <c r="G152" s="167" t="str">
        <f>IF(COUNTIF(H152:AU152,"&lt;&gt;")=0,"",SUMPRODUCT(((Recommendations[ImplStatus]="Implemented")+(Recommendations[ImplStatus]="Compensated"))*ISNUMBER(MATCH(Recommendations[Id],H152:AU152,0)))/COUNTIF(H152:AU152,"&lt;&gt;"))</f>
        <v/>
      </c>
      <c r="H152" s="170"/>
      <c r="I152" s="170"/>
      <c r="J152" s="170"/>
      <c r="K152" s="170"/>
      <c r="L152" s="170"/>
      <c r="M152" s="170"/>
      <c r="N152" s="170"/>
      <c r="O152" s="170"/>
      <c r="P152" s="170"/>
      <c r="Q152" s="170"/>
      <c r="R152" s="170"/>
      <c r="S152" s="170"/>
      <c r="T152" s="170"/>
      <c r="U152" s="170"/>
      <c r="V152" s="170"/>
      <c r="W152" s="170"/>
      <c r="X152" s="170"/>
      <c r="Y152" s="170"/>
      <c r="Z152" s="170"/>
      <c r="AA152" s="170"/>
      <c r="AB152" s="170"/>
      <c r="AC152" s="170"/>
      <c r="AD152" s="170"/>
      <c r="AE152" s="170"/>
      <c r="AF152" s="170"/>
      <c r="AG152" s="170"/>
      <c r="AH152" s="170"/>
      <c r="AI152" s="170"/>
      <c r="AJ152" s="170"/>
      <c r="AK152" s="170"/>
      <c r="AL152" s="170"/>
      <c r="AM152" s="170"/>
      <c r="AN152" s="170"/>
      <c r="AO152" s="170"/>
      <c r="AP152" s="170"/>
      <c r="AQ152" s="170"/>
      <c r="AR152" s="170"/>
      <c r="AS152" s="170"/>
      <c r="AT152" s="170"/>
      <c r="AU152" s="184"/>
    </row>
    <row r="153" spans="1:47" ht="60" customHeight="1" x14ac:dyDescent="0.35">
      <c r="A153" s="180" t="s">
        <v>2747</v>
      </c>
      <c r="B153" s="154" t="s">
        <v>2895</v>
      </c>
      <c r="C153" s="155" t="s">
        <v>2905</v>
      </c>
      <c r="D153" s="158" t="s">
        <v>2906</v>
      </c>
      <c r="E153" s="161"/>
      <c r="F153" s="164" t="s">
        <v>21</v>
      </c>
      <c r="G153" s="167" t="str">
        <f>IF(COUNTIF(H153:AU153,"&lt;&gt;")=0,"",SUMPRODUCT(((Recommendations[ImplStatus]="Implemented")+(Recommendations[ImplStatus]="Compensated"))*ISNUMBER(MATCH(Recommendations[Id],H153:AU153,0)))/COUNTIF(H153:AU153,"&lt;&gt;"))</f>
        <v/>
      </c>
      <c r="H153" s="170"/>
      <c r="I153" s="170"/>
      <c r="J153" s="170"/>
      <c r="K153" s="170"/>
      <c r="L153" s="170"/>
      <c r="M153" s="170"/>
      <c r="N153" s="170"/>
      <c r="O153" s="170"/>
      <c r="P153" s="170"/>
      <c r="Q153" s="170"/>
      <c r="R153" s="170"/>
      <c r="S153" s="170"/>
      <c r="T153" s="170"/>
      <c r="U153" s="170"/>
      <c r="V153" s="170"/>
      <c r="W153" s="170"/>
      <c r="X153" s="170"/>
      <c r="Y153" s="170"/>
      <c r="Z153" s="170"/>
      <c r="AA153" s="170"/>
      <c r="AB153" s="170"/>
      <c r="AC153" s="170"/>
      <c r="AD153" s="170"/>
      <c r="AE153" s="170"/>
      <c r="AF153" s="170"/>
      <c r="AG153" s="170"/>
      <c r="AH153" s="170"/>
      <c r="AI153" s="170"/>
      <c r="AJ153" s="170"/>
      <c r="AK153" s="170"/>
      <c r="AL153" s="170"/>
      <c r="AM153" s="170"/>
      <c r="AN153" s="170"/>
      <c r="AO153" s="170"/>
      <c r="AP153" s="170"/>
      <c r="AQ153" s="170"/>
      <c r="AR153" s="170"/>
      <c r="AS153" s="170"/>
      <c r="AT153" s="170"/>
      <c r="AU153" s="184"/>
    </row>
    <row r="154" spans="1:47" ht="60" customHeight="1" outlineLevel="1" x14ac:dyDescent="0.35">
      <c r="A154" s="178" t="s">
        <v>2907</v>
      </c>
      <c r="B154" s="152" t="s">
        <v>21</v>
      </c>
      <c r="C154" s="150" t="s">
        <v>2908</v>
      </c>
      <c r="D154" s="156" t="s">
        <v>2909</v>
      </c>
      <c r="E154" s="159" t="s">
        <v>21</v>
      </c>
      <c r="F154" s="162" t="s">
        <v>21</v>
      </c>
      <c r="G154" s="165" t="str">
        <f>IF(COUNTIF(H154:AU154,"&lt;&gt;")=0,"",SUMPRODUCT(((Recommendations[ImplStatus]="Implemented")+(Recommendations[ImplStatus]="Compensated"))*ISNUMBER(MATCH(Recommendations[Id],H154:AU154,0)))/COUNTIF(H154:AU154,"&lt;&gt;"))</f>
        <v/>
      </c>
      <c r="H154" s="168"/>
      <c r="I154" s="168"/>
      <c r="J154" s="168"/>
      <c r="K154" s="168"/>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M154" s="168"/>
      <c r="AN154" s="168"/>
      <c r="AO154" s="168"/>
      <c r="AP154" s="168"/>
      <c r="AQ154" s="168"/>
      <c r="AR154" s="168"/>
      <c r="AS154" s="168"/>
      <c r="AT154" s="168"/>
      <c r="AU154" s="182"/>
    </row>
    <row r="155" spans="1:47" ht="60" customHeight="1" outlineLevel="1" x14ac:dyDescent="0.35">
      <c r="A155" s="179" t="s">
        <v>2907</v>
      </c>
      <c r="B155" s="153" t="s">
        <v>2910</v>
      </c>
      <c r="C155" s="151" t="s">
        <v>2911</v>
      </c>
      <c r="D155" s="157" t="s">
        <v>2912</v>
      </c>
      <c r="E155" s="160" t="s">
        <v>21</v>
      </c>
      <c r="F155" s="163" t="s">
        <v>21</v>
      </c>
      <c r="G155" s="166" t="str">
        <f>IF(COUNTIF(H155:AU155,"&lt;&gt;")=0,"",SUMPRODUCT(((Recommendations[ImplStatus]="Implemented")+(Recommendations[ImplStatus]="Compensated"))*ISNUMBER(MATCH(Recommendations[Id],H155:AU155,0)))/COUNTIF(H155:AU155,"&lt;&gt;"))</f>
        <v/>
      </c>
      <c r="H155" s="169"/>
      <c r="I155" s="169"/>
      <c r="J155" s="169"/>
      <c r="K155" s="169"/>
      <c r="L155" s="169"/>
      <c r="M155" s="169"/>
      <c r="N155" s="169"/>
      <c r="O155" s="169"/>
      <c r="P155" s="169"/>
      <c r="Q155" s="169"/>
      <c r="R155" s="169"/>
      <c r="S155" s="169"/>
      <c r="T155" s="169"/>
      <c r="U155" s="169"/>
      <c r="V155" s="169"/>
      <c r="W155" s="169"/>
      <c r="X155" s="169"/>
      <c r="Y155" s="169"/>
      <c r="Z155" s="169"/>
      <c r="AA155" s="169"/>
      <c r="AB155" s="169"/>
      <c r="AC155" s="169"/>
      <c r="AD155" s="169"/>
      <c r="AE155" s="169"/>
      <c r="AF155" s="169"/>
      <c r="AG155" s="169"/>
      <c r="AH155" s="169"/>
      <c r="AI155" s="169"/>
      <c r="AJ155" s="169"/>
      <c r="AK155" s="169"/>
      <c r="AL155" s="169"/>
      <c r="AM155" s="169"/>
      <c r="AN155" s="169"/>
      <c r="AO155" s="169"/>
      <c r="AP155" s="169"/>
      <c r="AQ155" s="169"/>
      <c r="AR155" s="169"/>
      <c r="AS155" s="169"/>
      <c r="AT155" s="169"/>
      <c r="AU155" s="183"/>
    </row>
    <row r="156" spans="1:47" ht="60" customHeight="1" x14ac:dyDescent="0.35">
      <c r="A156" s="180" t="s">
        <v>2907</v>
      </c>
      <c r="B156" s="154" t="s">
        <v>2910</v>
      </c>
      <c r="C156" s="155" t="s">
        <v>2913</v>
      </c>
      <c r="D156" s="158" t="s">
        <v>2914</v>
      </c>
      <c r="E156" s="161"/>
      <c r="F156" s="164" t="s">
        <v>21</v>
      </c>
      <c r="G156" s="167" t="str">
        <f>IF(COUNTIF(H156:AU156,"&lt;&gt;")=0,"",SUMPRODUCT(((Recommendations[ImplStatus]="Implemented")+(Recommendations[ImplStatus]="Compensated"))*ISNUMBER(MATCH(Recommendations[Id],H156:AU156,0)))/COUNTIF(H156:AU156,"&lt;&gt;"))</f>
        <v/>
      </c>
      <c r="H156" s="170"/>
      <c r="I156" s="170"/>
      <c r="J156" s="170"/>
      <c r="K156" s="170"/>
      <c r="L156" s="170"/>
      <c r="M156" s="170"/>
      <c r="N156" s="170"/>
      <c r="O156" s="170"/>
      <c r="P156" s="170"/>
      <c r="Q156" s="170"/>
      <c r="R156" s="170"/>
      <c r="S156" s="170"/>
      <c r="T156" s="170"/>
      <c r="U156" s="170"/>
      <c r="V156" s="170"/>
      <c r="W156" s="170"/>
      <c r="X156" s="170"/>
      <c r="Y156" s="170"/>
      <c r="Z156" s="170"/>
      <c r="AA156" s="170"/>
      <c r="AB156" s="170"/>
      <c r="AC156" s="170"/>
      <c r="AD156" s="170"/>
      <c r="AE156" s="170"/>
      <c r="AF156" s="170"/>
      <c r="AG156" s="170"/>
      <c r="AH156" s="170"/>
      <c r="AI156" s="170"/>
      <c r="AJ156" s="170"/>
      <c r="AK156" s="170"/>
      <c r="AL156" s="170"/>
      <c r="AM156" s="170"/>
      <c r="AN156" s="170"/>
      <c r="AO156" s="170"/>
      <c r="AP156" s="170"/>
      <c r="AQ156" s="170"/>
      <c r="AR156" s="170"/>
      <c r="AS156" s="170"/>
      <c r="AT156" s="170"/>
      <c r="AU156" s="184"/>
    </row>
    <row r="157" spans="1:47" ht="60" customHeight="1" x14ac:dyDescent="0.35">
      <c r="A157" s="180" t="s">
        <v>2907</v>
      </c>
      <c r="B157" s="154" t="s">
        <v>2910</v>
      </c>
      <c r="C157" s="155" t="s">
        <v>2915</v>
      </c>
      <c r="D157" s="158" t="s">
        <v>2916</v>
      </c>
      <c r="E157" s="161" t="s">
        <v>2917</v>
      </c>
      <c r="F157" s="164" t="s">
        <v>2524</v>
      </c>
      <c r="G157" s="167" t="str">
        <f>IF(COUNTIF(H157:AU157,"&lt;&gt;")=0,"",SUMPRODUCT(((Recommendations[ImplStatus]="Implemented")+(Recommendations[ImplStatus]="Compensated"))*ISNUMBER(MATCH(Recommendations[Id],H157:AU157,0)))/COUNTIF(H157:AU157,"&lt;&gt;"))</f>
        <v/>
      </c>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170"/>
      <c r="AM157" s="170"/>
      <c r="AN157" s="170"/>
      <c r="AO157" s="170"/>
      <c r="AP157" s="170"/>
      <c r="AQ157" s="170"/>
      <c r="AR157" s="170"/>
      <c r="AS157" s="170"/>
      <c r="AT157" s="170"/>
      <c r="AU157" s="184"/>
    </row>
    <row r="158" spans="1:47" ht="60" customHeight="1" x14ac:dyDescent="0.35">
      <c r="A158" s="180" t="s">
        <v>2907</v>
      </c>
      <c r="B158" s="154" t="s">
        <v>2910</v>
      </c>
      <c r="C158" s="155" t="s">
        <v>2918</v>
      </c>
      <c r="D158" s="158" t="s">
        <v>2919</v>
      </c>
      <c r="E158" s="161" t="s">
        <v>2920</v>
      </c>
      <c r="F158" s="164" t="s">
        <v>2524</v>
      </c>
      <c r="G158" s="167">
        <f>IF(COUNTIF(H158:AU158,"&lt;&gt;")=0,"",SUMPRODUCT(((Recommendations[ImplStatus]="Implemented")+(Recommendations[ImplStatus]="Compensated"))*ISNUMBER(MATCH(Recommendations[Id],H158:AU158,0)))/COUNTIF(H158:AU158,"&lt;&gt;"))</f>
        <v>0</v>
      </c>
      <c r="H158" s="170" t="s">
        <v>40</v>
      </c>
      <c r="I158" s="170" t="s">
        <v>45</v>
      </c>
      <c r="J158" s="170" t="s">
        <v>50</v>
      </c>
      <c r="K158" s="170" t="s">
        <v>76</v>
      </c>
      <c r="L158" s="170" t="s">
        <v>91</v>
      </c>
      <c r="M158" s="170" t="s">
        <v>96</v>
      </c>
      <c r="N158" s="170" t="s">
        <v>124</v>
      </c>
      <c r="O158" s="170" t="s">
        <v>144</v>
      </c>
      <c r="P158" s="170" t="s">
        <v>211</v>
      </c>
      <c r="Q158" s="170" t="s">
        <v>216</v>
      </c>
      <c r="R158" s="170"/>
      <c r="S158" s="170"/>
      <c r="T158" s="170"/>
      <c r="U158" s="170"/>
      <c r="V158" s="170"/>
      <c r="W158" s="170"/>
      <c r="X158" s="170"/>
      <c r="Y158" s="170"/>
      <c r="Z158" s="170"/>
      <c r="AA158" s="170"/>
      <c r="AB158" s="170"/>
      <c r="AC158" s="170"/>
      <c r="AD158" s="170"/>
      <c r="AE158" s="170"/>
      <c r="AF158" s="170"/>
      <c r="AG158" s="170"/>
      <c r="AH158" s="170"/>
      <c r="AI158" s="170"/>
      <c r="AJ158" s="170"/>
      <c r="AK158" s="170"/>
      <c r="AL158" s="170"/>
      <c r="AM158" s="170"/>
      <c r="AN158" s="170"/>
      <c r="AO158" s="170"/>
      <c r="AP158" s="170"/>
      <c r="AQ158" s="170"/>
      <c r="AR158" s="170"/>
      <c r="AS158" s="170"/>
      <c r="AT158" s="170"/>
      <c r="AU158" s="184"/>
    </row>
    <row r="159" spans="1:47" ht="60" customHeight="1" x14ac:dyDescent="0.35">
      <c r="A159" s="180" t="s">
        <v>2907</v>
      </c>
      <c r="B159" s="154" t="s">
        <v>2910</v>
      </c>
      <c r="C159" s="155" t="s">
        <v>2921</v>
      </c>
      <c r="D159" s="158" t="s">
        <v>2922</v>
      </c>
      <c r="E159" s="161" t="s">
        <v>2923</v>
      </c>
      <c r="F159" s="164" t="s">
        <v>2524</v>
      </c>
      <c r="G159" s="167" t="str">
        <f>IF(COUNTIF(H159:AU159,"&lt;&gt;")=0,"",SUMPRODUCT(((Recommendations[ImplStatus]="Implemented")+(Recommendations[ImplStatus]="Compensated"))*ISNUMBER(MATCH(Recommendations[Id],H159:AU159,0)))/COUNTIF(H159:AU159,"&lt;&gt;"))</f>
        <v/>
      </c>
      <c r="H159" s="170"/>
      <c r="I159" s="170"/>
      <c r="J159" s="170"/>
      <c r="K159" s="170"/>
      <c r="L159" s="170"/>
      <c r="M159" s="170"/>
      <c r="N159" s="170"/>
      <c r="O159" s="170"/>
      <c r="P159" s="170"/>
      <c r="Q159" s="170"/>
      <c r="R159" s="170"/>
      <c r="S159" s="170"/>
      <c r="T159" s="170"/>
      <c r="U159" s="170"/>
      <c r="V159" s="170"/>
      <c r="W159" s="170"/>
      <c r="X159" s="170"/>
      <c r="Y159" s="170"/>
      <c r="Z159" s="170"/>
      <c r="AA159" s="170"/>
      <c r="AB159" s="170"/>
      <c r="AC159" s="170"/>
      <c r="AD159" s="170"/>
      <c r="AE159" s="170"/>
      <c r="AF159" s="170"/>
      <c r="AG159" s="170"/>
      <c r="AH159" s="170"/>
      <c r="AI159" s="170"/>
      <c r="AJ159" s="170"/>
      <c r="AK159" s="170"/>
      <c r="AL159" s="170"/>
      <c r="AM159" s="170"/>
      <c r="AN159" s="170"/>
      <c r="AO159" s="170"/>
      <c r="AP159" s="170"/>
      <c r="AQ159" s="170"/>
      <c r="AR159" s="170"/>
      <c r="AS159" s="170"/>
      <c r="AT159" s="170"/>
      <c r="AU159" s="184"/>
    </row>
    <row r="160" spans="1:47" ht="60" customHeight="1" x14ac:dyDescent="0.35">
      <c r="A160" s="180" t="s">
        <v>2907</v>
      </c>
      <c r="B160" s="154" t="s">
        <v>2910</v>
      </c>
      <c r="C160" s="155" t="s">
        <v>2924</v>
      </c>
      <c r="D160" s="158" t="s">
        <v>2925</v>
      </c>
      <c r="E160" s="161"/>
      <c r="F160" s="164" t="s">
        <v>21</v>
      </c>
      <c r="G160" s="167" t="str">
        <f>IF(COUNTIF(H160:AU160,"&lt;&gt;")=0,"",SUMPRODUCT(((Recommendations[ImplStatus]="Implemented")+(Recommendations[ImplStatus]="Compensated"))*ISNUMBER(MATCH(Recommendations[Id],H160:AU160,0)))/COUNTIF(H160:AU160,"&lt;&gt;"))</f>
        <v/>
      </c>
      <c r="H160" s="170"/>
      <c r="I160" s="170"/>
      <c r="J160" s="170"/>
      <c r="K160" s="170"/>
      <c r="L160" s="170"/>
      <c r="M160" s="170"/>
      <c r="N160" s="170"/>
      <c r="O160" s="170"/>
      <c r="P160" s="170"/>
      <c r="Q160" s="170"/>
      <c r="R160" s="170"/>
      <c r="S160" s="170"/>
      <c r="T160" s="170"/>
      <c r="U160" s="170"/>
      <c r="V160" s="170"/>
      <c r="W160" s="170"/>
      <c r="X160" s="170"/>
      <c r="Y160" s="170"/>
      <c r="Z160" s="170"/>
      <c r="AA160" s="170"/>
      <c r="AB160" s="170"/>
      <c r="AC160" s="170"/>
      <c r="AD160" s="170"/>
      <c r="AE160" s="170"/>
      <c r="AF160" s="170"/>
      <c r="AG160" s="170"/>
      <c r="AH160" s="170"/>
      <c r="AI160" s="170"/>
      <c r="AJ160" s="170"/>
      <c r="AK160" s="170"/>
      <c r="AL160" s="170"/>
      <c r="AM160" s="170"/>
      <c r="AN160" s="170"/>
      <c r="AO160" s="170"/>
      <c r="AP160" s="170"/>
      <c r="AQ160" s="170"/>
      <c r="AR160" s="170"/>
      <c r="AS160" s="170"/>
      <c r="AT160" s="170"/>
      <c r="AU160" s="184"/>
    </row>
    <row r="161" spans="1:47" ht="60" customHeight="1" x14ac:dyDescent="0.35">
      <c r="A161" s="180" t="s">
        <v>2907</v>
      </c>
      <c r="B161" s="154" t="s">
        <v>2910</v>
      </c>
      <c r="C161" s="155" t="s">
        <v>2926</v>
      </c>
      <c r="D161" s="158" t="s">
        <v>2927</v>
      </c>
      <c r="E161" s="161" t="s">
        <v>2928</v>
      </c>
      <c r="F161" s="164" t="s">
        <v>2524</v>
      </c>
      <c r="G161" s="167">
        <f>IF(COUNTIF(H161:AU161,"&lt;&gt;")=0,"",SUMPRODUCT(((Recommendations[ImplStatus]="Implemented")+(Recommendations[ImplStatus]="Compensated"))*ISNUMBER(MATCH(Recommendations[Id],H161:AU161,0)))/COUNTIF(H161:AU161,"&lt;&gt;"))</f>
        <v>0</v>
      </c>
      <c r="H161" s="170" t="s">
        <v>81</v>
      </c>
      <c r="I161" s="170"/>
      <c r="J161" s="170"/>
      <c r="K161" s="170"/>
      <c r="L161" s="170"/>
      <c r="M161" s="170"/>
      <c r="N161" s="170"/>
      <c r="O161" s="170"/>
      <c r="P161" s="170"/>
      <c r="Q161" s="170"/>
      <c r="R161" s="170"/>
      <c r="S161" s="170"/>
      <c r="T161" s="170"/>
      <c r="U161" s="170"/>
      <c r="V161" s="170"/>
      <c r="W161" s="170"/>
      <c r="X161" s="170"/>
      <c r="Y161" s="170"/>
      <c r="Z161" s="170"/>
      <c r="AA161" s="170"/>
      <c r="AB161" s="170"/>
      <c r="AC161" s="170"/>
      <c r="AD161" s="170"/>
      <c r="AE161" s="170"/>
      <c r="AF161" s="170"/>
      <c r="AG161" s="170"/>
      <c r="AH161" s="170"/>
      <c r="AI161" s="170"/>
      <c r="AJ161" s="170"/>
      <c r="AK161" s="170"/>
      <c r="AL161" s="170"/>
      <c r="AM161" s="170"/>
      <c r="AN161" s="170"/>
      <c r="AO161" s="170"/>
      <c r="AP161" s="170"/>
      <c r="AQ161" s="170"/>
      <c r="AR161" s="170"/>
      <c r="AS161" s="170"/>
      <c r="AT161" s="170"/>
      <c r="AU161" s="184"/>
    </row>
    <row r="162" spans="1:47" ht="60" customHeight="1" x14ac:dyDescent="0.35">
      <c r="A162" s="180" t="s">
        <v>2907</v>
      </c>
      <c r="B162" s="154" t="s">
        <v>2910</v>
      </c>
      <c r="C162" s="155" t="s">
        <v>2929</v>
      </c>
      <c r="D162" s="158" t="s">
        <v>2930</v>
      </c>
      <c r="E162" s="161" t="s">
        <v>2931</v>
      </c>
      <c r="F162" s="164" t="s">
        <v>2524</v>
      </c>
      <c r="G162" s="167" t="str">
        <f>IF(COUNTIF(H162:AU162,"&lt;&gt;")=0,"",SUMPRODUCT(((Recommendations[ImplStatus]="Implemented")+(Recommendations[ImplStatus]="Compensated"))*ISNUMBER(MATCH(Recommendations[Id],H162:AU162,0)))/COUNTIF(H162:AU162,"&lt;&gt;"))</f>
        <v/>
      </c>
      <c r="H162" s="170"/>
      <c r="I162" s="170"/>
      <c r="J162" s="170"/>
      <c r="K162" s="170"/>
      <c r="L162" s="170"/>
      <c r="M162" s="170"/>
      <c r="N162" s="170"/>
      <c r="O162" s="170"/>
      <c r="P162" s="170"/>
      <c r="Q162" s="170"/>
      <c r="R162" s="170"/>
      <c r="S162" s="170"/>
      <c r="T162" s="170"/>
      <c r="U162" s="170"/>
      <c r="V162" s="170"/>
      <c r="W162" s="170"/>
      <c r="X162" s="170"/>
      <c r="Y162" s="170"/>
      <c r="Z162" s="170"/>
      <c r="AA162" s="170"/>
      <c r="AB162" s="170"/>
      <c r="AC162" s="170"/>
      <c r="AD162" s="170"/>
      <c r="AE162" s="170"/>
      <c r="AF162" s="170"/>
      <c r="AG162" s="170"/>
      <c r="AH162" s="170"/>
      <c r="AI162" s="170"/>
      <c r="AJ162" s="170"/>
      <c r="AK162" s="170"/>
      <c r="AL162" s="170"/>
      <c r="AM162" s="170"/>
      <c r="AN162" s="170"/>
      <c r="AO162" s="170"/>
      <c r="AP162" s="170"/>
      <c r="AQ162" s="170"/>
      <c r="AR162" s="170"/>
      <c r="AS162" s="170"/>
      <c r="AT162" s="170"/>
      <c r="AU162" s="184"/>
    </row>
    <row r="163" spans="1:47" ht="60" customHeight="1" x14ac:dyDescent="0.35">
      <c r="A163" s="180" t="s">
        <v>2907</v>
      </c>
      <c r="B163" s="154" t="s">
        <v>2910</v>
      </c>
      <c r="C163" s="155" t="s">
        <v>2932</v>
      </c>
      <c r="D163" s="158" t="s">
        <v>2933</v>
      </c>
      <c r="E163" s="161" t="s">
        <v>2934</v>
      </c>
      <c r="F163" s="164" t="s">
        <v>2524</v>
      </c>
      <c r="G163" s="167">
        <f>IF(COUNTIF(H163:AU163,"&lt;&gt;")=0,"",SUMPRODUCT(((Recommendations[ImplStatus]="Implemented")+(Recommendations[ImplStatus]="Compensated"))*ISNUMBER(MATCH(Recommendations[Id],H163:AU163,0)))/COUNTIF(H163:AU163,"&lt;&gt;"))</f>
        <v>0</v>
      </c>
      <c r="H163" s="170" t="s">
        <v>81</v>
      </c>
      <c r="I163" s="170"/>
      <c r="J163" s="170"/>
      <c r="K163" s="170"/>
      <c r="L163" s="170"/>
      <c r="M163" s="170"/>
      <c r="N163" s="170"/>
      <c r="O163" s="170"/>
      <c r="P163" s="170"/>
      <c r="Q163" s="170"/>
      <c r="R163" s="170"/>
      <c r="S163" s="170"/>
      <c r="T163" s="170"/>
      <c r="U163" s="170"/>
      <c r="V163" s="170"/>
      <c r="W163" s="170"/>
      <c r="X163" s="170"/>
      <c r="Y163" s="170"/>
      <c r="Z163" s="170"/>
      <c r="AA163" s="170"/>
      <c r="AB163" s="170"/>
      <c r="AC163" s="170"/>
      <c r="AD163" s="170"/>
      <c r="AE163" s="170"/>
      <c r="AF163" s="170"/>
      <c r="AG163" s="170"/>
      <c r="AH163" s="170"/>
      <c r="AI163" s="170"/>
      <c r="AJ163" s="170"/>
      <c r="AK163" s="170"/>
      <c r="AL163" s="170"/>
      <c r="AM163" s="170"/>
      <c r="AN163" s="170"/>
      <c r="AO163" s="170"/>
      <c r="AP163" s="170"/>
      <c r="AQ163" s="170"/>
      <c r="AR163" s="170"/>
      <c r="AS163" s="170"/>
      <c r="AT163" s="170"/>
      <c r="AU163" s="184"/>
    </row>
    <row r="164" spans="1:47" ht="60" customHeight="1" outlineLevel="1" x14ac:dyDescent="0.35">
      <c r="A164" s="179" t="s">
        <v>2907</v>
      </c>
      <c r="B164" s="153" t="s">
        <v>2328</v>
      </c>
      <c r="C164" s="151" t="s">
        <v>2935</v>
      </c>
      <c r="D164" s="157" t="s">
        <v>2936</v>
      </c>
      <c r="E164" s="160" t="s">
        <v>21</v>
      </c>
      <c r="F164" s="163" t="s">
        <v>21</v>
      </c>
      <c r="G164" s="166" t="str">
        <f>IF(COUNTIF(H164:AU164,"&lt;&gt;")=0,"",SUMPRODUCT(((Recommendations[ImplStatus]="Implemented")+(Recommendations[ImplStatus]="Compensated"))*ISNUMBER(MATCH(Recommendations[Id],H164:AU164,0)))/COUNTIF(H164:AU164,"&lt;&gt;"))</f>
        <v/>
      </c>
      <c r="H164" s="169"/>
      <c r="I164" s="169"/>
      <c r="J164" s="169"/>
      <c r="K164" s="169"/>
      <c r="L164" s="169"/>
      <c r="M164" s="169"/>
      <c r="N164" s="169"/>
      <c r="O164" s="169"/>
      <c r="P164" s="169"/>
      <c r="Q164" s="169"/>
      <c r="R164" s="169"/>
      <c r="S164" s="169"/>
      <c r="T164" s="169"/>
      <c r="U164" s="169"/>
      <c r="V164" s="169"/>
      <c r="W164" s="169"/>
      <c r="X164" s="169"/>
      <c r="Y164" s="169"/>
      <c r="Z164" s="169"/>
      <c r="AA164" s="169"/>
      <c r="AB164" s="169"/>
      <c r="AC164" s="169"/>
      <c r="AD164" s="169"/>
      <c r="AE164" s="169"/>
      <c r="AF164" s="169"/>
      <c r="AG164" s="169"/>
      <c r="AH164" s="169"/>
      <c r="AI164" s="169"/>
      <c r="AJ164" s="169"/>
      <c r="AK164" s="169"/>
      <c r="AL164" s="169"/>
      <c r="AM164" s="169"/>
      <c r="AN164" s="169"/>
      <c r="AO164" s="169"/>
      <c r="AP164" s="169"/>
      <c r="AQ164" s="169"/>
      <c r="AR164" s="169"/>
      <c r="AS164" s="169"/>
      <c r="AT164" s="169"/>
      <c r="AU164" s="183"/>
    </row>
    <row r="165" spans="1:47" ht="60" customHeight="1" x14ac:dyDescent="0.35">
      <c r="A165" s="180" t="s">
        <v>2907</v>
      </c>
      <c r="B165" s="154" t="s">
        <v>2328</v>
      </c>
      <c r="C165" s="155" t="s">
        <v>2937</v>
      </c>
      <c r="D165" s="158" t="s">
        <v>2938</v>
      </c>
      <c r="E165" s="161" t="s">
        <v>2939</v>
      </c>
      <c r="F165" s="164" t="s">
        <v>2524</v>
      </c>
      <c r="G165" s="167">
        <f>IF(COUNTIF(H165:AU165,"&lt;&gt;")=0,"",SUMPRODUCT(((Recommendations[ImplStatus]="Implemented")+(Recommendations[ImplStatus]="Compensated"))*ISNUMBER(MATCH(Recommendations[Id],H165:AU165,0)))/COUNTIF(H165:AU165,"&lt;&gt;"))</f>
        <v>0</v>
      </c>
      <c r="H165" s="170" t="s">
        <v>285</v>
      </c>
      <c r="I165" s="170" t="s">
        <v>290</v>
      </c>
      <c r="J165" s="170" t="s">
        <v>295</v>
      </c>
      <c r="K165" s="170" t="s">
        <v>300</v>
      </c>
      <c r="L165" s="170" t="s">
        <v>305</v>
      </c>
      <c r="M165" s="170" t="s">
        <v>310</v>
      </c>
      <c r="N165" s="170" t="s">
        <v>315</v>
      </c>
      <c r="O165" s="170" t="s">
        <v>320</v>
      </c>
      <c r="P165" s="170" t="s">
        <v>360</v>
      </c>
      <c r="Q165" s="170" t="s">
        <v>450</v>
      </c>
      <c r="R165" s="170" t="s">
        <v>463</v>
      </c>
      <c r="S165" s="170" t="s">
        <v>497</v>
      </c>
      <c r="T165" s="170" t="s">
        <v>551</v>
      </c>
      <c r="U165" s="170"/>
      <c r="V165" s="170"/>
      <c r="W165" s="170"/>
      <c r="X165" s="170"/>
      <c r="Y165" s="170"/>
      <c r="Z165" s="170"/>
      <c r="AA165" s="170"/>
      <c r="AB165" s="170"/>
      <c r="AC165" s="170"/>
      <c r="AD165" s="170"/>
      <c r="AE165" s="170"/>
      <c r="AF165" s="170"/>
      <c r="AG165" s="170"/>
      <c r="AH165" s="170"/>
      <c r="AI165" s="170"/>
      <c r="AJ165" s="170"/>
      <c r="AK165" s="170"/>
      <c r="AL165" s="170"/>
      <c r="AM165" s="170"/>
      <c r="AN165" s="170"/>
      <c r="AO165" s="170"/>
      <c r="AP165" s="170"/>
      <c r="AQ165" s="170"/>
      <c r="AR165" s="170"/>
      <c r="AS165" s="170"/>
      <c r="AT165" s="170"/>
      <c r="AU165" s="184"/>
    </row>
    <row r="166" spans="1:47" ht="60" customHeight="1" x14ac:dyDescent="0.35">
      <c r="A166" s="180" t="s">
        <v>2907</v>
      </c>
      <c r="B166" s="154" t="s">
        <v>2328</v>
      </c>
      <c r="C166" s="155" t="s">
        <v>2940</v>
      </c>
      <c r="D166" s="158" t="s">
        <v>2941</v>
      </c>
      <c r="E166" s="161" t="s">
        <v>2942</v>
      </c>
      <c r="F166" s="164" t="s">
        <v>2524</v>
      </c>
      <c r="G166" s="167" t="str">
        <f>IF(COUNTIF(H166:AU166,"&lt;&gt;")=0,"",SUMPRODUCT(((Recommendations[ImplStatus]="Implemented")+(Recommendations[ImplStatus]="Compensated"))*ISNUMBER(MATCH(Recommendations[Id],H166:AU166,0)))/COUNTIF(H166:AU166,"&lt;&gt;"))</f>
        <v/>
      </c>
      <c r="H166" s="170"/>
      <c r="I166" s="170"/>
      <c r="J166" s="170"/>
      <c r="K166" s="170"/>
      <c r="L166" s="170"/>
      <c r="M166" s="170"/>
      <c r="N166" s="170"/>
      <c r="O166" s="170"/>
      <c r="P166" s="170"/>
      <c r="Q166" s="170"/>
      <c r="R166" s="170"/>
      <c r="S166" s="170"/>
      <c r="T166" s="170"/>
      <c r="U166" s="170"/>
      <c r="V166" s="170"/>
      <c r="W166" s="170"/>
      <c r="X166" s="170"/>
      <c r="Y166" s="170"/>
      <c r="Z166" s="170"/>
      <c r="AA166" s="170"/>
      <c r="AB166" s="170"/>
      <c r="AC166" s="170"/>
      <c r="AD166" s="170"/>
      <c r="AE166" s="170"/>
      <c r="AF166" s="170"/>
      <c r="AG166" s="170"/>
      <c r="AH166" s="170"/>
      <c r="AI166" s="170"/>
      <c r="AJ166" s="170"/>
      <c r="AK166" s="170"/>
      <c r="AL166" s="170"/>
      <c r="AM166" s="170"/>
      <c r="AN166" s="170"/>
      <c r="AO166" s="170"/>
      <c r="AP166" s="170"/>
      <c r="AQ166" s="170"/>
      <c r="AR166" s="170"/>
      <c r="AS166" s="170"/>
      <c r="AT166" s="170"/>
      <c r="AU166" s="184"/>
    </row>
    <row r="167" spans="1:47" ht="60" customHeight="1" x14ac:dyDescent="0.35">
      <c r="A167" s="180" t="s">
        <v>2907</v>
      </c>
      <c r="B167" s="154" t="s">
        <v>2328</v>
      </c>
      <c r="C167" s="155" t="s">
        <v>2943</v>
      </c>
      <c r="D167" s="158" t="s">
        <v>2944</v>
      </c>
      <c r="E167" s="161" t="s">
        <v>2945</v>
      </c>
      <c r="F167" s="164" t="s">
        <v>2524</v>
      </c>
      <c r="G167" s="167" t="str">
        <f>IF(COUNTIF(H167:AU167,"&lt;&gt;")=0,"",SUMPRODUCT(((Recommendations[ImplStatus]="Implemented")+(Recommendations[ImplStatus]="Compensated"))*ISNUMBER(MATCH(Recommendations[Id],H167:AU167,0)))/COUNTIF(H167:AU167,"&lt;&gt;"))</f>
        <v/>
      </c>
      <c r="H167" s="170"/>
      <c r="I167" s="170"/>
      <c r="J167" s="170"/>
      <c r="K167" s="170"/>
      <c r="L167" s="170"/>
      <c r="M167" s="170"/>
      <c r="N167" s="170"/>
      <c r="O167" s="170"/>
      <c r="P167" s="170"/>
      <c r="Q167" s="170"/>
      <c r="R167" s="170"/>
      <c r="S167" s="170"/>
      <c r="T167" s="170"/>
      <c r="U167" s="170"/>
      <c r="V167" s="170"/>
      <c r="W167" s="170"/>
      <c r="X167" s="170"/>
      <c r="Y167" s="170"/>
      <c r="Z167" s="170"/>
      <c r="AA167" s="170"/>
      <c r="AB167" s="170"/>
      <c r="AC167" s="170"/>
      <c r="AD167" s="170"/>
      <c r="AE167" s="170"/>
      <c r="AF167" s="170"/>
      <c r="AG167" s="170"/>
      <c r="AH167" s="170"/>
      <c r="AI167" s="170"/>
      <c r="AJ167" s="170"/>
      <c r="AK167" s="170"/>
      <c r="AL167" s="170"/>
      <c r="AM167" s="170"/>
      <c r="AN167" s="170"/>
      <c r="AO167" s="170"/>
      <c r="AP167" s="170"/>
      <c r="AQ167" s="170"/>
      <c r="AR167" s="170"/>
      <c r="AS167" s="170"/>
      <c r="AT167" s="170"/>
      <c r="AU167" s="184"/>
    </row>
    <row r="168" spans="1:47" ht="60" customHeight="1" x14ac:dyDescent="0.35">
      <c r="A168" s="180" t="s">
        <v>2907</v>
      </c>
      <c r="B168" s="154" t="s">
        <v>2328</v>
      </c>
      <c r="C168" s="155" t="s">
        <v>2946</v>
      </c>
      <c r="D168" s="158" t="s">
        <v>2947</v>
      </c>
      <c r="E168" s="161"/>
      <c r="F168" s="164" t="s">
        <v>21</v>
      </c>
      <c r="G168" s="167" t="str">
        <f>IF(COUNTIF(H168:AU168,"&lt;&gt;")=0,"",SUMPRODUCT(((Recommendations[ImplStatus]="Implemented")+(Recommendations[ImplStatus]="Compensated"))*ISNUMBER(MATCH(Recommendations[Id],H168:AU168,0)))/COUNTIF(H168:AU168,"&lt;&gt;"))</f>
        <v/>
      </c>
      <c r="H168" s="170"/>
      <c r="I168" s="170"/>
      <c r="J168" s="170"/>
      <c r="K168" s="170"/>
      <c r="L168" s="170"/>
      <c r="M168" s="170"/>
      <c r="N168" s="170"/>
      <c r="O168" s="170"/>
      <c r="P168" s="170"/>
      <c r="Q168" s="170"/>
      <c r="R168" s="170"/>
      <c r="S168" s="170"/>
      <c r="T168" s="170"/>
      <c r="U168" s="170"/>
      <c r="V168" s="170"/>
      <c r="W168" s="170"/>
      <c r="X168" s="170"/>
      <c r="Y168" s="170"/>
      <c r="Z168" s="170"/>
      <c r="AA168" s="170"/>
      <c r="AB168" s="170"/>
      <c r="AC168" s="170"/>
      <c r="AD168" s="170"/>
      <c r="AE168" s="170"/>
      <c r="AF168" s="170"/>
      <c r="AG168" s="170"/>
      <c r="AH168" s="170"/>
      <c r="AI168" s="170"/>
      <c r="AJ168" s="170"/>
      <c r="AK168" s="170"/>
      <c r="AL168" s="170"/>
      <c r="AM168" s="170"/>
      <c r="AN168" s="170"/>
      <c r="AO168" s="170"/>
      <c r="AP168" s="170"/>
      <c r="AQ168" s="170"/>
      <c r="AR168" s="170"/>
      <c r="AS168" s="170"/>
      <c r="AT168" s="170"/>
      <c r="AU168" s="184"/>
    </row>
    <row r="169" spans="1:47" ht="60" customHeight="1" x14ac:dyDescent="0.35">
      <c r="A169" s="180" t="s">
        <v>2907</v>
      </c>
      <c r="B169" s="154" t="s">
        <v>2328</v>
      </c>
      <c r="C169" s="155" t="s">
        <v>2948</v>
      </c>
      <c r="D169" s="158" t="s">
        <v>2949</v>
      </c>
      <c r="E169" s="161"/>
      <c r="F169" s="164" t="s">
        <v>21</v>
      </c>
      <c r="G169" s="167" t="str">
        <f>IF(COUNTIF(H169:AU169,"&lt;&gt;")=0,"",SUMPRODUCT(((Recommendations[ImplStatus]="Implemented")+(Recommendations[ImplStatus]="Compensated"))*ISNUMBER(MATCH(Recommendations[Id],H169:AU169,0)))/COUNTIF(H169:AU169,"&lt;&gt;"))</f>
        <v/>
      </c>
      <c r="H169" s="170"/>
      <c r="I169" s="170"/>
      <c r="J169" s="170"/>
      <c r="K169" s="170"/>
      <c r="L169" s="170"/>
      <c r="M169" s="170"/>
      <c r="N169" s="170"/>
      <c r="O169" s="170"/>
      <c r="P169" s="170"/>
      <c r="Q169" s="170"/>
      <c r="R169" s="170"/>
      <c r="S169" s="170"/>
      <c r="T169" s="170"/>
      <c r="U169" s="170"/>
      <c r="V169" s="170"/>
      <c r="W169" s="170"/>
      <c r="X169" s="170"/>
      <c r="Y169" s="170"/>
      <c r="Z169" s="170"/>
      <c r="AA169" s="170"/>
      <c r="AB169" s="170"/>
      <c r="AC169" s="170"/>
      <c r="AD169" s="170"/>
      <c r="AE169" s="170"/>
      <c r="AF169" s="170"/>
      <c r="AG169" s="170"/>
      <c r="AH169" s="170"/>
      <c r="AI169" s="170"/>
      <c r="AJ169" s="170"/>
      <c r="AK169" s="170"/>
      <c r="AL169" s="170"/>
      <c r="AM169" s="170"/>
      <c r="AN169" s="170"/>
      <c r="AO169" s="170"/>
      <c r="AP169" s="170"/>
      <c r="AQ169" s="170"/>
      <c r="AR169" s="170"/>
      <c r="AS169" s="170"/>
      <c r="AT169" s="170"/>
      <c r="AU169" s="184"/>
    </row>
    <row r="170" spans="1:47" ht="60" customHeight="1" x14ac:dyDescent="0.35">
      <c r="A170" s="180" t="s">
        <v>2907</v>
      </c>
      <c r="B170" s="154" t="s">
        <v>2328</v>
      </c>
      <c r="C170" s="155" t="s">
        <v>2950</v>
      </c>
      <c r="D170" s="158" t="s">
        <v>2951</v>
      </c>
      <c r="E170" s="161" t="s">
        <v>2952</v>
      </c>
      <c r="F170" s="164" t="s">
        <v>2538</v>
      </c>
      <c r="G170" s="167" t="str">
        <f>IF(COUNTIF(H170:AU170,"&lt;&gt;")=0,"",SUMPRODUCT(((Recommendations[ImplStatus]="Implemented")+(Recommendations[ImplStatus]="Compensated"))*ISNUMBER(MATCH(Recommendations[Id],H170:AU170,0)))/COUNTIF(H170:AU170,"&lt;&gt;"))</f>
        <v/>
      </c>
      <c r="H170" s="170"/>
      <c r="I170" s="170"/>
      <c r="J170" s="170"/>
      <c r="K170" s="170"/>
      <c r="L170" s="170"/>
      <c r="M170" s="170"/>
      <c r="N170" s="170"/>
      <c r="O170" s="170"/>
      <c r="P170" s="170"/>
      <c r="Q170" s="170"/>
      <c r="R170" s="170"/>
      <c r="S170" s="170"/>
      <c r="T170" s="170"/>
      <c r="U170" s="170"/>
      <c r="V170" s="170"/>
      <c r="W170" s="170"/>
      <c r="X170" s="170"/>
      <c r="Y170" s="170"/>
      <c r="Z170" s="170"/>
      <c r="AA170" s="170"/>
      <c r="AB170" s="170"/>
      <c r="AC170" s="170"/>
      <c r="AD170" s="170"/>
      <c r="AE170" s="170"/>
      <c r="AF170" s="170"/>
      <c r="AG170" s="170"/>
      <c r="AH170" s="170"/>
      <c r="AI170" s="170"/>
      <c r="AJ170" s="170"/>
      <c r="AK170" s="170"/>
      <c r="AL170" s="170"/>
      <c r="AM170" s="170"/>
      <c r="AN170" s="170"/>
      <c r="AO170" s="170"/>
      <c r="AP170" s="170"/>
      <c r="AQ170" s="170"/>
      <c r="AR170" s="170"/>
      <c r="AS170" s="170"/>
      <c r="AT170" s="170"/>
      <c r="AU170" s="184"/>
    </row>
    <row r="171" spans="1:47" ht="60" customHeight="1" x14ac:dyDescent="0.35">
      <c r="A171" s="180" t="s">
        <v>2907</v>
      </c>
      <c r="B171" s="154" t="s">
        <v>2328</v>
      </c>
      <c r="C171" s="155" t="s">
        <v>2953</v>
      </c>
      <c r="D171" s="158" t="s">
        <v>2954</v>
      </c>
      <c r="E171" s="161"/>
      <c r="F171" s="164" t="s">
        <v>21</v>
      </c>
      <c r="G171" s="167" t="str">
        <f>IF(COUNTIF(H171:AU171,"&lt;&gt;")=0,"",SUMPRODUCT(((Recommendations[ImplStatus]="Implemented")+(Recommendations[ImplStatus]="Compensated"))*ISNUMBER(MATCH(Recommendations[Id],H171:AU171,0)))/COUNTIF(H171:AU171,"&lt;&gt;"))</f>
        <v/>
      </c>
      <c r="H171" s="170"/>
      <c r="I171" s="170"/>
      <c r="J171" s="170"/>
      <c r="K171" s="170"/>
      <c r="L171" s="170"/>
      <c r="M171" s="170"/>
      <c r="N171" s="170"/>
      <c r="O171" s="170"/>
      <c r="P171" s="170"/>
      <c r="Q171" s="170"/>
      <c r="R171" s="170"/>
      <c r="S171" s="170"/>
      <c r="T171" s="170"/>
      <c r="U171" s="170"/>
      <c r="V171" s="170"/>
      <c r="W171" s="170"/>
      <c r="X171" s="170"/>
      <c r="Y171" s="170"/>
      <c r="Z171" s="170"/>
      <c r="AA171" s="170"/>
      <c r="AB171" s="170"/>
      <c r="AC171" s="170"/>
      <c r="AD171" s="170"/>
      <c r="AE171" s="170"/>
      <c r="AF171" s="170"/>
      <c r="AG171" s="170"/>
      <c r="AH171" s="170"/>
      <c r="AI171" s="170"/>
      <c r="AJ171" s="170"/>
      <c r="AK171" s="170"/>
      <c r="AL171" s="170"/>
      <c r="AM171" s="170"/>
      <c r="AN171" s="170"/>
      <c r="AO171" s="170"/>
      <c r="AP171" s="170"/>
      <c r="AQ171" s="170"/>
      <c r="AR171" s="170"/>
      <c r="AS171" s="170"/>
      <c r="AT171" s="170"/>
      <c r="AU171" s="184"/>
    </row>
    <row r="172" spans="1:47" ht="60" customHeight="1" x14ac:dyDescent="0.35">
      <c r="A172" s="180" t="s">
        <v>2907</v>
      </c>
      <c r="B172" s="154" t="s">
        <v>2328</v>
      </c>
      <c r="C172" s="155" t="s">
        <v>2955</v>
      </c>
      <c r="D172" s="158" t="s">
        <v>2956</v>
      </c>
      <c r="E172" s="161"/>
      <c r="F172" s="164" t="s">
        <v>21</v>
      </c>
      <c r="G172" s="167" t="str">
        <f>IF(COUNTIF(H172:AU172,"&lt;&gt;")=0,"",SUMPRODUCT(((Recommendations[ImplStatus]="Implemented")+(Recommendations[ImplStatus]="Compensated"))*ISNUMBER(MATCH(Recommendations[Id],H172:AU172,0)))/COUNTIF(H172:AU172,"&lt;&gt;"))</f>
        <v/>
      </c>
      <c r="H172" s="170"/>
      <c r="I172" s="170"/>
      <c r="J172" s="170"/>
      <c r="K172" s="170"/>
      <c r="L172" s="170"/>
      <c r="M172" s="170"/>
      <c r="N172" s="170"/>
      <c r="O172" s="170"/>
      <c r="P172" s="170"/>
      <c r="Q172" s="170"/>
      <c r="R172" s="170"/>
      <c r="S172" s="170"/>
      <c r="T172" s="170"/>
      <c r="U172" s="170"/>
      <c r="V172" s="170"/>
      <c r="W172" s="170"/>
      <c r="X172" s="170"/>
      <c r="Y172" s="170"/>
      <c r="Z172" s="170"/>
      <c r="AA172" s="170"/>
      <c r="AB172" s="170"/>
      <c r="AC172" s="170"/>
      <c r="AD172" s="170"/>
      <c r="AE172" s="170"/>
      <c r="AF172" s="170"/>
      <c r="AG172" s="170"/>
      <c r="AH172" s="170"/>
      <c r="AI172" s="170"/>
      <c r="AJ172" s="170"/>
      <c r="AK172" s="170"/>
      <c r="AL172" s="170"/>
      <c r="AM172" s="170"/>
      <c r="AN172" s="170"/>
      <c r="AO172" s="170"/>
      <c r="AP172" s="170"/>
      <c r="AQ172" s="170"/>
      <c r="AR172" s="170"/>
      <c r="AS172" s="170"/>
      <c r="AT172" s="170"/>
      <c r="AU172" s="184"/>
    </row>
    <row r="173" spans="1:47" ht="60" customHeight="1" x14ac:dyDescent="0.35">
      <c r="A173" s="180" t="s">
        <v>2907</v>
      </c>
      <c r="B173" s="154" t="s">
        <v>2328</v>
      </c>
      <c r="C173" s="155" t="s">
        <v>2957</v>
      </c>
      <c r="D173" s="158" t="s">
        <v>2958</v>
      </c>
      <c r="E173" s="161" t="s">
        <v>2959</v>
      </c>
      <c r="F173" s="164" t="s">
        <v>2524</v>
      </c>
      <c r="G173" s="167" t="str">
        <f>IF(COUNTIF(H173:AU173,"&lt;&gt;")=0,"",SUMPRODUCT(((Recommendations[ImplStatus]="Implemented")+(Recommendations[ImplStatus]="Compensated"))*ISNUMBER(MATCH(Recommendations[Id],H173:AU173,0)))/COUNTIF(H173:AU173,"&lt;&gt;"))</f>
        <v/>
      </c>
      <c r="H173" s="170"/>
      <c r="I173" s="170"/>
      <c r="J173" s="170"/>
      <c r="K173" s="170"/>
      <c r="L173" s="170"/>
      <c r="M173" s="170"/>
      <c r="N173" s="170"/>
      <c r="O173" s="170"/>
      <c r="P173" s="170"/>
      <c r="Q173" s="170"/>
      <c r="R173" s="170"/>
      <c r="S173" s="170"/>
      <c r="T173" s="170"/>
      <c r="U173" s="170"/>
      <c r="V173" s="170"/>
      <c r="W173" s="170"/>
      <c r="X173" s="170"/>
      <c r="Y173" s="170"/>
      <c r="Z173" s="170"/>
      <c r="AA173" s="170"/>
      <c r="AB173" s="170"/>
      <c r="AC173" s="170"/>
      <c r="AD173" s="170"/>
      <c r="AE173" s="170"/>
      <c r="AF173" s="170"/>
      <c r="AG173" s="170"/>
      <c r="AH173" s="170"/>
      <c r="AI173" s="170"/>
      <c r="AJ173" s="170"/>
      <c r="AK173" s="170"/>
      <c r="AL173" s="170"/>
      <c r="AM173" s="170"/>
      <c r="AN173" s="170"/>
      <c r="AO173" s="170"/>
      <c r="AP173" s="170"/>
      <c r="AQ173" s="170"/>
      <c r="AR173" s="170"/>
      <c r="AS173" s="170"/>
      <c r="AT173" s="170"/>
      <c r="AU173" s="184"/>
    </row>
    <row r="174" spans="1:47" ht="60" customHeight="1" outlineLevel="1" x14ac:dyDescent="0.35">
      <c r="A174" s="179" t="s">
        <v>2907</v>
      </c>
      <c r="B174" s="153" t="s">
        <v>2960</v>
      </c>
      <c r="C174" s="151" t="s">
        <v>2961</v>
      </c>
      <c r="D174" s="157"/>
      <c r="E174" s="160" t="s">
        <v>21</v>
      </c>
      <c r="F174" s="163" t="s">
        <v>21</v>
      </c>
      <c r="G174" s="166" t="str">
        <f>IF(COUNTIF(H174:AU174,"&lt;&gt;")=0,"",SUMPRODUCT(((Recommendations[ImplStatus]="Implemented")+(Recommendations[ImplStatus]="Compensated"))*ISNUMBER(MATCH(Recommendations[Id],H174:AU174,0)))/COUNTIF(H174:AU174,"&lt;&gt;"))</f>
        <v/>
      </c>
      <c r="H174" s="169"/>
      <c r="I174" s="169"/>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c r="AQ174" s="169"/>
      <c r="AR174" s="169"/>
      <c r="AS174" s="169"/>
      <c r="AT174" s="169"/>
      <c r="AU174" s="183"/>
    </row>
    <row r="175" spans="1:47" ht="60" customHeight="1" x14ac:dyDescent="0.35">
      <c r="A175" s="180" t="s">
        <v>2907</v>
      </c>
      <c r="B175" s="154" t="s">
        <v>2960</v>
      </c>
      <c r="C175" s="155" t="s">
        <v>2962</v>
      </c>
      <c r="D175" s="158" t="s">
        <v>2963</v>
      </c>
      <c r="E175" s="161"/>
      <c r="F175" s="164" t="s">
        <v>21</v>
      </c>
      <c r="G175" s="167" t="str">
        <f>IF(COUNTIF(H175:AU175,"&lt;&gt;")=0,"",SUMPRODUCT(((Recommendations[ImplStatus]="Implemented")+(Recommendations[ImplStatus]="Compensated"))*ISNUMBER(MATCH(Recommendations[Id],H175:AU175,0)))/COUNTIF(H175:AU175,"&lt;&gt;"))</f>
        <v/>
      </c>
      <c r="H175" s="170"/>
      <c r="I175" s="170"/>
      <c r="J175" s="170"/>
      <c r="K175" s="170"/>
      <c r="L175" s="170"/>
      <c r="M175" s="170"/>
      <c r="N175" s="170"/>
      <c r="O175" s="170"/>
      <c r="P175" s="170"/>
      <c r="Q175" s="170"/>
      <c r="R175" s="170"/>
      <c r="S175" s="170"/>
      <c r="T175" s="170"/>
      <c r="U175" s="170"/>
      <c r="V175" s="170"/>
      <c r="W175" s="170"/>
      <c r="X175" s="170"/>
      <c r="Y175" s="170"/>
      <c r="Z175" s="170"/>
      <c r="AA175" s="170"/>
      <c r="AB175" s="170"/>
      <c r="AC175" s="170"/>
      <c r="AD175" s="170"/>
      <c r="AE175" s="170"/>
      <c r="AF175" s="170"/>
      <c r="AG175" s="170"/>
      <c r="AH175" s="170"/>
      <c r="AI175" s="170"/>
      <c r="AJ175" s="170"/>
      <c r="AK175" s="170"/>
      <c r="AL175" s="170"/>
      <c r="AM175" s="170"/>
      <c r="AN175" s="170"/>
      <c r="AO175" s="170"/>
      <c r="AP175" s="170"/>
      <c r="AQ175" s="170"/>
      <c r="AR175" s="170"/>
      <c r="AS175" s="170"/>
      <c r="AT175" s="170"/>
      <c r="AU175" s="184"/>
    </row>
    <row r="176" spans="1:47" ht="60" customHeight="1" x14ac:dyDescent="0.35">
      <c r="A176" s="180" t="s">
        <v>2907</v>
      </c>
      <c r="B176" s="154" t="s">
        <v>2960</v>
      </c>
      <c r="C176" s="155" t="s">
        <v>2964</v>
      </c>
      <c r="D176" s="158" t="s">
        <v>2965</v>
      </c>
      <c r="E176" s="161"/>
      <c r="F176" s="164" t="s">
        <v>21</v>
      </c>
      <c r="G176" s="167" t="str">
        <f>IF(COUNTIF(H176:AU176,"&lt;&gt;")=0,"",SUMPRODUCT(((Recommendations[ImplStatus]="Implemented")+(Recommendations[ImplStatus]="Compensated"))*ISNUMBER(MATCH(Recommendations[Id],H176:AU176,0)))/COUNTIF(H176:AU176,"&lt;&gt;"))</f>
        <v/>
      </c>
      <c r="H176" s="170"/>
      <c r="I176" s="170"/>
      <c r="J176" s="170"/>
      <c r="K176" s="170"/>
      <c r="L176" s="170"/>
      <c r="M176" s="170"/>
      <c r="N176" s="170"/>
      <c r="O176" s="170"/>
      <c r="P176" s="170"/>
      <c r="Q176" s="170"/>
      <c r="R176" s="170"/>
      <c r="S176" s="170"/>
      <c r="T176" s="170"/>
      <c r="U176" s="170"/>
      <c r="V176" s="170"/>
      <c r="W176" s="170"/>
      <c r="X176" s="170"/>
      <c r="Y176" s="170"/>
      <c r="Z176" s="170"/>
      <c r="AA176" s="170"/>
      <c r="AB176" s="170"/>
      <c r="AC176" s="170"/>
      <c r="AD176" s="170"/>
      <c r="AE176" s="170"/>
      <c r="AF176" s="170"/>
      <c r="AG176" s="170"/>
      <c r="AH176" s="170"/>
      <c r="AI176" s="170"/>
      <c r="AJ176" s="170"/>
      <c r="AK176" s="170"/>
      <c r="AL176" s="170"/>
      <c r="AM176" s="170"/>
      <c r="AN176" s="170"/>
      <c r="AO176" s="170"/>
      <c r="AP176" s="170"/>
      <c r="AQ176" s="170"/>
      <c r="AR176" s="170"/>
      <c r="AS176" s="170"/>
      <c r="AT176" s="170"/>
      <c r="AU176" s="184"/>
    </row>
    <row r="177" spans="1:47" ht="60" customHeight="1" x14ac:dyDescent="0.35">
      <c r="A177" s="180" t="s">
        <v>2907</v>
      </c>
      <c r="B177" s="154" t="s">
        <v>2960</v>
      </c>
      <c r="C177" s="155" t="s">
        <v>2966</v>
      </c>
      <c r="D177" s="158" t="s">
        <v>2967</v>
      </c>
      <c r="E177" s="161"/>
      <c r="F177" s="164" t="s">
        <v>21</v>
      </c>
      <c r="G177" s="167" t="str">
        <f>IF(COUNTIF(H177:AU177,"&lt;&gt;")=0,"",SUMPRODUCT(((Recommendations[ImplStatus]="Implemented")+(Recommendations[ImplStatus]="Compensated"))*ISNUMBER(MATCH(Recommendations[Id],H177:AU177,0)))/COUNTIF(H177:AU177,"&lt;&gt;"))</f>
        <v/>
      </c>
      <c r="H177" s="170"/>
      <c r="I177" s="170"/>
      <c r="J177" s="170"/>
      <c r="K177" s="170"/>
      <c r="L177" s="170"/>
      <c r="M177" s="170"/>
      <c r="N177" s="170"/>
      <c r="O177" s="170"/>
      <c r="P177" s="170"/>
      <c r="Q177" s="170"/>
      <c r="R177" s="170"/>
      <c r="S177" s="170"/>
      <c r="T177" s="170"/>
      <c r="U177" s="170"/>
      <c r="V177" s="170"/>
      <c r="W177" s="170"/>
      <c r="X177" s="170"/>
      <c r="Y177" s="170"/>
      <c r="Z177" s="170"/>
      <c r="AA177" s="170"/>
      <c r="AB177" s="170"/>
      <c r="AC177" s="170"/>
      <c r="AD177" s="170"/>
      <c r="AE177" s="170"/>
      <c r="AF177" s="170"/>
      <c r="AG177" s="170"/>
      <c r="AH177" s="170"/>
      <c r="AI177" s="170"/>
      <c r="AJ177" s="170"/>
      <c r="AK177" s="170"/>
      <c r="AL177" s="170"/>
      <c r="AM177" s="170"/>
      <c r="AN177" s="170"/>
      <c r="AO177" s="170"/>
      <c r="AP177" s="170"/>
      <c r="AQ177" s="170"/>
      <c r="AR177" s="170"/>
      <c r="AS177" s="170"/>
      <c r="AT177" s="170"/>
      <c r="AU177" s="184"/>
    </row>
    <row r="178" spans="1:47" ht="60" customHeight="1" x14ac:dyDescent="0.35">
      <c r="A178" s="180" t="s">
        <v>2907</v>
      </c>
      <c r="B178" s="154" t="s">
        <v>2960</v>
      </c>
      <c r="C178" s="155" t="s">
        <v>2968</v>
      </c>
      <c r="D178" s="158" t="s">
        <v>2969</v>
      </c>
      <c r="E178" s="161"/>
      <c r="F178" s="164" t="s">
        <v>21</v>
      </c>
      <c r="G178" s="167" t="str">
        <f>IF(COUNTIF(H178:AU178,"&lt;&gt;")=0,"",SUMPRODUCT(((Recommendations[ImplStatus]="Implemented")+(Recommendations[ImplStatus]="Compensated"))*ISNUMBER(MATCH(Recommendations[Id],H178:AU178,0)))/COUNTIF(H178:AU178,"&lt;&gt;"))</f>
        <v/>
      </c>
      <c r="H178" s="170"/>
      <c r="I178" s="170"/>
      <c r="J178" s="170"/>
      <c r="K178" s="170"/>
      <c r="L178" s="170"/>
      <c r="M178" s="170"/>
      <c r="N178" s="170"/>
      <c r="O178" s="170"/>
      <c r="P178" s="170"/>
      <c r="Q178" s="170"/>
      <c r="R178" s="170"/>
      <c r="S178" s="170"/>
      <c r="T178" s="170"/>
      <c r="U178" s="170"/>
      <c r="V178" s="170"/>
      <c r="W178" s="170"/>
      <c r="X178" s="170"/>
      <c r="Y178" s="170"/>
      <c r="Z178" s="170"/>
      <c r="AA178" s="170"/>
      <c r="AB178" s="170"/>
      <c r="AC178" s="170"/>
      <c r="AD178" s="170"/>
      <c r="AE178" s="170"/>
      <c r="AF178" s="170"/>
      <c r="AG178" s="170"/>
      <c r="AH178" s="170"/>
      <c r="AI178" s="170"/>
      <c r="AJ178" s="170"/>
      <c r="AK178" s="170"/>
      <c r="AL178" s="170"/>
      <c r="AM178" s="170"/>
      <c r="AN178" s="170"/>
      <c r="AO178" s="170"/>
      <c r="AP178" s="170"/>
      <c r="AQ178" s="170"/>
      <c r="AR178" s="170"/>
      <c r="AS178" s="170"/>
      <c r="AT178" s="170"/>
      <c r="AU178" s="184"/>
    </row>
    <row r="179" spans="1:47" ht="60" customHeight="1" x14ac:dyDescent="0.35">
      <c r="A179" s="180" t="s">
        <v>2907</v>
      </c>
      <c r="B179" s="154" t="s">
        <v>2960</v>
      </c>
      <c r="C179" s="155" t="s">
        <v>2970</v>
      </c>
      <c r="D179" s="158" t="s">
        <v>2971</v>
      </c>
      <c r="E179" s="161"/>
      <c r="F179" s="164" t="s">
        <v>21</v>
      </c>
      <c r="G179" s="167" t="str">
        <f>IF(COUNTIF(H179:AU179,"&lt;&gt;")=0,"",SUMPRODUCT(((Recommendations[ImplStatus]="Implemented")+(Recommendations[ImplStatus]="Compensated"))*ISNUMBER(MATCH(Recommendations[Id],H179:AU179,0)))/COUNTIF(H179:AU179,"&lt;&gt;"))</f>
        <v/>
      </c>
      <c r="H179" s="170"/>
      <c r="I179" s="170"/>
      <c r="J179" s="170"/>
      <c r="K179" s="170"/>
      <c r="L179" s="170"/>
      <c r="M179" s="170"/>
      <c r="N179" s="170"/>
      <c r="O179" s="170"/>
      <c r="P179" s="170"/>
      <c r="Q179" s="170"/>
      <c r="R179" s="170"/>
      <c r="S179" s="170"/>
      <c r="T179" s="170"/>
      <c r="U179" s="170"/>
      <c r="V179" s="170"/>
      <c r="W179" s="170"/>
      <c r="X179" s="170"/>
      <c r="Y179" s="170"/>
      <c r="Z179" s="170"/>
      <c r="AA179" s="170"/>
      <c r="AB179" s="170"/>
      <c r="AC179" s="170"/>
      <c r="AD179" s="170"/>
      <c r="AE179" s="170"/>
      <c r="AF179" s="170"/>
      <c r="AG179" s="170"/>
      <c r="AH179" s="170"/>
      <c r="AI179" s="170"/>
      <c r="AJ179" s="170"/>
      <c r="AK179" s="170"/>
      <c r="AL179" s="170"/>
      <c r="AM179" s="170"/>
      <c r="AN179" s="170"/>
      <c r="AO179" s="170"/>
      <c r="AP179" s="170"/>
      <c r="AQ179" s="170"/>
      <c r="AR179" s="170"/>
      <c r="AS179" s="170"/>
      <c r="AT179" s="170"/>
      <c r="AU179" s="184"/>
    </row>
    <row r="180" spans="1:47" ht="60" customHeight="1" outlineLevel="1" x14ac:dyDescent="0.35">
      <c r="A180" s="178" t="s">
        <v>2972</v>
      </c>
      <c r="B180" s="152" t="s">
        <v>21</v>
      </c>
      <c r="C180" s="150" t="s">
        <v>2973</v>
      </c>
      <c r="D180" s="156" t="s">
        <v>2974</v>
      </c>
      <c r="E180" s="159" t="s">
        <v>21</v>
      </c>
      <c r="F180" s="162" t="s">
        <v>21</v>
      </c>
      <c r="G180" s="165" t="str">
        <f>IF(COUNTIF(H180:AU180,"&lt;&gt;")=0,"",SUMPRODUCT(((Recommendations[ImplStatus]="Implemented")+(Recommendations[ImplStatus]="Compensated"))*ISNUMBER(MATCH(Recommendations[Id],H180:AU180,0)))/COUNTIF(H180:AU180,"&lt;&gt;"))</f>
        <v/>
      </c>
      <c r="H180" s="168"/>
      <c r="I180" s="168"/>
      <c r="J180" s="168"/>
      <c r="K180" s="168"/>
      <c r="L180" s="168"/>
      <c r="M180" s="168"/>
      <c r="N180" s="168"/>
      <c r="O180" s="168"/>
      <c r="P180" s="168"/>
      <c r="Q180" s="168"/>
      <c r="R180" s="168"/>
      <c r="S180" s="168"/>
      <c r="T180" s="168"/>
      <c r="U180" s="168"/>
      <c r="V180" s="168"/>
      <c r="W180" s="168"/>
      <c r="X180" s="168"/>
      <c r="Y180" s="168"/>
      <c r="Z180" s="168"/>
      <c r="AA180" s="168"/>
      <c r="AB180" s="168"/>
      <c r="AC180" s="168"/>
      <c r="AD180" s="168"/>
      <c r="AE180" s="168"/>
      <c r="AF180" s="168"/>
      <c r="AG180" s="168"/>
      <c r="AH180" s="168"/>
      <c r="AI180" s="168"/>
      <c r="AJ180" s="168"/>
      <c r="AK180" s="168"/>
      <c r="AL180" s="168"/>
      <c r="AM180" s="168"/>
      <c r="AN180" s="168"/>
      <c r="AO180" s="168"/>
      <c r="AP180" s="168"/>
      <c r="AQ180" s="168"/>
      <c r="AR180" s="168"/>
      <c r="AS180" s="168"/>
      <c r="AT180" s="168"/>
      <c r="AU180" s="182"/>
    </row>
    <row r="181" spans="1:47" ht="60" customHeight="1" outlineLevel="1" x14ac:dyDescent="0.35">
      <c r="A181" s="179" t="s">
        <v>2972</v>
      </c>
      <c r="B181" s="153" t="s">
        <v>2975</v>
      </c>
      <c r="C181" s="151" t="s">
        <v>2976</v>
      </c>
      <c r="D181" s="157" t="s">
        <v>2977</v>
      </c>
      <c r="E181" s="160" t="s">
        <v>21</v>
      </c>
      <c r="F181" s="163" t="s">
        <v>21</v>
      </c>
      <c r="G181" s="166" t="str">
        <f>IF(COUNTIF(H181:AU181,"&lt;&gt;")=0,"",SUMPRODUCT(((Recommendations[ImplStatus]="Implemented")+(Recommendations[ImplStatus]="Compensated"))*ISNUMBER(MATCH(Recommendations[Id],H181:AU181,0)))/COUNTIF(H181:AU181,"&lt;&gt;"))</f>
        <v/>
      </c>
      <c r="H181" s="169"/>
      <c r="I181" s="169"/>
      <c r="J181" s="169"/>
      <c r="K181" s="169"/>
      <c r="L181" s="169"/>
      <c r="M181" s="169"/>
      <c r="N181" s="169"/>
      <c r="O181" s="169"/>
      <c r="P181" s="169"/>
      <c r="Q181" s="169"/>
      <c r="R181" s="169"/>
      <c r="S181" s="169"/>
      <c r="T181" s="169"/>
      <c r="U181" s="169"/>
      <c r="V181" s="169"/>
      <c r="W181" s="169"/>
      <c r="X181" s="169"/>
      <c r="Y181" s="169"/>
      <c r="Z181" s="169"/>
      <c r="AA181" s="169"/>
      <c r="AB181" s="169"/>
      <c r="AC181" s="169"/>
      <c r="AD181" s="169"/>
      <c r="AE181" s="169"/>
      <c r="AF181" s="169"/>
      <c r="AG181" s="169"/>
      <c r="AH181" s="169"/>
      <c r="AI181" s="169"/>
      <c r="AJ181" s="169"/>
      <c r="AK181" s="169"/>
      <c r="AL181" s="169"/>
      <c r="AM181" s="169"/>
      <c r="AN181" s="169"/>
      <c r="AO181" s="169"/>
      <c r="AP181" s="169"/>
      <c r="AQ181" s="169"/>
      <c r="AR181" s="169"/>
      <c r="AS181" s="169"/>
      <c r="AT181" s="169"/>
      <c r="AU181" s="183"/>
    </row>
    <row r="182" spans="1:47" ht="60" customHeight="1" x14ac:dyDescent="0.35">
      <c r="A182" s="180" t="s">
        <v>2972</v>
      </c>
      <c r="B182" s="154" t="s">
        <v>2975</v>
      </c>
      <c r="C182" s="155" t="s">
        <v>2978</v>
      </c>
      <c r="D182" s="158" t="s">
        <v>2979</v>
      </c>
      <c r="E182" s="161"/>
      <c r="F182" s="164" t="s">
        <v>21</v>
      </c>
      <c r="G182" s="167" t="str">
        <f>IF(COUNTIF(H182:AU182,"&lt;&gt;")=0,"",SUMPRODUCT(((Recommendations[ImplStatus]="Implemented")+(Recommendations[ImplStatus]="Compensated"))*ISNUMBER(MATCH(Recommendations[Id],H182:AU182,0)))/COUNTIF(H182:AU182,"&lt;&gt;"))</f>
        <v/>
      </c>
      <c r="H182" s="170"/>
      <c r="I182" s="170"/>
      <c r="J182" s="170"/>
      <c r="K182" s="170"/>
      <c r="L182" s="170"/>
      <c r="M182" s="170"/>
      <c r="N182" s="170"/>
      <c r="O182" s="170"/>
      <c r="P182" s="170"/>
      <c r="Q182" s="170"/>
      <c r="R182" s="170"/>
      <c r="S182" s="170"/>
      <c r="T182" s="170"/>
      <c r="U182" s="170"/>
      <c r="V182" s="170"/>
      <c r="W182" s="170"/>
      <c r="X182" s="170"/>
      <c r="Y182" s="170"/>
      <c r="Z182" s="170"/>
      <c r="AA182" s="170"/>
      <c r="AB182" s="170"/>
      <c r="AC182" s="170"/>
      <c r="AD182" s="170"/>
      <c r="AE182" s="170"/>
      <c r="AF182" s="170"/>
      <c r="AG182" s="170"/>
      <c r="AH182" s="170"/>
      <c r="AI182" s="170"/>
      <c r="AJ182" s="170"/>
      <c r="AK182" s="170"/>
      <c r="AL182" s="170"/>
      <c r="AM182" s="170"/>
      <c r="AN182" s="170"/>
      <c r="AO182" s="170"/>
      <c r="AP182" s="170"/>
      <c r="AQ182" s="170"/>
      <c r="AR182" s="170"/>
      <c r="AS182" s="170"/>
      <c r="AT182" s="170"/>
      <c r="AU182" s="184"/>
    </row>
    <row r="183" spans="1:47" ht="60" customHeight="1" x14ac:dyDescent="0.35">
      <c r="A183" s="180" t="s">
        <v>2972</v>
      </c>
      <c r="B183" s="154" t="s">
        <v>2975</v>
      </c>
      <c r="C183" s="155" t="s">
        <v>2980</v>
      </c>
      <c r="D183" s="158" t="s">
        <v>2981</v>
      </c>
      <c r="E183" s="161"/>
      <c r="F183" s="164" t="s">
        <v>21</v>
      </c>
      <c r="G183" s="167" t="str">
        <f>IF(COUNTIF(H183:AU183,"&lt;&gt;")=0,"",SUMPRODUCT(((Recommendations[ImplStatus]="Implemented")+(Recommendations[ImplStatus]="Compensated"))*ISNUMBER(MATCH(Recommendations[Id],H183:AU183,0)))/COUNTIF(H183:AU183,"&lt;&gt;"))</f>
        <v/>
      </c>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170"/>
      <c r="AG183" s="170"/>
      <c r="AH183" s="170"/>
      <c r="AI183" s="170"/>
      <c r="AJ183" s="170"/>
      <c r="AK183" s="170"/>
      <c r="AL183" s="170"/>
      <c r="AM183" s="170"/>
      <c r="AN183" s="170"/>
      <c r="AO183" s="170"/>
      <c r="AP183" s="170"/>
      <c r="AQ183" s="170"/>
      <c r="AR183" s="170"/>
      <c r="AS183" s="170"/>
      <c r="AT183" s="170"/>
      <c r="AU183" s="184"/>
    </row>
    <row r="184" spans="1:47" ht="60" customHeight="1" x14ac:dyDescent="0.35">
      <c r="A184" s="180" t="s">
        <v>2972</v>
      </c>
      <c r="B184" s="154" t="s">
        <v>2975</v>
      </c>
      <c r="C184" s="155" t="s">
        <v>2982</v>
      </c>
      <c r="D184" s="158" t="s">
        <v>2983</v>
      </c>
      <c r="E184" s="161" t="s">
        <v>2984</v>
      </c>
      <c r="F184" s="164" t="s">
        <v>2524</v>
      </c>
      <c r="G184" s="167" t="str">
        <f>IF(COUNTIF(H184:AU184,"&lt;&gt;")=0,"",SUMPRODUCT(((Recommendations[ImplStatus]="Implemented")+(Recommendations[ImplStatus]="Compensated"))*ISNUMBER(MATCH(Recommendations[Id],H184:AU184,0)))/COUNTIF(H184:AU184,"&lt;&gt;"))</f>
        <v/>
      </c>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170"/>
      <c r="AG184" s="170"/>
      <c r="AH184" s="170"/>
      <c r="AI184" s="170"/>
      <c r="AJ184" s="170"/>
      <c r="AK184" s="170"/>
      <c r="AL184" s="170"/>
      <c r="AM184" s="170"/>
      <c r="AN184" s="170"/>
      <c r="AO184" s="170"/>
      <c r="AP184" s="170"/>
      <c r="AQ184" s="170"/>
      <c r="AR184" s="170"/>
      <c r="AS184" s="170"/>
      <c r="AT184" s="170"/>
      <c r="AU184" s="184"/>
    </row>
    <row r="185" spans="1:47" ht="60" customHeight="1" x14ac:dyDescent="0.35">
      <c r="A185" s="180" t="s">
        <v>2972</v>
      </c>
      <c r="B185" s="154" t="s">
        <v>2975</v>
      </c>
      <c r="C185" s="155" t="s">
        <v>2985</v>
      </c>
      <c r="D185" s="158" t="s">
        <v>2986</v>
      </c>
      <c r="E185" s="161"/>
      <c r="F185" s="164" t="s">
        <v>21</v>
      </c>
      <c r="G185" s="167" t="str">
        <f>IF(COUNTIF(H185:AU185,"&lt;&gt;")=0,"",SUMPRODUCT(((Recommendations[ImplStatus]="Implemented")+(Recommendations[ImplStatus]="Compensated"))*ISNUMBER(MATCH(Recommendations[Id],H185:AU185,0)))/COUNTIF(H185:AU185,"&lt;&gt;"))</f>
        <v/>
      </c>
      <c r="H185" s="170"/>
      <c r="I185" s="170"/>
      <c r="J185" s="170"/>
      <c r="K185" s="170"/>
      <c r="L185" s="170"/>
      <c r="M185" s="170"/>
      <c r="N185" s="170"/>
      <c r="O185" s="170"/>
      <c r="P185" s="170"/>
      <c r="Q185" s="170"/>
      <c r="R185" s="170"/>
      <c r="S185" s="170"/>
      <c r="T185" s="170"/>
      <c r="U185" s="170"/>
      <c r="V185" s="170"/>
      <c r="W185" s="170"/>
      <c r="X185" s="170"/>
      <c r="Y185" s="170"/>
      <c r="Z185" s="170"/>
      <c r="AA185" s="170"/>
      <c r="AB185" s="170"/>
      <c r="AC185" s="170"/>
      <c r="AD185" s="170"/>
      <c r="AE185" s="170"/>
      <c r="AF185" s="170"/>
      <c r="AG185" s="170"/>
      <c r="AH185" s="170"/>
      <c r="AI185" s="170"/>
      <c r="AJ185" s="170"/>
      <c r="AK185" s="170"/>
      <c r="AL185" s="170"/>
      <c r="AM185" s="170"/>
      <c r="AN185" s="170"/>
      <c r="AO185" s="170"/>
      <c r="AP185" s="170"/>
      <c r="AQ185" s="170"/>
      <c r="AR185" s="170"/>
      <c r="AS185" s="170"/>
      <c r="AT185" s="170"/>
      <c r="AU185" s="184"/>
    </row>
    <row r="186" spans="1:47" ht="60" customHeight="1" x14ac:dyDescent="0.35">
      <c r="A186" s="180" t="s">
        <v>2972</v>
      </c>
      <c r="B186" s="154" t="s">
        <v>2975</v>
      </c>
      <c r="C186" s="155" t="s">
        <v>2987</v>
      </c>
      <c r="D186" s="158" t="s">
        <v>2988</v>
      </c>
      <c r="E186" s="161"/>
      <c r="F186" s="164" t="s">
        <v>21</v>
      </c>
      <c r="G186" s="167" t="str">
        <f>IF(COUNTIF(H186:AU186,"&lt;&gt;")=0,"",SUMPRODUCT(((Recommendations[ImplStatus]="Implemented")+(Recommendations[ImplStatus]="Compensated"))*ISNUMBER(MATCH(Recommendations[Id],H186:AU186,0)))/COUNTIF(H186:AU186,"&lt;&gt;"))</f>
        <v/>
      </c>
      <c r="H186" s="170"/>
      <c r="I186" s="170"/>
      <c r="J186" s="170"/>
      <c r="K186" s="170"/>
      <c r="L186" s="170"/>
      <c r="M186" s="170"/>
      <c r="N186" s="170"/>
      <c r="O186" s="170"/>
      <c r="P186" s="170"/>
      <c r="Q186" s="170"/>
      <c r="R186" s="170"/>
      <c r="S186" s="170"/>
      <c r="T186" s="170"/>
      <c r="U186" s="170"/>
      <c r="V186" s="170"/>
      <c r="W186" s="170"/>
      <c r="X186" s="170"/>
      <c r="Y186" s="170"/>
      <c r="Z186" s="170"/>
      <c r="AA186" s="170"/>
      <c r="AB186" s="170"/>
      <c r="AC186" s="170"/>
      <c r="AD186" s="170"/>
      <c r="AE186" s="170"/>
      <c r="AF186" s="170"/>
      <c r="AG186" s="170"/>
      <c r="AH186" s="170"/>
      <c r="AI186" s="170"/>
      <c r="AJ186" s="170"/>
      <c r="AK186" s="170"/>
      <c r="AL186" s="170"/>
      <c r="AM186" s="170"/>
      <c r="AN186" s="170"/>
      <c r="AO186" s="170"/>
      <c r="AP186" s="170"/>
      <c r="AQ186" s="170"/>
      <c r="AR186" s="170"/>
      <c r="AS186" s="170"/>
      <c r="AT186" s="170"/>
      <c r="AU186" s="184"/>
    </row>
    <row r="187" spans="1:47" ht="60" customHeight="1" x14ac:dyDescent="0.35">
      <c r="A187" s="180" t="s">
        <v>2972</v>
      </c>
      <c r="B187" s="154" t="s">
        <v>2975</v>
      </c>
      <c r="C187" s="155" t="s">
        <v>2989</v>
      </c>
      <c r="D187" s="158" t="s">
        <v>2990</v>
      </c>
      <c r="E187" s="161" t="s">
        <v>2991</v>
      </c>
      <c r="F187" s="164" t="s">
        <v>2524</v>
      </c>
      <c r="G187" s="167" t="str">
        <f>IF(COUNTIF(H187:AU187,"&lt;&gt;")=0,"",SUMPRODUCT(((Recommendations[ImplStatus]="Implemented")+(Recommendations[ImplStatus]="Compensated"))*ISNUMBER(MATCH(Recommendations[Id],H187:AU187,0)))/COUNTIF(H187:AU187,"&lt;&gt;"))</f>
        <v/>
      </c>
      <c r="H187" s="170"/>
      <c r="I187" s="170"/>
      <c r="J187" s="170"/>
      <c r="K187" s="170"/>
      <c r="L187" s="170"/>
      <c r="M187" s="170"/>
      <c r="N187" s="170"/>
      <c r="O187" s="170"/>
      <c r="P187" s="170"/>
      <c r="Q187" s="170"/>
      <c r="R187" s="170"/>
      <c r="S187" s="170"/>
      <c r="T187" s="170"/>
      <c r="U187" s="170"/>
      <c r="V187" s="170"/>
      <c r="W187" s="170"/>
      <c r="X187" s="170"/>
      <c r="Y187" s="170"/>
      <c r="Z187" s="170"/>
      <c r="AA187" s="170"/>
      <c r="AB187" s="170"/>
      <c r="AC187" s="170"/>
      <c r="AD187" s="170"/>
      <c r="AE187" s="170"/>
      <c r="AF187" s="170"/>
      <c r="AG187" s="170"/>
      <c r="AH187" s="170"/>
      <c r="AI187" s="170"/>
      <c r="AJ187" s="170"/>
      <c r="AK187" s="170"/>
      <c r="AL187" s="170"/>
      <c r="AM187" s="170"/>
      <c r="AN187" s="170"/>
      <c r="AO187" s="170"/>
      <c r="AP187" s="170"/>
      <c r="AQ187" s="170"/>
      <c r="AR187" s="170"/>
      <c r="AS187" s="170"/>
      <c r="AT187" s="170"/>
      <c r="AU187" s="184"/>
    </row>
    <row r="188" spans="1:47" ht="60" customHeight="1" x14ac:dyDescent="0.35">
      <c r="A188" s="180" t="s">
        <v>2972</v>
      </c>
      <c r="B188" s="154" t="s">
        <v>2975</v>
      </c>
      <c r="C188" s="155" t="s">
        <v>2992</v>
      </c>
      <c r="D188" s="158" t="s">
        <v>2993</v>
      </c>
      <c r="E188" s="161" t="s">
        <v>2994</v>
      </c>
      <c r="F188" s="164" t="s">
        <v>2524</v>
      </c>
      <c r="G188" s="167" t="str">
        <f>IF(COUNTIF(H188:AU188,"&lt;&gt;")=0,"",SUMPRODUCT(((Recommendations[ImplStatus]="Implemented")+(Recommendations[ImplStatus]="Compensated"))*ISNUMBER(MATCH(Recommendations[Id],H188:AU188,0)))/COUNTIF(H188:AU188,"&lt;&gt;"))</f>
        <v/>
      </c>
      <c r="H188" s="170"/>
      <c r="I188" s="170"/>
      <c r="J188" s="170"/>
      <c r="K188" s="170"/>
      <c r="L188" s="170"/>
      <c r="M188" s="170"/>
      <c r="N188" s="170"/>
      <c r="O188" s="170"/>
      <c r="P188" s="170"/>
      <c r="Q188" s="170"/>
      <c r="R188" s="170"/>
      <c r="S188" s="170"/>
      <c r="T188" s="170"/>
      <c r="U188" s="170"/>
      <c r="V188" s="170"/>
      <c r="W188" s="170"/>
      <c r="X188" s="170"/>
      <c r="Y188" s="170"/>
      <c r="Z188" s="170"/>
      <c r="AA188" s="170"/>
      <c r="AB188" s="170"/>
      <c r="AC188" s="170"/>
      <c r="AD188" s="170"/>
      <c r="AE188" s="170"/>
      <c r="AF188" s="170"/>
      <c r="AG188" s="170"/>
      <c r="AH188" s="170"/>
      <c r="AI188" s="170"/>
      <c r="AJ188" s="170"/>
      <c r="AK188" s="170"/>
      <c r="AL188" s="170"/>
      <c r="AM188" s="170"/>
      <c r="AN188" s="170"/>
      <c r="AO188" s="170"/>
      <c r="AP188" s="170"/>
      <c r="AQ188" s="170"/>
      <c r="AR188" s="170"/>
      <c r="AS188" s="170"/>
      <c r="AT188" s="170"/>
      <c r="AU188" s="184"/>
    </row>
    <row r="189" spans="1:47" ht="60" customHeight="1" x14ac:dyDescent="0.35">
      <c r="A189" s="180" t="s">
        <v>2972</v>
      </c>
      <c r="B189" s="154" t="s">
        <v>2975</v>
      </c>
      <c r="C189" s="155" t="s">
        <v>2995</v>
      </c>
      <c r="D189" s="158" t="s">
        <v>2996</v>
      </c>
      <c r="E189" s="161" t="s">
        <v>2997</v>
      </c>
      <c r="F189" s="164" t="s">
        <v>2524</v>
      </c>
      <c r="G189" s="167" t="str">
        <f>IF(COUNTIF(H189:AU189,"&lt;&gt;")=0,"",SUMPRODUCT(((Recommendations[ImplStatus]="Implemented")+(Recommendations[ImplStatus]="Compensated"))*ISNUMBER(MATCH(Recommendations[Id],H189:AU189,0)))/COUNTIF(H189:AU189,"&lt;&gt;"))</f>
        <v/>
      </c>
      <c r="H189" s="170"/>
      <c r="I189" s="170"/>
      <c r="J189" s="170"/>
      <c r="K189" s="170"/>
      <c r="L189" s="170"/>
      <c r="M189" s="170"/>
      <c r="N189" s="170"/>
      <c r="O189" s="170"/>
      <c r="P189" s="170"/>
      <c r="Q189" s="170"/>
      <c r="R189" s="170"/>
      <c r="S189" s="170"/>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0"/>
      <c r="AO189" s="170"/>
      <c r="AP189" s="170"/>
      <c r="AQ189" s="170"/>
      <c r="AR189" s="170"/>
      <c r="AS189" s="170"/>
      <c r="AT189" s="170"/>
      <c r="AU189" s="184"/>
    </row>
    <row r="190" spans="1:47" ht="60" customHeight="1" outlineLevel="1" x14ac:dyDescent="0.35">
      <c r="A190" s="179" t="s">
        <v>2972</v>
      </c>
      <c r="B190" s="153" t="s">
        <v>2998</v>
      </c>
      <c r="C190" s="151" t="s">
        <v>2999</v>
      </c>
      <c r="D190" s="157" t="s">
        <v>3000</v>
      </c>
      <c r="E190" s="160" t="s">
        <v>21</v>
      </c>
      <c r="F190" s="163" t="s">
        <v>21</v>
      </c>
      <c r="G190" s="166" t="str">
        <f>IF(COUNTIF(H190:AU190,"&lt;&gt;")=0,"",SUMPRODUCT(((Recommendations[ImplStatus]="Implemented")+(Recommendations[ImplStatus]="Compensated"))*ISNUMBER(MATCH(Recommendations[Id],H190:AU190,0)))/COUNTIF(H190:AU190,"&lt;&gt;"))</f>
        <v/>
      </c>
      <c r="H190" s="169"/>
      <c r="I190" s="169"/>
      <c r="J190" s="169"/>
      <c r="K190" s="169"/>
      <c r="L190" s="169"/>
      <c r="M190" s="169"/>
      <c r="N190" s="169"/>
      <c r="O190" s="169"/>
      <c r="P190" s="169"/>
      <c r="Q190" s="169"/>
      <c r="R190" s="169"/>
      <c r="S190" s="169"/>
      <c r="T190" s="169"/>
      <c r="U190" s="169"/>
      <c r="V190" s="169"/>
      <c r="W190" s="169"/>
      <c r="X190" s="169"/>
      <c r="Y190" s="169"/>
      <c r="Z190" s="169"/>
      <c r="AA190" s="169"/>
      <c r="AB190" s="169"/>
      <c r="AC190" s="169"/>
      <c r="AD190" s="169"/>
      <c r="AE190" s="169"/>
      <c r="AF190" s="169"/>
      <c r="AG190" s="169"/>
      <c r="AH190" s="169"/>
      <c r="AI190" s="169"/>
      <c r="AJ190" s="169"/>
      <c r="AK190" s="169"/>
      <c r="AL190" s="169"/>
      <c r="AM190" s="169"/>
      <c r="AN190" s="169"/>
      <c r="AO190" s="169"/>
      <c r="AP190" s="169"/>
      <c r="AQ190" s="169"/>
      <c r="AR190" s="169"/>
      <c r="AS190" s="169"/>
      <c r="AT190" s="169"/>
      <c r="AU190" s="183"/>
    </row>
    <row r="191" spans="1:47" ht="60" customHeight="1" x14ac:dyDescent="0.35">
      <c r="A191" s="180" t="s">
        <v>2972</v>
      </c>
      <c r="B191" s="154" t="s">
        <v>2998</v>
      </c>
      <c r="C191" s="155" t="s">
        <v>3001</v>
      </c>
      <c r="D191" s="158" t="s">
        <v>3002</v>
      </c>
      <c r="E191" s="161"/>
      <c r="F191" s="164" t="s">
        <v>21</v>
      </c>
      <c r="G191" s="167" t="str">
        <f>IF(COUNTIF(H191:AU191,"&lt;&gt;")=0,"",SUMPRODUCT(((Recommendations[ImplStatus]="Implemented")+(Recommendations[ImplStatus]="Compensated"))*ISNUMBER(MATCH(Recommendations[Id],H191:AU191,0)))/COUNTIF(H191:AU191,"&lt;&gt;"))</f>
        <v/>
      </c>
      <c r="H191" s="170"/>
      <c r="I191" s="170"/>
      <c r="J191" s="170"/>
      <c r="K191" s="170"/>
      <c r="L191" s="170"/>
      <c r="M191" s="170"/>
      <c r="N191" s="170"/>
      <c r="O191" s="170"/>
      <c r="P191" s="170"/>
      <c r="Q191" s="170"/>
      <c r="R191" s="170"/>
      <c r="S191" s="170"/>
      <c r="T191" s="170"/>
      <c r="U191" s="170"/>
      <c r="V191" s="170"/>
      <c r="W191" s="170"/>
      <c r="X191" s="170"/>
      <c r="Y191" s="170"/>
      <c r="Z191" s="170"/>
      <c r="AA191" s="170"/>
      <c r="AB191" s="170"/>
      <c r="AC191" s="170"/>
      <c r="AD191" s="170"/>
      <c r="AE191" s="170"/>
      <c r="AF191" s="170"/>
      <c r="AG191" s="170"/>
      <c r="AH191" s="170"/>
      <c r="AI191" s="170"/>
      <c r="AJ191" s="170"/>
      <c r="AK191" s="170"/>
      <c r="AL191" s="170"/>
      <c r="AM191" s="170"/>
      <c r="AN191" s="170"/>
      <c r="AO191" s="170"/>
      <c r="AP191" s="170"/>
      <c r="AQ191" s="170"/>
      <c r="AR191" s="170"/>
      <c r="AS191" s="170"/>
      <c r="AT191" s="170"/>
      <c r="AU191" s="184"/>
    </row>
    <row r="192" spans="1:47" ht="60" customHeight="1" x14ac:dyDescent="0.35">
      <c r="A192" s="180" t="s">
        <v>2972</v>
      </c>
      <c r="B192" s="154" t="s">
        <v>2998</v>
      </c>
      <c r="C192" s="155" t="s">
        <v>3003</v>
      </c>
      <c r="D192" s="158" t="s">
        <v>3004</v>
      </c>
      <c r="E192" s="161" t="s">
        <v>3005</v>
      </c>
      <c r="F192" s="164" t="s">
        <v>2528</v>
      </c>
      <c r="G192" s="167" t="str">
        <f>IF(COUNTIF(H192:AU192,"&lt;&gt;")=0,"",SUMPRODUCT(((Recommendations[ImplStatus]="Implemented")+(Recommendations[ImplStatus]="Compensated"))*ISNUMBER(MATCH(Recommendations[Id],H192:AU192,0)))/COUNTIF(H192:AU192,"&lt;&gt;"))</f>
        <v/>
      </c>
      <c r="H192" s="170"/>
      <c r="I192" s="170"/>
      <c r="J192" s="170"/>
      <c r="K192" s="170"/>
      <c r="L192" s="170"/>
      <c r="M192" s="170"/>
      <c r="N192" s="170"/>
      <c r="O192" s="170"/>
      <c r="P192" s="170"/>
      <c r="Q192" s="170"/>
      <c r="R192" s="170"/>
      <c r="S192" s="170"/>
      <c r="T192" s="170"/>
      <c r="U192" s="170"/>
      <c r="V192" s="170"/>
      <c r="W192" s="170"/>
      <c r="X192" s="170"/>
      <c r="Y192" s="170"/>
      <c r="Z192" s="170"/>
      <c r="AA192" s="170"/>
      <c r="AB192" s="170"/>
      <c r="AC192" s="170"/>
      <c r="AD192" s="170"/>
      <c r="AE192" s="170"/>
      <c r="AF192" s="170"/>
      <c r="AG192" s="170"/>
      <c r="AH192" s="170"/>
      <c r="AI192" s="170"/>
      <c r="AJ192" s="170"/>
      <c r="AK192" s="170"/>
      <c r="AL192" s="170"/>
      <c r="AM192" s="170"/>
      <c r="AN192" s="170"/>
      <c r="AO192" s="170"/>
      <c r="AP192" s="170"/>
      <c r="AQ192" s="170"/>
      <c r="AR192" s="170"/>
      <c r="AS192" s="170"/>
      <c r="AT192" s="170"/>
      <c r="AU192" s="184"/>
    </row>
    <row r="193" spans="1:47" ht="60" customHeight="1" x14ac:dyDescent="0.35">
      <c r="A193" s="180" t="s">
        <v>2972</v>
      </c>
      <c r="B193" s="154" t="s">
        <v>2998</v>
      </c>
      <c r="C193" s="155" t="s">
        <v>3006</v>
      </c>
      <c r="D193" s="158" t="s">
        <v>3007</v>
      </c>
      <c r="E193" s="161" t="s">
        <v>3008</v>
      </c>
      <c r="F193" s="164" t="s">
        <v>2528</v>
      </c>
      <c r="G193" s="167" t="str">
        <f>IF(COUNTIF(H193:AU193,"&lt;&gt;")=0,"",SUMPRODUCT(((Recommendations[ImplStatus]="Implemented")+(Recommendations[ImplStatus]="Compensated"))*ISNUMBER(MATCH(Recommendations[Id],H193:AU193,0)))/COUNTIF(H193:AU193,"&lt;&gt;"))</f>
        <v/>
      </c>
      <c r="H193" s="170"/>
      <c r="I193" s="170"/>
      <c r="J193" s="170"/>
      <c r="K193" s="170"/>
      <c r="L193" s="170"/>
      <c r="M193" s="170"/>
      <c r="N193" s="170"/>
      <c r="O193" s="170"/>
      <c r="P193" s="170"/>
      <c r="Q193" s="170"/>
      <c r="R193" s="170"/>
      <c r="S193" s="170"/>
      <c r="T193" s="170"/>
      <c r="U193" s="170"/>
      <c r="V193" s="170"/>
      <c r="W193" s="170"/>
      <c r="X193" s="170"/>
      <c r="Y193" s="170"/>
      <c r="Z193" s="170"/>
      <c r="AA193" s="170"/>
      <c r="AB193" s="170"/>
      <c r="AC193" s="170"/>
      <c r="AD193" s="170"/>
      <c r="AE193" s="170"/>
      <c r="AF193" s="170"/>
      <c r="AG193" s="170"/>
      <c r="AH193" s="170"/>
      <c r="AI193" s="170"/>
      <c r="AJ193" s="170"/>
      <c r="AK193" s="170"/>
      <c r="AL193" s="170"/>
      <c r="AM193" s="170"/>
      <c r="AN193" s="170"/>
      <c r="AO193" s="170"/>
      <c r="AP193" s="170"/>
      <c r="AQ193" s="170"/>
      <c r="AR193" s="170"/>
      <c r="AS193" s="170"/>
      <c r="AT193" s="170"/>
      <c r="AU193" s="184"/>
    </row>
    <row r="194" spans="1:47" ht="60" customHeight="1" x14ac:dyDescent="0.35">
      <c r="A194" s="180" t="s">
        <v>2972</v>
      </c>
      <c r="B194" s="154" t="s">
        <v>2998</v>
      </c>
      <c r="C194" s="155" t="s">
        <v>3009</v>
      </c>
      <c r="D194" s="158" t="s">
        <v>3010</v>
      </c>
      <c r="E194" s="161"/>
      <c r="F194" s="164" t="s">
        <v>21</v>
      </c>
      <c r="G194" s="167" t="str">
        <f>IF(COUNTIF(H194:AU194,"&lt;&gt;")=0,"",SUMPRODUCT(((Recommendations[ImplStatus]="Implemented")+(Recommendations[ImplStatus]="Compensated"))*ISNUMBER(MATCH(Recommendations[Id],H194:AU194,0)))/COUNTIF(H194:AU194,"&lt;&gt;"))</f>
        <v/>
      </c>
      <c r="H194" s="170"/>
      <c r="I194" s="170"/>
      <c r="J194" s="170"/>
      <c r="K194" s="170"/>
      <c r="L194" s="170"/>
      <c r="M194" s="170"/>
      <c r="N194" s="170"/>
      <c r="O194" s="170"/>
      <c r="P194" s="170"/>
      <c r="Q194" s="170"/>
      <c r="R194" s="170"/>
      <c r="S194" s="170"/>
      <c r="T194" s="170"/>
      <c r="U194" s="170"/>
      <c r="V194" s="170"/>
      <c r="W194" s="170"/>
      <c r="X194" s="170"/>
      <c r="Y194" s="170"/>
      <c r="Z194" s="170"/>
      <c r="AA194" s="170"/>
      <c r="AB194" s="170"/>
      <c r="AC194" s="170"/>
      <c r="AD194" s="170"/>
      <c r="AE194" s="170"/>
      <c r="AF194" s="170"/>
      <c r="AG194" s="170"/>
      <c r="AH194" s="170"/>
      <c r="AI194" s="170"/>
      <c r="AJ194" s="170"/>
      <c r="AK194" s="170"/>
      <c r="AL194" s="170"/>
      <c r="AM194" s="170"/>
      <c r="AN194" s="170"/>
      <c r="AO194" s="170"/>
      <c r="AP194" s="170"/>
      <c r="AQ194" s="170"/>
      <c r="AR194" s="170"/>
      <c r="AS194" s="170"/>
      <c r="AT194" s="170"/>
      <c r="AU194" s="184"/>
    </row>
    <row r="195" spans="1:47" ht="60" customHeight="1" x14ac:dyDescent="0.35">
      <c r="A195" s="180" t="s">
        <v>2972</v>
      </c>
      <c r="B195" s="154" t="s">
        <v>2998</v>
      </c>
      <c r="C195" s="155" t="s">
        <v>3011</v>
      </c>
      <c r="D195" s="158" t="s">
        <v>3012</v>
      </c>
      <c r="E195" s="161"/>
      <c r="F195" s="164" t="s">
        <v>21</v>
      </c>
      <c r="G195" s="167" t="str">
        <f>IF(COUNTIF(H195:AU195,"&lt;&gt;")=0,"",SUMPRODUCT(((Recommendations[ImplStatus]="Implemented")+(Recommendations[ImplStatus]="Compensated"))*ISNUMBER(MATCH(Recommendations[Id],H195:AU195,0)))/COUNTIF(H195:AU195,"&lt;&gt;"))</f>
        <v/>
      </c>
      <c r="H195" s="170"/>
      <c r="I195" s="170"/>
      <c r="J195" s="170"/>
      <c r="K195" s="170"/>
      <c r="L195" s="170"/>
      <c r="M195" s="170"/>
      <c r="N195" s="170"/>
      <c r="O195" s="170"/>
      <c r="P195" s="170"/>
      <c r="Q195" s="170"/>
      <c r="R195" s="170"/>
      <c r="S195" s="170"/>
      <c r="T195" s="170"/>
      <c r="U195" s="170"/>
      <c r="V195" s="170"/>
      <c r="W195" s="170"/>
      <c r="X195" s="170"/>
      <c r="Y195" s="170"/>
      <c r="Z195" s="170"/>
      <c r="AA195" s="170"/>
      <c r="AB195" s="170"/>
      <c r="AC195" s="170"/>
      <c r="AD195" s="170"/>
      <c r="AE195" s="170"/>
      <c r="AF195" s="170"/>
      <c r="AG195" s="170"/>
      <c r="AH195" s="170"/>
      <c r="AI195" s="170"/>
      <c r="AJ195" s="170"/>
      <c r="AK195" s="170"/>
      <c r="AL195" s="170"/>
      <c r="AM195" s="170"/>
      <c r="AN195" s="170"/>
      <c r="AO195" s="170"/>
      <c r="AP195" s="170"/>
      <c r="AQ195" s="170"/>
      <c r="AR195" s="170"/>
      <c r="AS195" s="170"/>
      <c r="AT195" s="170"/>
      <c r="AU195" s="184"/>
    </row>
    <row r="196" spans="1:47" ht="60" customHeight="1" outlineLevel="1" x14ac:dyDescent="0.35">
      <c r="A196" s="179" t="s">
        <v>2972</v>
      </c>
      <c r="B196" s="153" t="s">
        <v>3013</v>
      </c>
      <c r="C196" s="151" t="s">
        <v>3014</v>
      </c>
      <c r="D196" s="157"/>
      <c r="E196" s="160" t="s">
        <v>21</v>
      </c>
      <c r="F196" s="163" t="s">
        <v>21</v>
      </c>
      <c r="G196" s="166" t="str">
        <f>IF(COUNTIF(H196:AU196,"&lt;&gt;")=0,"",SUMPRODUCT(((Recommendations[ImplStatus]="Implemented")+(Recommendations[ImplStatus]="Compensated"))*ISNUMBER(MATCH(Recommendations[Id],H196:AU196,0)))/COUNTIF(H196:AU196,"&lt;&gt;"))</f>
        <v/>
      </c>
      <c r="H196" s="169"/>
      <c r="I196" s="169"/>
      <c r="J196" s="169"/>
      <c r="K196" s="169"/>
      <c r="L196" s="169"/>
      <c r="M196" s="169"/>
      <c r="N196" s="169"/>
      <c r="O196" s="169"/>
      <c r="P196" s="169"/>
      <c r="Q196" s="169"/>
      <c r="R196" s="169"/>
      <c r="S196" s="169"/>
      <c r="T196" s="169"/>
      <c r="U196" s="169"/>
      <c r="V196" s="169"/>
      <c r="W196" s="169"/>
      <c r="X196" s="169"/>
      <c r="Y196" s="169"/>
      <c r="Z196" s="169"/>
      <c r="AA196" s="169"/>
      <c r="AB196" s="169"/>
      <c r="AC196" s="169"/>
      <c r="AD196" s="169"/>
      <c r="AE196" s="169"/>
      <c r="AF196" s="169"/>
      <c r="AG196" s="169"/>
      <c r="AH196" s="169"/>
      <c r="AI196" s="169"/>
      <c r="AJ196" s="169"/>
      <c r="AK196" s="169"/>
      <c r="AL196" s="169"/>
      <c r="AM196" s="169"/>
      <c r="AN196" s="169"/>
      <c r="AO196" s="169"/>
      <c r="AP196" s="169"/>
      <c r="AQ196" s="169"/>
      <c r="AR196" s="169"/>
      <c r="AS196" s="169"/>
      <c r="AT196" s="169"/>
      <c r="AU196" s="183"/>
    </row>
    <row r="197" spans="1:47" ht="60" customHeight="1" x14ac:dyDescent="0.35">
      <c r="A197" s="180" t="s">
        <v>2972</v>
      </c>
      <c r="B197" s="154" t="s">
        <v>3013</v>
      </c>
      <c r="C197" s="155" t="s">
        <v>3015</v>
      </c>
      <c r="D197" s="158" t="s">
        <v>3016</v>
      </c>
      <c r="E197" s="161"/>
      <c r="F197" s="164" t="s">
        <v>21</v>
      </c>
      <c r="G197" s="167" t="str">
        <f>IF(COUNTIF(H197:AU197,"&lt;&gt;")=0,"",SUMPRODUCT(((Recommendations[ImplStatus]="Implemented")+(Recommendations[ImplStatus]="Compensated"))*ISNUMBER(MATCH(Recommendations[Id],H197:AU197,0)))/COUNTIF(H197:AU197,"&lt;&gt;"))</f>
        <v/>
      </c>
      <c r="H197" s="170"/>
      <c r="I197" s="170"/>
      <c r="J197" s="170"/>
      <c r="K197" s="170"/>
      <c r="L197" s="170"/>
      <c r="M197" s="170"/>
      <c r="N197" s="170"/>
      <c r="O197" s="170"/>
      <c r="P197" s="170"/>
      <c r="Q197" s="170"/>
      <c r="R197" s="170"/>
      <c r="S197" s="170"/>
      <c r="T197" s="170"/>
      <c r="U197" s="170"/>
      <c r="V197" s="170"/>
      <c r="W197" s="170"/>
      <c r="X197" s="170"/>
      <c r="Y197" s="170"/>
      <c r="Z197" s="170"/>
      <c r="AA197" s="170"/>
      <c r="AB197" s="170"/>
      <c r="AC197" s="170"/>
      <c r="AD197" s="170"/>
      <c r="AE197" s="170"/>
      <c r="AF197" s="170"/>
      <c r="AG197" s="170"/>
      <c r="AH197" s="170"/>
      <c r="AI197" s="170"/>
      <c r="AJ197" s="170"/>
      <c r="AK197" s="170"/>
      <c r="AL197" s="170"/>
      <c r="AM197" s="170"/>
      <c r="AN197" s="170"/>
      <c r="AO197" s="170"/>
      <c r="AP197" s="170"/>
      <c r="AQ197" s="170"/>
      <c r="AR197" s="170"/>
      <c r="AS197" s="170"/>
      <c r="AT197" s="170"/>
      <c r="AU197" s="184"/>
    </row>
    <row r="198" spans="1:47" ht="60" customHeight="1" x14ac:dyDescent="0.35">
      <c r="A198" s="180" t="s">
        <v>2972</v>
      </c>
      <c r="B198" s="154" t="s">
        <v>3013</v>
      </c>
      <c r="C198" s="155" t="s">
        <v>3017</v>
      </c>
      <c r="D198" s="158" t="s">
        <v>3018</v>
      </c>
      <c r="E198" s="161"/>
      <c r="F198" s="164" t="s">
        <v>21</v>
      </c>
      <c r="G198" s="167" t="str">
        <f>IF(COUNTIF(H198:AU198,"&lt;&gt;")=0,"",SUMPRODUCT(((Recommendations[ImplStatus]="Implemented")+(Recommendations[ImplStatus]="Compensated"))*ISNUMBER(MATCH(Recommendations[Id],H198:AU198,0)))/COUNTIF(H198:AU198,"&lt;&gt;"))</f>
        <v/>
      </c>
      <c r="H198" s="170"/>
      <c r="I198" s="170"/>
      <c r="J198" s="170"/>
      <c r="K198" s="170"/>
      <c r="L198" s="170"/>
      <c r="M198" s="170"/>
      <c r="N198" s="170"/>
      <c r="O198" s="170"/>
      <c r="P198" s="170"/>
      <c r="Q198" s="170"/>
      <c r="R198" s="170"/>
      <c r="S198" s="170"/>
      <c r="T198" s="170"/>
      <c r="U198" s="170"/>
      <c r="V198" s="170"/>
      <c r="W198" s="170"/>
      <c r="X198" s="170"/>
      <c r="Y198" s="170"/>
      <c r="Z198" s="170"/>
      <c r="AA198" s="170"/>
      <c r="AB198" s="170"/>
      <c r="AC198" s="170"/>
      <c r="AD198" s="170"/>
      <c r="AE198" s="170"/>
      <c r="AF198" s="170"/>
      <c r="AG198" s="170"/>
      <c r="AH198" s="170"/>
      <c r="AI198" s="170"/>
      <c r="AJ198" s="170"/>
      <c r="AK198" s="170"/>
      <c r="AL198" s="170"/>
      <c r="AM198" s="170"/>
      <c r="AN198" s="170"/>
      <c r="AO198" s="170"/>
      <c r="AP198" s="170"/>
      <c r="AQ198" s="170"/>
      <c r="AR198" s="170"/>
      <c r="AS198" s="170"/>
      <c r="AT198" s="170"/>
      <c r="AU198" s="184"/>
    </row>
    <row r="199" spans="1:47" ht="60" customHeight="1" outlineLevel="1" x14ac:dyDescent="0.35">
      <c r="A199" s="179" t="s">
        <v>2972</v>
      </c>
      <c r="B199" s="153" t="s">
        <v>3019</v>
      </c>
      <c r="C199" s="151" t="s">
        <v>3020</v>
      </c>
      <c r="D199" s="157" t="s">
        <v>3021</v>
      </c>
      <c r="E199" s="160" t="s">
        <v>21</v>
      </c>
      <c r="F199" s="163" t="s">
        <v>21</v>
      </c>
      <c r="G199" s="166" t="str">
        <f>IF(COUNTIF(H199:AU199,"&lt;&gt;")=0,"",SUMPRODUCT(((Recommendations[ImplStatus]="Implemented")+(Recommendations[ImplStatus]="Compensated"))*ISNUMBER(MATCH(Recommendations[Id],H199:AU199,0)))/COUNTIF(H199:AU199,"&lt;&gt;"))</f>
        <v/>
      </c>
      <c r="H199" s="169"/>
      <c r="I199" s="169"/>
      <c r="J199" s="169"/>
      <c r="K199" s="169"/>
      <c r="L199" s="169"/>
      <c r="M199" s="169"/>
      <c r="N199" s="169"/>
      <c r="O199" s="169"/>
      <c r="P199" s="169"/>
      <c r="Q199" s="169"/>
      <c r="R199" s="169"/>
      <c r="S199" s="169"/>
      <c r="T199" s="169"/>
      <c r="U199" s="169"/>
      <c r="V199" s="169"/>
      <c r="W199" s="169"/>
      <c r="X199" s="169"/>
      <c r="Y199" s="169"/>
      <c r="Z199" s="169"/>
      <c r="AA199" s="169"/>
      <c r="AB199" s="169"/>
      <c r="AC199" s="169"/>
      <c r="AD199" s="169"/>
      <c r="AE199" s="169"/>
      <c r="AF199" s="169"/>
      <c r="AG199" s="169"/>
      <c r="AH199" s="169"/>
      <c r="AI199" s="169"/>
      <c r="AJ199" s="169"/>
      <c r="AK199" s="169"/>
      <c r="AL199" s="169"/>
      <c r="AM199" s="169"/>
      <c r="AN199" s="169"/>
      <c r="AO199" s="169"/>
      <c r="AP199" s="169"/>
      <c r="AQ199" s="169"/>
      <c r="AR199" s="169"/>
      <c r="AS199" s="169"/>
      <c r="AT199" s="169"/>
      <c r="AU199" s="183"/>
    </row>
    <row r="200" spans="1:47" ht="60" customHeight="1" x14ac:dyDescent="0.35">
      <c r="A200" s="180" t="s">
        <v>2972</v>
      </c>
      <c r="B200" s="154" t="s">
        <v>3019</v>
      </c>
      <c r="C200" s="155" t="s">
        <v>3022</v>
      </c>
      <c r="D200" s="158" t="s">
        <v>3023</v>
      </c>
      <c r="E200" s="161" t="s">
        <v>3024</v>
      </c>
      <c r="F200" s="164" t="s">
        <v>2538</v>
      </c>
      <c r="G200" s="167" t="str">
        <f>IF(COUNTIF(H200:AU200,"&lt;&gt;")=0,"",SUMPRODUCT(((Recommendations[ImplStatus]="Implemented")+(Recommendations[ImplStatus]="Compensated"))*ISNUMBER(MATCH(Recommendations[Id],H200:AU200,0)))/COUNTIF(H200:AU200,"&lt;&gt;"))</f>
        <v/>
      </c>
      <c r="H200" s="170"/>
      <c r="I200" s="170"/>
      <c r="J200" s="170"/>
      <c r="K200" s="170"/>
      <c r="L200" s="170"/>
      <c r="M200" s="170"/>
      <c r="N200" s="170"/>
      <c r="O200" s="170"/>
      <c r="P200" s="170"/>
      <c r="Q200" s="170"/>
      <c r="R200" s="170"/>
      <c r="S200" s="170"/>
      <c r="T200" s="170"/>
      <c r="U200" s="170"/>
      <c r="V200" s="170"/>
      <c r="W200" s="170"/>
      <c r="X200" s="170"/>
      <c r="Y200" s="170"/>
      <c r="Z200" s="170"/>
      <c r="AA200" s="170"/>
      <c r="AB200" s="170"/>
      <c r="AC200" s="170"/>
      <c r="AD200" s="170"/>
      <c r="AE200" s="170"/>
      <c r="AF200" s="170"/>
      <c r="AG200" s="170"/>
      <c r="AH200" s="170"/>
      <c r="AI200" s="170"/>
      <c r="AJ200" s="170"/>
      <c r="AK200" s="170"/>
      <c r="AL200" s="170"/>
      <c r="AM200" s="170"/>
      <c r="AN200" s="170"/>
      <c r="AO200" s="170"/>
      <c r="AP200" s="170"/>
      <c r="AQ200" s="170"/>
      <c r="AR200" s="170"/>
      <c r="AS200" s="170"/>
      <c r="AT200" s="170"/>
      <c r="AU200" s="184"/>
    </row>
    <row r="201" spans="1:47" ht="60" customHeight="1" x14ac:dyDescent="0.35">
      <c r="A201" s="180" t="s">
        <v>2972</v>
      </c>
      <c r="B201" s="154" t="s">
        <v>3019</v>
      </c>
      <c r="C201" s="155" t="s">
        <v>3025</v>
      </c>
      <c r="D201" s="158" t="s">
        <v>3026</v>
      </c>
      <c r="E201" s="161" t="s">
        <v>3027</v>
      </c>
      <c r="F201" s="164" t="s">
        <v>2524</v>
      </c>
      <c r="G201" s="167" t="str">
        <f>IF(COUNTIF(H201:AU201,"&lt;&gt;")=0,"",SUMPRODUCT(((Recommendations[ImplStatus]="Implemented")+(Recommendations[ImplStatus]="Compensated"))*ISNUMBER(MATCH(Recommendations[Id],H201:AU201,0)))/COUNTIF(H201:AU201,"&lt;&gt;"))</f>
        <v/>
      </c>
      <c r="H201" s="170"/>
      <c r="I201" s="170"/>
      <c r="J201" s="170"/>
      <c r="K201" s="170"/>
      <c r="L201" s="170"/>
      <c r="M201" s="170"/>
      <c r="N201" s="170"/>
      <c r="O201" s="170"/>
      <c r="P201" s="170"/>
      <c r="Q201" s="170"/>
      <c r="R201" s="170"/>
      <c r="S201" s="170"/>
      <c r="T201" s="170"/>
      <c r="U201" s="170"/>
      <c r="V201" s="170"/>
      <c r="W201" s="170"/>
      <c r="X201" s="170"/>
      <c r="Y201" s="170"/>
      <c r="Z201" s="170"/>
      <c r="AA201" s="170"/>
      <c r="AB201" s="170"/>
      <c r="AC201" s="170"/>
      <c r="AD201" s="170"/>
      <c r="AE201" s="170"/>
      <c r="AF201" s="170"/>
      <c r="AG201" s="170"/>
      <c r="AH201" s="170"/>
      <c r="AI201" s="170"/>
      <c r="AJ201" s="170"/>
      <c r="AK201" s="170"/>
      <c r="AL201" s="170"/>
      <c r="AM201" s="170"/>
      <c r="AN201" s="170"/>
      <c r="AO201" s="170"/>
      <c r="AP201" s="170"/>
      <c r="AQ201" s="170"/>
      <c r="AR201" s="170"/>
      <c r="AS201" s="170"/>
      <c r="AT201" s="170"/>
      <c r="AU201" s="184"/>
    </row>
    <row r="202" spans="1:47" ht="60" customHeight="1" x14ac:dyDescent="0.35">
      <c r="A202" s="180" t="s">
        <v>2972</v>
      </c>
      <c r="B202" s="154" t="s">
        <v>3019</v>
      </c>
      <c r="C202" s="155" t="s">
        <v>3028</v>
      </c>
      <c r="D202" s="158" t="s">
        <v>3029</v>
      </c>
      <c r="E202" s="161" t="s">
        <v>3030</v>
      </c>
      <c r="F202" s="164" t="s">
        <v>2524</v>
      </c>
      <c r="G202" s="167" t="str">
        <f>IF(COUNTIF(H202:AU202,"&lt;&gt;")=0,"",SUMPRODUCT(((Recommendations[ImplStatus]="Implemented")+(Recommendations[ImplStatus]="Compensated"))*ISNUMBER(MATCH(Recommendations[Id],H202:AU202,0)))/COUNTIF(H202:AU202,"&lt;&gt;"))</f>
        <v/>
      </c>
      <c r="H202" s="170"/>
      <c r="I202" s="170"/>
      <c r="J202" s="170"/>
      <c r="K202" s="170"/>
      <c r="L202" s="170"/>
      <c r="M202" s="170"/>
      <c r="N202" s="170"/>
      <c r="O202" s="170"/>
      <c r="P202" s="170"/>
      <c r="Q202" s="170"/>
      <c r="R202" s="170"/>
      <c r="S202" s="170"/>
      <c r="T202" s="170"/>
      <c r="U202" s="170"/>
      <c r="V202" s="170"/>
      <c r="W202" s="170"/>
      <c r="X202" s="170"/>
      <c r="Y202" s="170"/>
      <c r="Z202" s="170"/>
      <c r="AA202" s="170"/>
      <c r="AB202" s="170"/>
      <c r="AC202" s="170"/>
      <c r="AD202" s="170"/>
      <c r="AE202" s="170"/>
      <c r="AF202" s="170"/>
      <c r="AG202" s="170"/>
      <c r="AH202" s="170"/>
      <c r="AI202" s="170"/>
      <c r="AJ202" s="170"/>
      <c r="AK202" s="170"/>
      <c r="AL202" s="170"/>
      <c r="AM202" s="170"/>
      <c r="AN202" s="170"/>
      <c r="AO202" s="170"/>
      <c r="AP202" s="170"/>
      <c r="AQ202" s="170"/>
      <c r="AR202" s="170"/>
      <c r="AS202" s="170"/>
      <c r="AT202" s="170"/>
      <c r="AU202" s="184"/>
    </row>
    <row r="203" spans="1:47" ht="60" customHeight="1" x14ac:dyDescent="0.35">
      <c r="A203" s="180" t="s">
        <v>2972</v>
      </c>
      <c r="B203" s="154" t="s">
        <v>3019</v>
      </c>
      <c r="C203" s="155" t="s">
        <v>3031</v>
      </c>
      <c r="D203" s="158" t="s">
        <v>3032</v>
      </c>
      <c r="E203" s="161" t="s">
        <v>3033</v>
      </c>
      <c r="F203" s="164" t="s">
        <v>2524</v>
      </c>
      <c r="G203" s="167" t="str">
        <f>IF(COUNTIF(H203:AU203,"&lt;&gt;")=0,"",SUMPRODUCT(((Recommendations[ImplStatus]="Implemented")+(Recommendations[ImplStatus]="Compensated"))*ISNUMBER(MATCH(Recommendations[Id],H203:AU203,0)))/COUNTIF(H203:AU203,"&lt;&gt;"))</f>
        <v/>
      </c>
      <c r="H203" s="170"/>
      <c r="I203" s="170"/>
      <c r="J203" s="170"/>
      <c r="K203" s="170"/>
      <c r="L203" s="170"/>
      <c r="M203" s="170"/>
      <c r="N203" s="170"/>
      <c r="O203" s="170"/>
      <c r="P203" s="170"/>
      <c r="Q203" s="170"/>
      <c r="R203" s="170"/>
      <c r="S203" s="170"/>
      <c r="T203" s="170"/>
      <c r="U203" s="170"/>
      <c r="V203" s="170"/>
      <c r="W203" s="170"/>
      <c r="X203" s="170"/>
      <c r="Y203" s="170"/>
      <c r="Z203" s="170"/>
      <c r="AA203" s="170"/>
      <c r="AB203" s="170"/>
      <c r="AC203" s="170"/>
      <c r="AD203" s="170"/>
      <c r="AE203" s="170"/>
      <c r="AF203" s="170"/>
      <c r="AG203" s="170"/>
      <c r="AH203" s="170"/>
      <c r="AI203" s="170"/>
      <c r="AJ203" s="170"/>
      <c r="AK203" s="170"/>
      <c r="AL203" s="170"/>
      <c r="AM203" s="170"/>
      <c r="AN203" s="170"/>
      <c r="AO203" s="170"/>
      <c r="AP203" s="170"/>
      <c r="AQ203" s="170"/>
      <c r="AR203" s="170"/>
      <c r="AS203" s="170"/>
      <c r="AT203" s="170"/>
      <c r="AU203" s="184"/>
    </row>
    <row r="204" spans="1:47" ht="60" customHeight="1" x14ac:dyDescent="0.35">
      <c r="A204" s="180" t="s">
        <v>2972</v>
      </c>
      <c r="B204" s="154" t="s">
        <v>3019</v>
      </c>
      <c r="C204" s="155" t="s">
        <v>3034</v>
      </c>
      <c r="D204" s="158" t="s">
        <v>3035</v>
      </c>
      <c r="E204" s="161" t="s">
        <v>3036</v>
      </c>
      <c r="F204" s="164" t="s">
        <v>2524</v>
      </c>
      <c r="G204" s="167" t="str">
        <f>IF(COUNTIF(H204:AU204,"&lt;&gt;")=0,"",SUMPRODUCT(((Recommendations[ImplStatus]="Implemented")+(Recommendations[ImplStatus]="Compensated"))*ISNUMBER(MATCH(Recommendations[Id],H204:AU204,0)))/COUNTIF(H204:AU204,"&lt;&gt;"))</f>
        <v/>
      </c>
      <c r="H204" s="170"/>
      <c r="I204" s="170"/>
      <c r="J204" s="170"/>
      <c r="K204" s="170"/>
      <c r="L204" s="170"/>
      <c r="M204" s="170"/>
      <c r="N204" s="170"/>
      <c r="O204" s="170"/>
      <c r="P204" s="170"/>
      <c r="Q204" s="170"/>
      <c r="R204" s="170"/>
      <c r="S204" s="170"/>
      <c r="T204" s="170"/>
      <c r="U204" s="170"/>
      <c r="V204" s="170"/>
      <c r="W204" s="170"/>
      <c r="X204" s="170"/>
      <c r="Y204" s="170"/>
      <c r="Z204" s="170"/>
      <c r="AA204" s="170"/>
      <c r="AB204" s="170"/>
      <c r="AC204" s="170"/>
      <c r="AD204" s="170"/>
      <c r="AE204" s="170"/>
      <c r="AF204" s="170"/>
      <c r="AG204" s="170"/>
      <c r="AH204" s="170"/>
      <c r="AI204" s="170"/>
      <c r="AJ204" s="170"/>
      <c r="AK204" s="170"/>
      <c r="AL204" s="170"/>
      <c r="AM204" s="170"/>
      <c r="AN204" s="170"/>
      <c r="AO204" s="170"/>
      <c r="AP204" s="170"/>
      <c r="AQ204" s="170"/>
      <c r="AR204" s="170"/>
      <c r="AS204" s="170"/>
      <c r="AT204" s="170"/>
      <c r="AU204" s="184"/>
    </row>
    <row r="205" spans="1:47" ht="60" customHeight="1" outlineLevel="1" x14ac:dyDescent="0.35">
      <c r="A205" s="179" t="s">
        <v>2972</v>
      </c>
      <c r="B205" s="153" t="s">
        <v>3037</v>
      </c>
      <c r="C205" s="151" t="s">
        <v>3038</v>
      </c>
      <c r="D205" s="157" t="s">
        <v>3039</v>
      </c>
      <c r="E205" s="160" t="s">
        <v>21</v>
      </c>
      <c r="F205" s="163" t="s">
        <v>21</v>
      </c>
      <c r="G205" s="166" t="str">
        <f>IF(COUNTIF(H205:AU205,"&lt;&gt;")=0,"",SUMPRODUCT(((Recommendations[ImplStatus]="Implemented")+(Recommendations[ImplStatus]="Compensated"))*ISNUMBER(MATCH(Recommendations[Id],H205:AU205,0)))/COUNTIF(H205:AU205,"&lt;&gt;"))</f>
        <v/>
      </c>
      <c r="H205" s="169"/>
      <c r="I205" s="169"/>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c r="AQ205" s="169"/>
      <c r="AR205" s="169"/>
      <c r="AS205" s="169"/>
      <c r="AT205" s="169"/>
      <c r="AU205" s="183"/>
    </row>
    <row r="206" spans="1:47" ht="60" customHeight="1" x14ac:dyDescent="0.35">
      <c r="A206" s="180" t="s">
        <v>2972</v>
      </c>
      <c r="B206" s="154" t="s">
        <v>3037</v>
      </c>
      <c r="C206" s="155" t="s">
        <v>3040</v>
      </c>
      <c r="D206" s="158" t="s">
        <v>3041</v>
      </c>
      <c r="E206" s="161" t="s">
        <v>3042</v>
      </c>
      <c r="F206" s="164" t="s">
        <v>2528</v>
      </c>
      <c r="G206" s="167" t="str">
        <f>IF(COUNTIF(H206:AU206,"&lt;&gt;")=0,"",SUMPRODUCT(((Recommendations[ImplStatus]="Implemented")+(Recommendations[ImplStatus]="Compensated"))*ISNUMBER(MATCH(Recommendations[Id],H206:AU206,0)))/COUNTIF(H206:AU206,"&lt;&gt;"))</f>
        <v/>
      </c>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170"/>
      <c r="AM206" s="170"/>
      <c r="AN206" s="170"/>
      <c r="AO206" s="170"/>
      <c r="AP206" s="170"/>
      <c r="AQ206" s="170"/>
      <c r="AR206" s="170"/>
      <c r="AS206" s="170"/>
      <c r="AT206" s="170"/>
      <c r="AU206" s="184"/>
    </row>
    <row r="207" spans="1:47" ht="60" customHeight="1" x14ac:dyDescent="0.35">
      <c r="A207" s="180" t="s">
        <v>2972</v>
      </c>
      <c r="B207" s="154" t="s">
        <v>3037</v>
      </c>
      <c r="C207" s="155" t="s">
        <v>3043</v>
      </c>
      <c r="D207" s="158" t="s">
        <v>3044</v>
      </c>
      <c r="E207" s="161" t="s">
        <v>3045</v>
      </c>
      <c r="F207" s="164" t="s">
        <v>2528</v>
      </c>
      <c r="G207" s="167" t="str">
        <f>IF(COUNTIF(H207:AU207,"&lt;&gt;")=0,"",SUMPRODUCT(((Recommendations[ImplStatus]="Implemented")+(Recommendations[ImplStatus]="Compensated"))*ISNUMBER(MATCH(Recommendations[Id],H207:AU207,0)))/COUNTIF(H207:AU207,"&lt;&gt;"))</f>
        <v/>
      </c>
      <c r="H207" s="170"/>
      <c r="I207" s="170"/>
      <c r="J207" s="170"/>
      <c r="K207" s="170"/>
      <c r="L207" s="170"/>
      <c r="M207" s="170"/>
      <c r="N207" s="170"/>
      <c r="O207" s="170"/>
      <c r="P207" s="170"/>
      <c r="Q207" s="170"/>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84"/>
    </row>
    <row r="208" spans="1:47" ht="60" customHeight="1" x14ac:dyDescent="0.35">
      <c r="A208" s="180" t="s">
        <v>2972</v>
      </c>
      <c r="B208" s="154" t="s">
        <v>3037</v>
      </c>
      <c r="C208" s="155" t="s">
        <v>3046</v>
      </c>
      <c r="D208" s="158" t="s">
        <v>3047</v>
      </c>
      <c r="E208" s="161"/>
      <c r="F208" s="164" t="s">
        <v>21</v>
      </c>
      <c r="G208" s="167" t="str">
        <f>IF(COUNTIF(H208:AU208,"&lt;&gt;")=0,"",SUMPRODUCT(((Recommendations[ImplStatus]="Implemented")+(Recommendations[ImplStatus]="Compensated"))*ISNUMBER(MATCH(Recommendations[Id],H208:AU208,0)))/COUNTIF(H208:AU208,"&lt;&gt;"))</f>
        <v/>
      </c>
      <c r="H208" s="170"/>
      <c r="I208" s="170"/>
      <c r="J208" s="170"/>
      <c r="K208" s="170"/>
      <c r="L208" s="170"/>
      <c r="M208" s="170"/>
      <c r="N208" s="170"/>
      <c r="O208" s="170"/>
      <c r="P208" s="170"/>
      <c r="Q208" s="170"/>
      <c r="R208" s="170"/>
      <c r="S208" s="170"/>
      <c r="T208" s="170"/>
      <c r="U208" s="170"/>
      <c r="V208" s="170"/>
      <c r="W208" s="170"/>
      <c r="X208" s="170"/>
      <c r="Y208" s="170"/>
      <c r="Z208" s="170"/>
      <c r="AA208" s="170"/>
      <c r="AB208" s="170"/>
      <c r="AC208" s="170"/>
      <c r="AD208" s="170"/>
      <c r="AE208" s="170"/>
      <c r="AF208" s="170"/>
      <c r="AG208" s="170"/>
      <c r="AH208" s="170"/>
      <c r="AI208" s="170"/>
      <c r="AJ208" s="170"/>
      <c r="AK208" s="170"/>
      <c r="AL208" s="170"/>
      <c r="AM208" s="170"/>
      <c r="AN208" s="170"/>
      <c r="AO208" s="170"/>
      <c r="AP208" s="170"/>
      <c r="AQ208" s="170"/>
      <c r="AR208" s="170"/>
      <c r="AS208" s="170"/>
      <c r="AT208" s="170"/>
      <c r="AU208" s="184"/>
    </row>
    <row r="209" spans="1:47" ht="60" customHeight="1" outlineLevel="1" x14ac:dyDescent="0.35">
      <c r="A209" s="179" t="s">
        <v>2972</v>
      </c>
      <c r="B209" s="153" t="s">
        <v>3048</v>
      </c>
      <c r="C209" s="151" t="s">
        <v>3049</v>
      </c>
      <c r="D209" s="157"/>
      <c r="E209" s="160" t="s">
        <v>21</v>
      </c>
      <c r="F209" s="163" t="s">
        <v>21</v>
      </c>
      <c r="G209" s="166" t="str">
        <f>IF(COUNTIF(H209:AU209,"&lt;&gt;")=0,"",SUMPRODUCT(((Recommendations[ImplStatus]="Implemented")+(Recommendations[ImplStatus]="Compensated"))*ISNUMBER(MATCH(Recommendations[Id],H209:AU209,0)))/COUNTIF(H209:AU209,"&lt;&gt;"))</f>
        <v/>
      </c>
      <c r="H209" s="169"/>
      <c r="I209" s="169"/>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c r="AQ209" s="169"/>
      <c r="AR209" s="169"/>
      <c r="AS209" s="169"/>
      <c r="AT209" s="169"/>
      <c r="AU209" s="183"/>
    </row>
    <row r="210" spans="1:47" ht="60" customHeight="1" x14ac:dyDescent="0.35">
      <c r="A210" s="180" t="s">
        <v>2972</v>
      </c>
      <c r="B210" s="154" t="s">
        <v>3048</v>
      </c>
      <c r="C210" s="155" t="s">
        <v>3050</v>
      </c>
      <c r="D210" s="158" t="s">
        <v>3051</v>
      </c>
      <c r="E210" s="161"/>
      <c r="F210" s="164" t="s">
        <v>21</v>
      </c>
      <c r="G210" s="167" t="str">
        <f>IF(COUNTIF(H210:AU210,"&lt;&gt;")=0,"",SUMPRODUCT(((Recommendations[ImplStatus]="Implemented")+(Recommendations[ImplStatus]="Compensated"))*ISNUMBER(MATCH(Recommendations[Id],H210:AU210,0)))/COUNTIF(H210:AU210,"&lt;&gt;"))</f>
        <v/>
      </c>
      <c r="H210" s="170"/>
      <c r="I210" s="170"/>
      <c r="J210" s="170"/>
      <c r="K210" s="170"/>
      <c r="L210" s="170"/>
      <c r="M210" s="170"/>
      <c r="N210" s="170"/>
      <c r="O210" s="170"/>
      <c r="P210" s="170"/>
      <c r="Q210" s="170"/>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84"/>
    </row>
    <row r="211" spans="1:47" ht="60" customHeight="1" outlineLevel="1" x14ac:dyDescent="0.35">
      <c r="A211" s="178" t="s">
        <v>3052</v>
      </c>
      <c r="B211" s="152" t="s">
        <v>21</v>
      </c>
      <c r="C211" s="150" t="s">
        <v>3053</v>
      </c>
      <c r="D211" s="156" t="s">
        <v>3054</v>
      </c>
      <c r="E211" s="159" t="s">
        <v>21</v>
      </c>
      <c r="F211" s="162" t="s">
        <v>21</v>
      </c>
      <c r="G211" s="165" t="str">
        <f>IF(COUNTIF(H211:AU211,"&lt;&gt;")=0,"",SUMPRODUCT(((Recommendations[ImplStatus]="Implemented")+(Recommendations[ImplStatus]="Compensated"))*ISNUMBER(MATCH(Recommendations[Id],H211:AU211,0)))/COUNTIF(H211:AU211,"&lt;&gt;"))</f>
        <v/>
      </c>
      <c r="H211" s="168"/>
      <c r="I211" s="168"/>
      <c r="J211" s="168"/>
      <c r="K211" s="168"/>
      <c r="L211" s="168"/>
      <c r="M211" s="168"/>
      <c r="N211" s="168"/>
      <c r="O211" s="168"/>
      <c r="P211" s="168"/>
      <c r="Q211" s="168"/>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82"/>
    </row>
    <row r="212" spans="1:47" ht="60" customHeight="1" outlineLevel="1" x14ac:dyDescent="0.35">
      <c r="A212" s="179" t="s">
        <v>3052</v>
      </c>
      <c r="B212" s="153" t="s">
        <v>3055</v>
      </c>
      <c r="C212" s="151" t="s">
        <v>3056</v>
      </c>
      <c r="D212" s="157" t="s">
        <v>3057</v>
      </c>
      <c r="E212" s="160" t="s">
        <v>21</v>
      </c>
      <c r="F212" s="163" t="s">
        <v>21</v>
      </c>
      <c r="G212" s="166" t="str">
        <f>IF(COUNTIF(H212:AU212,"&lt;&gt;")=0,"",SUMPRODUCT(((Recommendations[ImplStatus]="Implemented")+(Recommendations[ImplStatus]="Compensated"))*ISNUMBER(MATCH(Recommendations[Id],H212:AU212,0)))/COUNTIF(H212:AU212,"&lt;&gt;"))</f>
        <v/>
      </c>
      <c r="H212" s="169"/>
      <c r="I212" s="169"/>
      <c r="J212" s="169"/>
      <c r="K212" s="169"/>
      <c r="L212" s="169"/>
      <c r="M212" s="169"/>
      <c r="N212" s="169"/>
      <c r="O212" s="169"/>
      <c r="P212" s="169"/>
      <c r="Q212" s="169"/>
      <c r="R212" s="169"/>
      <c r="S212" s="169"/>
      <c r="T212" s="169"/>
      <c r="U212" s="169"/>
      <c r="V212" s="169"/>
      <c r="W212" s="169"/>
      <c r="X212" s="169"/>
      <c r="Y212" s="169"/>
      <c r="Z212" s="169"/>
      <c r="AA212" s="169"/>
      <c r="AB212" s="169"/>
      <c r="AC212" s="169"/>
      <c r="AD212" s="169"/>
      <c r="AE212" s="169"/>
      <c r="AF212" s="169"/>
      <c r="AG212" s="169"/>
      <c r="AH212" s="169"/>
      <c r="AI212" s="169"/>
      <c r="AJ212" s="169"/>
      <c r="AK212" s="169"/>
      <c r="AL212" s="169"/>
      <c r="AM212" s="169"/>
      <c r="AN212" s="169"/>
      <c r="AO212" s="169"/>
      <c r="AP212" s="169"/>
      <c r="AQ212" s="169"/>
      <c r="AR212" s="169"/>
      <c r="AS212" s="169"/>
      <c r="AT212" s="169"/>
      <c r="AU212" s="183"/>
    </row>
    <row r="213" spans="1:47" ht="60" customHeight="1" x14ac:dyDescent="0.35">
      <c r="A213" s="180" t="s">
        <v>3052</v>
      </c>
      <c r="B213" s="154" t="s">
        <v>3055</v>
      </c>
      <c r="C213" s="155" t="s">
        <v>3058</v>
      </c>
      <c r="D213" s="158" t="s">
        <v>3059</v>
      </c>
      <c r="E213" s="161"/>
      <c r="F213" s="164" t="s">
        <v>21</v>
      </c>
      <c r="G213" s="167" t="str">
        <f>IF(COUNTIF(H213:AU213,"&lt;&gt;")=0,"",SUMPRODUCT(((Recommendations[ImplStatus]="Implemented")+(Recommendations[ImplStatus]="Compensated"))*ISNUMBER(MATCH(Recommendations[Id],H213:AU213,0)))/COUNTIF(H213:AU213,"&lt;&gt;"))</f>
        <v/>
      </c>
      <c r="H213" s="170"/>
      <c r="I213" s="170"/>
      <c r="J213" s="170"/>
      <c r="K213" s="170"/>
      <c r="L213" s="170"/>
      <c r="M213" s="170"/>
      <c r="N213" s="170"/>
      <c r="O213" s="170"/>
      <c r="P213" s="170"/>
      <c r="Q213" s="170"/>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84"/>
    </row>
    <row r="214" spans="1:47" ht="60" customHeight="1" x14ac:dyDescent="0.35">
      <c r="A214" s="180" t="s">
        <v>3052</v>
      </c>
      <c r="B214" s="154" t="s">
        <v>3055</v>
      </c>
      <c r="C214" s="155" t="s">
        <v>3060</v>
      </c>
      <c r="D214" s="158" t="s">
        <v>3061</v>
      </c>
      <c r="E214" s="161"/>
      <c r="F214" s="164" t="s">
        <v>21</v>
      </c>
      <c r="G214" s="167" t="str">
        <f>IF(COUNTIF(H214:AU214,"&lt;&gt;")=0,"",SUMPRODUCT(((Recommendations[ImplStatus]="Implemented")+(Recommendations[ImplStatus]="Compensated"))*ISNUMBER(MATCH(Recommendations[Id],H214:AU214,0)))/COUNTIF(H214:AU214,"&lt;&gt;"))</f>
        <v/>
      </c>
      <c r="H214" s="170"/>
      <c r="I214" s="170"/>
      <c r="J214" s="170"/>
      <c r="K214" s="170"/>
      <c r="L214" s="170"/>
      <c r="M214" s="170"/>
      <c r="N214" s="170"/>
      <c r="O214" s="170"/>
      <c r="P214" s="170"/>
      <c r="Q214" s="170"/>
      <c r="R214" s="170"/>
      <c r="S214" s="170"/>
      <c r="T214" s="170"/>
      <c r="U214" s="170"/>
      <c r="V214" s="170"/>
      <c r="W214" s="170"/>
      <c r="X214" s="170"/>
      <c r="Y214" s="170"/>
      <c r="Z214" s="170"/>
      <c r="AA214" s="170"/>
      <c r="AB214" s="170"/>
      <c r="AC214" s="170"/>
      <c r="AD214" s="170"/>
      <c r="AE214" s="170"/>
      <c r="AF214" s="170"/>
      <c r="AG214" s="170"/>
      <c r="AH214" s="170"/>
      <c r="AI214" s="170"/>
      <c r="AJ214" s="170"/>
      <c r="AK214" s="170"/>
      <c r="AL214" s="170"/>
      <c r="AM214" s="170"/>
      <c r="AN214" s="170"/>
      <c r="AO214" s="170"/>
      <c r="AP214" s="170"/>
      <c r="AQ214" s="170"/>
      <c r="AR214" s="170"/>
      <c r="AS214" s="170"/>
      <c r="AT214" s="170"/>
      <c r="AU214" s="184"/>
    </row>
    <row r="215" spans="1:47" ht="60" customHeight="1" x14ac:dyDescent="0.35">
      <c r="A215" s="180" t="s">
        <v>3052</v>
      </c>
      <c r="B215" s="154" t="s">
        <v>3055</v>
      </c>
      <c r="C215" s="155" t="s">
        <v>3062</v>
      </c>
      <c r="D215" s="158" t="s">
        <v>3063</v>
      </c>
      <c r="E215" s="161" t="s">
        <v>3064</v>
      </c>
      <c r="F215" s="164" t="s">
        <v>2528</v>
      </c>
      <c r="G215" s="167" t="str">
        <f>IF(COUNTIF(H215:AU215,"&lt;&gt;")=0,"",SUMPRODUCT(((Recommendations[ImplStatus]="Implemented")+(Recommendations[ImplStatus]="Compensated"))*ISNUMBER(MATCH(Recommendations[Id],H215:AU215,0)))/COUNTIF(H215:AU215,"&lt;&gt;"))</f>
        <v/>
      </c>
      <c r="H215" s="170"/>
      <c r="I215" s="170"/>
      <c r="J215" s="170"/>
      <c r="K215" s="170"/>
      <c r="L215" s="170"/>
      <c r="M215" s="170"/>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c r="AI215" s="170"/>
      <c r="AJ215" s="170"/>
      <c r="AK215" s="170"/>
      <c r="AL215" s="170"/>
      <c r="AM215" s="170"/>
      <c r="AN215" s="170"/>
      <c r="AO215" s="170"/>
      <c r="AP215" s="170"/>
      <c r="AQ215" s="170"/>
      <c r="AR215" s="170"/>
      <c r="AS215" s="170"/>
      <c r="AT215" s="170"/>
      <c r="AU215" s="184"/>
    </row>
    <row r="216" spans="1:47" ht="60" customHeight="1" x14ac:dyDescent="0.35">
      <c r="A216" s="180" t="s">
        <v>3052</v>
      </c>
      <c r="B216" s="154" t="s">
        <v>3055</v>
      </c>
      <c r="C216" s="155" t="s">
        <v>3065</v>
      </c>
      <c r="D216" s="158" t="s">
        <v>3066</v>
      </c>
      <c r="E216" s="161" t="s">
        <v>3067</v>
      </c>
      <c r="F216" s="164" t="s">
        <v>2524</v>
      </c>
      <c r="G216" s="167" t="str">
        <f>IF(COUNTIF(H216:AU216,"&lt;&gt;")=0,"",SUMPRODUCT(((Recommendations[ImplStatus]="Implemented")+(Recommendations[ImplStatus]="Compensated"))*ISNUMBER(MATCH(Recommendations[Id],H216:AU216,0)))/COUNTIF(H216:AU216,"&lt;&gt;"))</f>
        <v/>
      </c>
      <c r="H216" s="170"/>
      <c r="I216" s="170"/>
      <c r="J216" s="170"/>
      <c r="K216" s="170"/>
      <c r="L216" s="170"/>
      <c r="M216" s="170"/>
      <c r="N216" s="170"/>
      <c r="O216" s="170"/>
      <c r="P216" s="170"/>
      <c r="Q216" s="170"/>
      <c r="R216" s="170"/>
      <c r="S216" s="170"/>
      <c r="T216" s="170"/>
      <c r="U216" s="170"/>
      <c r="V216" s="170"/>
      <c r="W216" s="170"/>
      <c r="X216" s="170"/>
      <c r="Y216" s="170"/>
      <c r="Z216" s="170"/>
      <c r="AA216" s="170"/>
      <c r="AB216" s="170"/>
      <c r="AC216" s="170"/>
      <c r="AD216" s="170"/>
      <c r="AE216" s="170"/>
      <c r="AF216" s="170"/>
      <c r="AG216" s="170"/>
      <c r="AH216" s="170"/>
      <c r="AI216" s="170"/>
      <c r="AJ216" s="170"/>
      <c r="AK216" s="170"/>
      <c r="AL216" s="170"/>
      <c r="AM216" s="170"/>
      <c r="AN216" s="170"/>
      <c r="AO216" s="170"/>
      <c r="AP216" s="170"/>
      <c r="AQ216" s="170"/>
      <c r="AR216" s="170"/>
      <c r="AS216" s="170"/>
      <c r="AT216" s="170"/>
      <c r="AU216" s="184"/>
    </row>
    <row r="217" spans="1:47" ht="60" customHeight="1" outlineLevel="1" x14ac:dyDescent="0.35">
      <c r="A217" s="179" t="s">
        <v>3052</v>
      </c>
      <c r="B217" s="153" t="s">
        <v>3013</v>
      </c>
      <c r="C217" s="151" t="s">
        <v>3068</v>
      </c>
      <c r="D217" s="157"/>
      <c r="E217" s="160" t="s">
        <v>21</v>
      </c>
      <c r="F217" s="163" t="s">
        <v>21</v>
      </c>
      <c r="G217" s="166" t="str">
        <f>IF(COUNTIF(H217:AU217,"&lt;&gt;")=0,"",SUMPRODUCT(((Recommendations[ImplStatus]="Implemented")+(Recommendations[ImplStatus]="Compensated"))*ISNUMBER(MATCH(Recommendations[Id],H217:AU217,0)))/COUNTIF(H217:AU217,"&lt;&gt;"))</f>
        <v/>
      </c>
      <c r="H217" s="169"/>
      <c r="I217" s="169"/>
      <c r="J217" s="169"/>
      <c r="K217" s="169"/>
      <c r="L217" s="169"/>
      <c r="M217" s="169"/>
      <c r="N217" s="169"/>
      <c r="O217" s="169"/>
      <c r="P217" s="169"/>
      <c r="Q217" s="169"/>
      <c r="R217" s="169"/>
      <c r="S217" s="169"/>
      <c r="T217" s="169"/>
      <c r="U217" s="169"/>
      <c r="V217" s="169"/>
      <c r="W217" s="169"/>
      <c r="X217" s="169"/>
      <c r="Y217" s="169"/>
      <c r="Z217" s="169"/>
      <c r="AA217" s="169"/>
      <c r="AB217" s="169"/>
      <c r="AC217" s="169"/>
      <c r="AD217" s="169"/>
      <c r="AE217" s="169"/>
      <c r="AF217" s="169"/>
      <c r="AG217" s="169"/>
      <c r="AH217" s="169"/>
      <c r="AI217" s="169"/>
      <c r="AJ217" s="169"/>
      <c r="AK217" s="169"/>
      <c r="AL217" s="169"/>
      <c r="AM217" s="169"/>
      <c r="AN217" s="169"/>
      <c r="AO217" s="169"/>
      <c r="AP217" s="169"/>
      <c r="AQ217" s="169"/>
      <c r="AR217" s="169"/>
      <c r="AS217" s="169"/>
      <c r="AT217" s="169"/>
      <c r="AU217" s="183"/>
    </row>
    <row r="218" spans="1:47" ht="60" customHeight="1" x14ac:dyDescent="0.35">
      <c r="A218" s="180" t="s">
        <v>3052</v>
      </c>
      <c r="B218" s="154" t="s">
        <v>3013</v>
      </c>
      <c r="C218" s="155" t="s">
        <v>3069</v>
      </c>
      <c r="D218" s="158" t="s">
        <v>3070</v>
      </c>
      <c r="E218" s="161"/>
      <c r="F218" s="164" t="s">
        <v>21</v>
      </c>
      <c r="G218" s="167" t="str">
        <f>IF(COUNTIF(H218:AU218,"&lt;&gt;")=0,"",SUMPRODUCT(((Recommendations[ImplStatus]="Implemented")+(Recommendations[ImplStatus]="Compensated"))*ISNUMBER(MATCH(Recommendations[Id],H218:AU218,0)))/COUNTIF(H218:AU218,"&lt;&gt;"))</f>
        <v/>
      </c>
      <c r="H218" s="170"/>
      <c r="I218" s="170"/>
      <c r="J218" s="170"/>
      <c r="K218" s="170"/>
      <c r="L218" s="170"/>
      <c r="M218" s="170"/>
      <c r="N218" s="170"/>
      <c r="O218" s="170"/>
      <c r="P218" s="170"/>
      <c r="Q218" s="170"/>
      <c r="R218" s="170"/>
      <c r="S218" s="170"/>
      <c r="T218" s="170"/>
      <c r="U218" s="170"/>
      <c r="V218" s="170"/>
      <c r="W218" s="170"/>
      <c r="X218" s="170"/>
      <c r="Y218" s="170"/>
      <c r="Z218" s="170"/>
      <c r="AA218" s="170"/>
      <c r="AB218" s="170"/>
      <c r="AC218" s="170"/>
      <c r="AD218" s="170"/>
      <c r="AE218" s="170"/>
      <c r="AF218" s="170"/>
      <c r="AG218" s="170"/>
      <c r="AH218" s="170"/>
      <c r="AI218" s="170"/>
      <c r="AJ218" s="170"/>
      <c r="AK218" s="170"/>
      <c r="AL218" s="170"/>
      <c r="AM218" s="170"/>
      <c r="AN218" s="170"/>
      <c r="AO218" s="170"/>
      <c r="AP218" s="170"/>
      <c r="AQ218" s="170"/>
      <c r="AR218" s="170"/>
      <c r="AS218" s="170"/>
      <c r="AT218" s="170"/>
      <c r="AU218" s="184"/>
    </row>
    <row r="219" spans="1:47" ht="60" customHeight="1" x14ac:dyDescent="0.35">
      <c r="A219" s="180" t="s">
        <v>3052</v>
      </c>
      <c r="B219" s="154" t="s">
        <v>3013</v>
      </c>
      <c r="C219" s="155" t="s">
        <v>3071</v>
      </c>
      <c r="D219" s="158" t="s">
        <v>3072</v>
      </c>
      <c r="E219" s="161"/>
      <c r="F219" s="164" t="s">
        <v>21</v>
      </c>
      <c r="G219" s="167" t="str">
        <f>IF(COUNTIF(H219:AU219,"&lt;&gt;")=0,"",SUMPRODUCT(((Recommendations[ImplStatus]="Implemented")+(Recommendations[ImplStatus]="Compensated"))*ISNUMBER(MATCH(Recommendations[Id],H219:AU219,0)))/COUNTIF(H219:AU219,"&lt;&gt;"))</f>
        <v/>
      </c>
      <c r="H219" s="170"/>
      <c r="I219" s="170"/>
      <c r="J219" s="170"/>
      <c r="K219" s="170"/>
      <c r="L219" s="170"/>
      <c r="M219" s="170"/>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c r="AI219" s="170"/>
      <c r="AJ219" s="170"/>
      <c r="AK219" s="170"/>
      <c r="AL219" s="170"/>
      <c r="AM219" s="170"/>
      <c r="AN219" s="170"/>
      <c r="AO219" s="170"/>
      <c r="AP219" s="170"/>
      <c r="AQ219" s="170"/>
      <c r="AR219" s="170"/>
      <c r="AS219" s="170"/>
      <c r="AT219" s="170"/>
      <c r="AU219" s="184"/>
    </row>
    <row r="220" spans="1:47" ht="60" customHeight="1" outlineLevel="1" x14ac:dyDescent="0.35">
      <c r="A220" s="179" t="s">
        <v>3052</v>
      </c>
      <c r="B220" s="153" t="s">
        <v>3073</v>
      </c>
      <c r="C220" s="151" t="s">
        <v>3074</v>
      </c>
      <c r="D220" s="157" t="s">
        <v>3075</v>
      </c>
      <c r="E220" s="160" t="s">
        <v>21</v>
      </c>
      <c r="F220" s="163" t="s">
        <v>21</v>
      </c>
      <c r="G220" s="166" t="str">
        <f>IF(COUNTIF(H220:AU220,"&lt;&gt;")=0,"",SUMPRODUCT(((Recommendations[ImplStatus]="Implemented")+(Recommendations[ImplStatus]="Compensated"))*ISNUMBER(MATCH(Recommendations[Id],H220:AU220,0)))/COUNTIF(H220:AU220,"&lt;&gt;"))</f>
        <v/>
      </c>
      <c r="H220" s="169"/>
      <c r="I220" s="169"/>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c r="AQ220" s="169"/>
      <c r="AR220" s="169"/>
      <c r="AS220" s="169"/>
      <c r="AT220" s="169"/>
      <c r="AU220" s="183"/>
    </row>
    <row r="221" spans="1:47" ht="60" customHeight="1" x14ac:dyDescent="0.35">
      <c r="A221" s="180" t="s">
        <v>3052</v>
      </c>
      <c r="B221" s="154" t="s">
        <v>3073</v>
      </c>
      <c r="C221" s="155" t="s">
        <v>3076</v>
      </c>
      <c r="D221" s="158" t="s">
        <v>3077</v>
      </c>
      <c r="E221" s="161" t="s">
        <v>3078</v>
      </c>
      <c r="F221" s="164" t="s">
        <v>2524</v>
      </c>
      <c r="G221" s="167">
        <f>IF(COUNTIF(H221:AU221,"&lt;&gt;")=0,"",SUMPRODUCT(((Recommendations[ImplStatus]="Implemented")+(Recommendations[ImplStatus]="Compensated"))*ISNUMBER(MATCH(Recommendations[Id],H221:AU221,0)))/COUNTIF(H221:AU221,"&lt;&gt;"))</f>
        <v>0</v>
      </c>
      <c r="H221" s="170" t="s">
        <v>134</v>
      </c>
      <c r="I221" s="170"/>
      <c r="J221" s="170"/>
      <c r="K221" s="170"/>
      <c r="L221" s="170"/>
      <c r="M221" s="170"/>
      <c r="N221" s="170"/>
      <c r="O221" s="170"/>
      <c r="P221" s="170"/>
      <c r="Q221" s="170"/>
      <c r="R221" s="170"/>
      <c r="S221" s="170"/>
      <c r="T221" s="170"/>
      <c r="U221" s="170"/>
      <c r="V221" s="170"/>
      <c r="W221" s="170"/>
      <c r="X221" s="170"/>
      <c r="Y221" s="170"/>
      <c r="Z221" s="170"/>
      <c r="AA221" s="170"/>
      <c r="AB221" s="170"/>
      <c r="AC221" s="170"/>
      <c r="AD221" s="170"/>
      <c r="AE221" s="170"/>
      <c r="AF221" s="170"/>
      <c r="AG221" s="170"/>
      <c r="AH221" s="170"/>
      <c r="AI221" s="170"/>
      <c r="AJ221" s="170"/>
      <c r="AK221" s="170"/>
      <c r="AL221" s="170"/>
      <c r="AM221" s="170"/>
      <c r="AN221" s="170"/>
      <c r="AO221" s="170"/>
      <c r="AP221" s="170"/>
      <c r="AQ221" s="170"/>
      <c r="AR221" s="170"/>
      <c r="AS221" s="170"/>
      <c r="AT221" s="170"/>
      <c r="AU221" s="184"/>
    </row>
    <row r="222" spans="1:47" ht="60" customHeight="1" x14ac:dyDescent="0.35">
      <c r="A222" s="180" t="s">
        <v>3052</v>
      </c>
      <c r="B222" s="154" t="s">
        <v>3073</v>
      </c>
      <c r="C222" s="155" t="s">
        <v>3079</v>
      </c>
      <c r="D222" s="158" t="s">
        <v>3080</v>
      </c>
      <c r="E222" s="161" t="s">
        <v>3081</v>
      </c>
      <c r="F222" s="164" t="s">
        <v>2524</v>
      </c>
      <c r="G222" s="167" t="str">
        <f>IF(COUNTIF(H222:AU222,"&lt;&gt;")=0,"",SUMPRODUCT(((Recommendations[ImplStatus]="Implemented")+(Recommendations[ImplStatus]="Compensated"))*ISNUMBER(MATCH(Recommendations[Id],H222:AU222,0)))/COUNTIF(H222:AU222,"&lt;&gt;"))</f>
        <v/>
      </c>
      <c r="H222" s="170"/>
      <c r="I222" s="170"/>
      <c r="J222" s="170"/>
      <c r="K222" s="170"/>
      <c r="L222" s="170"/>
      <c r="M222" s="170"/>
      <c r="N222" s="170"/>
      <c r="O222" s="170"/>
      <c r="P222" s="170"/>
      <c r="Q222" s="170"/>
      <c r="R222" s="170"/>
      <c r="S222" s="170"/>
      <c r="T222" s="170"/>
      <c r="U222" s="170"/>
      <c r="V222" s="170"/>
      <c r="W222" s="170"/>
      <c r="X222" s="170"/>
      <c r="Y222" s="170"/>
      <c r="Z222" s="170"/>
      <c r="AA222" s="170"/>
      <c r="AB222" s="170"/>
      <c r="AC222" s="170"/>
      <c r="AD222" s="170"/>
      <c r="AE222" s="170"/>
      <c r="AF222" s="170"/>
      <c r="AG222" s="170"/>
      <c r="AH222" s="170"/>
      <c r="AI222" s="170"/>
      <c r="AJ222" s="170"/>
      <c r="AK222" s="170"/>
      <c r="AL222" s="170"/>
      <c r="AM222" s="170"/>
      <c r="AN222" s="170"/>
      <c r="AO222" s="170"/>
      <c r="AP222" s="170"/>
      <c r="AQ222" s="170"/>
      <c r="AR222" s="170"/>
      <c r="AS222" s="170"/>
      <c r="AT222" s="170"/>
      <c r="AU222" s="184"/>
    </row>
    <row r="223" spans="1:47" ht="60" customHeight="1" x14ac:dyDescent="0.35">
      <c r="A223" s="180" t="s">
        <v>3052</v>
      </c>
      <c r="B223" s="154" t="s">
        <v>3073</v>
      </c>
      <c r="C223" s="155" t="s">
        <v>3082</v>
      </c>
      <c r="D223" s="158" t="s">
        <v>3083</v>
      </c>
      <c r="E223" s="161" t="s">
        <v>3084</v>
      </c>
      <c r="F223" s="164" t="s">
        <v>2524</v>
      </c>
      <c r="G223" s="167" t="str">
        <f>IF(COUNTIF(H223:AU223,"&lt;&gt;")=0,"",SUMPRODUCT(((Recommendations[ImplStatus]="Implemented")+(Recommendations[ImplStatus]="Compensated"))*ISNUMBER(MATCH(Recommendations[Id],H223:AU223,0)))/COUNTIF(H223:AU223,"&lt;&gt;"))</f>
        <v/>
      </c>
      <c r="H223" s="170"/>
      <c r="I223" s="170"/>
      <c r="J223" s="170"/>
      <c r="K223" s="170"/>
      <c r="L223" s="170"/>
      <c r="M223" s="170"/>
      <c r="N223" s="170"/>
      <c r="O223" s="170"/>
      <c r="P223" s="170"/>
      <c r="Q223" s="170"/>
      <c r="R223" s="170"/>
      <c r="S223" s="170"/>
      <c r="T223" s="170"/>
      <c r="U223" s="170"/>
      <c r="V223" s="170"/>
      <c r="W223" s="170"/>
      <c r="X223" s="170"/>
      <c r="Y223" s="170"/>
      <c r="Z223" s="170"/>
      <c r="AA223" s="170"/>
      <c r="AB223" s="170"/>
      <c r="AC223" s="170"/>
      <c r="AD223" s="170"/>
      <c r="AE223" s="170"/>
      <c r="AF223" s="170"/>
      <c r="AG223" s="170"/>
      <c r="AH223" s="170"/>
      <c r="AI223" s="170"/>
      <c r="AJ223" s="170"/>
      <c r="AK223" s="170"/>
      <c r="AL223" s="170"/>
      <c r="AM223" s="170"/>
      <c r="AN223" s="170"/>
      <c r="AO223" s="170"/>
      <c r="AP223" s="170"/>
      <c r="AQ223" s="170"/>
      <c r="AR223" s="170"/>
      <c r="AS223" s="170"/>
      <c r="AT223" s="170"/>
      <c r="AU223" s="184"/>
    </row>
    <row r="224" spans="1:47" ht="60" customHeight="1" x14ac:dyDescent="0.35">
      <c r="A224" s="180" t="s">
        <v>3052</v>
      </c>
      <c r="B224" s="154" t="s">
        <v>3073</v>
      </c>
      <c r="C224" s="155" t="s">
        <v>3085</v>
      </c>
      <c r="D224" s="158" t="s">
        <v>3086</v>
      </c>
      <c r="E224" s="161" t="s">
        <v>3087</v>
      </c>
      <c r="F224" s="164" t="s">
        <v>2524</v>
      </c>
      <c r="G224" s="167" t="str">
        <f>IF(COUNTIF(H224:AU224,"&lt;&gt;")=0,"",SUMPRODUCT(((Recommendations[ImplStatus]="Implemented")+(Recommendations[ImplStatus]="Compensated"))*ISNUMBER(MATCH(Recommendations[Id],H224:AU224,0)))/COUNTIF(H224:AU224,"&lt;&gt;"))</f>
        <v/>
      </c>
      <c r="H224" s="170"/>
      <c r="I224" s="170"/>
      <c r="J224" s="170"/>
      <c r="K224" s="170"/>
      <c r="L224" s="170"/>
      <c r="M224" s="170"/>
      <c r="N224" s="170"/>
      <c r="O224" s="170"/>
      <c r="P224" s="170"/>
      <c r="Q224" s="170"/>
      <c r="R224" s="170"/>
      <c r="S224" s="170"/>
      <c r="T224" s="170"/>
      <c r="U224" s="170"/>
      <c r="V224" s="170"/>
      <c r="W224" s="170"/>
      <c r="X224" s="170"/>
      <c r="Y224" s="170"/>
      <c r="Z224" s="170"/>
      <c r="AA224" s="170"/>
      <c r="AB224" s="170"/>
      <c r="AC224" s="170"/>
      <c r="AD224" s="170"/>
      <c r="AE224" s="170"/>
      <c r="AF224" s="170"/>
      <c r="AG224" s="170"/>
      <c r="AH224" s="170"/>
      <c r="AI224" s="170"/>
      <c r="AJ224" s="170"/>
      <c r="AK224" s="170"/>
      <c r="AL224" s="170"/>
      <c r="AM224" s="170"/>
      <c r="AN224" s="170"/>
      <c r="AO224" s="170"/>
      <c r="AP224" s="170"/>
      <c r="AQ224" s="170"/>
      <c r="AR224" s="170"/>
      <c r="AS224" s="170"/>
      <c r="AT224" s="170"/>
      <c r="AU224" s="184"/>
    </row>
    <row r="225" spans="1:47" ht="60" customHeight="1" x14ac:dyDescent="0.35">
      <c r="A225" s="180" t="s">
        <v>3052</v>
      </c>
      <c r="B225" s="154" t="s">
        <v>3073</v>
      </c>
      <c r="C225" s="155" t="s">
        <v>3088</v>
      </c>
      <c r="D225" s="158" t="s">
        <v>3089</v>
      </c>
      <c r="E225" s="161" t="s">
        <v>3090</v>
      </c>
      <c r="F225" s="164" t="s">
        <v>2524</v>
      </c>
      <c r="G225" s="167" t="str">
        <f>IF(COUNTIF(H225:AU225,"&lt;&gt;")=0,"",SUMPRODUCT(((Recommendations[ImplStatus]="Implemented")+(Recommendations[ImplStatus]="Compensated"))*ISNUMBER(MATCH(Recommendations[Id],H225:AU225,0)))/COUNTIF(H225:AU225,"&lt;&gt;"))</f>
        <v/>
      </c>
      <c r="H225" s="170"/>
      <c r="I225" s="170"/>
      <c r="J225" s="170"/>
      <c r="K225" s="170"/>
      <c r="L225" s="170"/>
      <c r="M225" s="170"/>
      <c r="N225" s="170"/>
      <c r="O225" s="170"/>
      <c r="P225" s="170"/>
      <c r="Q225" s="170"/>
      <c r="R225" s="170"/>
      <c r="S225" s="170"/>
      <c r="T225" s="170"/>
      <c r="U225" s="170"/>
      <c r="V225" s="170"/>
      <c r="W225" s="170"/>
      <c r="X225" s="170"/>
      <c r="Y225" s="170"/>
      <c r="Z225" s="170"/>
      <c r="AA225" s="170"/>
      <c r="AB225" s="170"/>
      <c r="AC225" s="170"/>
      <c r="AD225" s="170"/>
      <c r="AE225" s="170"/>
      <c r="AF225" s="170"/>
      <c r="AG225" s="170"/>
      <c r="AH225" s="170"/>
      <c r="AI225" s="170"/>
      <c r="AJ225" s="170"/>
      <c r="AK225" s="170"/>
      <c r="AL225" s="170"/>
      <c r="AM225" s="170"/>
      <c r="AN225" s="170"/>
      <c r="AO225" s="170"/>
      <c r="AP225" s="170"/>
      <c r="AQ225" s="170"/>
      <c r="AR225" s="170"/>
      <c r="AS225" s="170"/>
      <c r="AT225" s="170"/>
      <c r="AU225" s="184"/>
    </row>
    <row r="226" spans="1:47" ht="60" customHeight="1" x14ac:dyDescent="0.35">
      <c r="A226" s="181" t="s">
        <v>3052</v>
      </c>
      <c r="B226" s="171" t="s">
        <v>3073</v>
      </c>
      <c r="C226" s="172" t="s">
        <v>3091</v>
      </c>
      <c r="D226" s="173" t="s">
        <v>3092</v>
      </c>
      <c r="E226" s="174" t="s">
        <v>3093</v>
      </c>
      <c r="F226" s="175" t="s">
        <v>2524</v>
      </c>
      <c r="G226" s="176" t="str">
        <f>IF(COUNTIF(H226:AU226,"&lt;&gt;")=0,"",SUMPRODUCT(((Recommendations[ImplStatus]="Implemented")+(Recommendations[ImplStatus]="Compensated"))*ISNUMBER(MATCH(Recommendations[Id],H226:AU226,0)))/COUNTIF(H226:AU226,"&lt;&gt;"))</f>
        <v/>
      </c>
      <c r="H226" s="177"/>
      <c r="I226" s="177"/>
      <c r="J226" s="177"/>
      <c r="K226" s="177"/>
      <c r="L226" s="177"/>
      <c r="M226" s="177"/>
      <c r="N226" s="177"/>
      <c r="O226" s="177"/>
      <c r="P226" s="177"/>
      <c r="Q226" s="177"/>
      <c r="R226" s="177"/>
      <c r="S226" s="177"/>
      <c r="T226" s="177"/>
      <c r="U226" s="177"/>
      <c r="V226" s="177"/>
      <c r="W226" s="177"/>
      <c r="X226" s="177"/>
      <c r="Y226" s="177"/>
      <c r="Z226" s="177"/>
      <c r="AA226" s="177"/>
      <c r="AB226" s="177"/>
      <c r="AC226" s="177"/>
      <c r="AD226" s="177"/>
      <c r="AE226" s="177"/>
      <c r="AF226" s="177"/>
      <c r="AG226" s="177"/>
      <c r="AH226" s="177"/>
      <c r="AI226" s="177"/>
      <c r="AJ226" s="177"/>
      <c r="AK226" s="177"/>
      <c r="AL226" s="177"/>
      <c r="AM226" s="177"/>
      <c r="AN226" s="177"/>
      <c r="AO226" s="177"/>
      <c r="AP226" s="177"/>
      <c r="AQ226" s="177"/>
      <c r="AR226" s="177"/>
      <c r="AS226" s="177"/>
      <c r="AT226" s="177"/>
      <c r="AU226" s="185"/>
    </row>
    <row r="230" spans="1:47" ht="32" customHeight="1" x14ac:dyDescent="0.35">
      <c r="A230" s="291" t="s">
        <v>630</v>
      </c>
      <c r="B230" s="291"/>
      <c r="C230" s="291"/>
      <c r="D230" s="291"/>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IFERROR(INDEX('Recommendations'!$H$2:$H$124, MATCH(H2,'Recommendations'!$A$2:$A$124,0))="Implemented", FALSE))</xm:f>
            <x14:dxf>
              <font>
                <color rgb="FF000000"/>
              </font>
              <fill>
                <patternFill>
                  <bgColor rgb="FF3C7D22"/>
                </patternFill>
              </fill>
            </x14:dxf>
          </x14:cfRule>
          <x14:cfRule type="expression" priority="2" id="{00000000-000E-0000-0700-000002000000}">
            <xm:f>AND(H2&lt;&gt;"", IFERROR(INDEX('Recommendations'!$H$2:$H$124, MATCH(H2,'Recommendations'!$A$2:$A$124,0))="Compensated", FALSE))</xm:f>
            <x14:dxf>
              <font>
                <color rgb="FF000000"/>
              </font>
              <fill>
                <patternFill>
                  <bgColor rgb="FFC6E0B4"/>
                </patternFill>
              </fill>
            </x14:dxf>
          </x14:cfRule>
          <x14:cfRule type="expression" priority="3" id="{00000000-000E-0000-0700-000003000000}">
            <xm:f>AND(H2&lt;&gt;"", IFERROR(INDEX('Recommendations'!$H$2:$H$124, MATCH(H2,'Recommendations'!$A$2:$A$124,0))="Testing", FALSE))</xm:f>
            <x14:dxf>
              <font>
                <color rgb="FF000000"/>
              </font>
              <fill>
                <patternFill>
                  <bgColor rgb="FFFFC000"/>
                </patternFill>
              </fill>
            </x14:dxf>
          </x14:cfRule>
          <x14:cfRule type="expression" priority="4" id="{00000000-000E-0000-0700-000004000000}">
            <xm:f>AND(H2&lt;&gt;"", IFERROR(INDEX('Recommendations'!$H$2:$H$124, MATCH(H2,'Recommendations'!$A$2:$A$124,0))="Failed", FALSE))</xm:f>
            <x14:dxf>
              <font>
                <color rgb="FF000000"/>
              </font>
              <fill>
                <patternFill>
                  <bgColor rgb="FFD82891"/>
                </patternFill>
              </fill>
            </x14:dxf>
          </x14:cfRule>
          <x14:cfRule type="expression" priority="5" id="{00000000-000E-0000-0700-000005000000}">
            <xm:f>AND(H2&lt;&gt;"", IFERROR(INDEX('Recommendations'!$H$2:$H$124, MATCH(H2,'Recommendations'!$A$2:$A$124,0))="Risk Accepted", FALSE))</xm:f>
            <x14:dxf>
              <font>
                <color rgb="FF000000"/>
              </font>
              <fill>
                <patternFill>
                  <bgColor rgb="FFD9D9D9"/>
                </patternFill>
              </fill>
            </x14:dxf>
          </x14:cfRule>
          <x14:cfRule type="expression" priority="6" id="{00000000-000E-0000-0700-000006000000}">
            <xm:f>AND(H2&lt;&gt;"", IFERROR(INDEX('Recommendations'!$H$2:$H$124, MATCH(H2,'Recommendations'!$A$2:$A$124,0))="N/A",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9" t="s">
        <v>2511</v>
      </c>
      <c r="B1" s="210" t="s">
        <v>3094</v>
      </c>
      <c r="C1" s="210" t="s">
        <v>3095</v>
      </c>
      <c r="D1" s="210" t="s">
        <v>3096</v>
      </c>
      <c r="E1" s="210" t="s">
        <v>1820</v>
      </c>
      <c r="F1" s="210" t="s">
        <v>879</v>
      </c>
      <c r="G1" s="210" t="s">
        <v>880</v>
      </c>
      <c r="H1" s="210" t="s">
        <v>881</v>
      </c>
      <c r="I1" s="210" t="s">
        <v>882</v>
      </c>
      <c r="J1" s="210" t="s">
        <v>883</v>
      </c>
      <c r="K1" s="210" t="s">
        <v>884</v>
      </c>
      <c r="L1" s="210" t="s">
        <v>885</v>
      </c>
      <c r="M1" s="210" t="s">
        <v>886</v>
      </c>
      <c r="N1" s="210" t="s">
        <v>887</v>
      </c>
      <c r="O1" s="210" t="s">
        <v>888</v>
      </c>
      <c r="P1" s="210" t="s">
        <v>889</v>
      </c>
      <c r="Q1" s="210" t="s">
        <v>890</v>
      </c>
      <c r="R1" s="210" t="s">
        <v>891</v>
      </c>
      <c r="S1" s="210" t="s">
        <v>892</v>
      </c>
      <c r="T1" s="210" t="s">
        <v>893</v>
      </c>
      <c r="U1" s="210" t="s">
        <v>894</v>
      </c>
      <c r="V1" s="210" t="s">
        <v>895</v>
      </c>
      <c r="W1" s="210" t="s">
        <v>896</v>
      </c>
      <c r="X1" s="210" t="s">
        <v>897</v>
      </c>
      <c r="Y1" s="210" t="s">
        <v>898</v>
      </c>
      <c r="Z1" s="210" t="s">
        <v>899</v>
      </c>
      <c r="AA1" s="210" t="s">
        <v>900</v>
      </c>
      <c r="AB1" s="210" t="s">
        <v>901</v>
      </c>
      <c r="AC1" s="210" t="s">
        <v>902</v>
      </c>
      <c r="AD1" s="210" t="s">
        <v>903</v>
      </c>
      <c r="AE1" s="210" t="s">
        <v>904</v>
      </c>
      <c r="AF1" s="210" t="s">
        <v>905</v>
      </c>
      <c r="AG1" s="210" t="s">
        <v>906</v>
      </c>
      <c r="AH1" s="210" t="s">
        <v>907</v>
      </c>
      <c r="AI1" s="210" t="s">
        <v>908</v>
      </c>
      <c r="AJ1" s="210" t="s">
        <v>909</v>
      </c>
      <c r="AK1" s="210" t="s">
        <v>910</v>
      </c>
      <c r="AL1" s="210" t="s">
        <v>911</v>
      </c>
      <c r="AM1" s="210" t="s">
        <v>912</v>
      </c>
      <c r="AN1" s="210" t="s">
        <v>913</v>
      </c>
      <c r="AO1" s="210" t="s">
        <v>914</v>
      </c>
      <c r="AP1" s="210" t="s">
        <v>915</v>
      </c>
      <c r="AQ1" s="210" t="s">
        <v>916</v>
      </c>
      <c r="AR1" s="210" t="s">
        <v>917</v>
      </c>
      <c r="AS1" s="210" t="s">
        <v>918</v>
      </c>
      <c r="AT1" s="211" t="s">
        <v>919</v>
      </c>
    </row>
    <row r="2" spans="1:46" ht="60" customHeight="1" outlineLevel="1" x14ac:dyDescent="0.35">
      <c r="A2" s="203" t="s">
        <v>720</v>
      </c>
      <c r="B2" s="189" t="s">
        <v>3097</v>
      </c>
      <c r="C2" s="189"/>
      <c r="D2" s="192" t="s">
        <v>3098</v>
      </c>
      <c r="E2" s="192"/>
      <c r="F2" s="194" t="str">
        <f>IF(COUNTIF(G2:AT2,"&lt;&gt;")=0,"",SUMPRODUCT(((Recommendations[ImplStatus]="Implemented")+(Recommendations[ImplStatus]="Compensated"))*ISNUMBER(MATCH(Recommendations[Id],G2:AT2,0)))/COUNTIF(G2:AT2,"&lt;&gt;"))</f>
        <v/>
      </c>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196"/>
      <c r="AI2" s="196"/>
      <c r="AJ2" s="196"/>
      <c r="AK2" s="196"/>
      <c r="AL2" s="196"/>
      <c r="AM2" s="196"/>
      <c r="AN2" s="196"/>
      <c r="AO2" s="196"/>
      <c r="AP2" s="196"/>
      <c r="AQ2" s="196"/>
      <c r="AR2" s="196"/>
      <c r="AS2" s="196"/>
      <c r="AT2" s="206"/>
    </row>
    <row r="3" spans="1:46" ht="60" customHeight="1" x14ac:dyDescent="0.35">
      <c r="A3" s="204" t="s">
        <v>720</v>
      </c>
      <c r="B3" s="190" t="s">
        <v>3097</v>
      </c>
      <c r="C3" s="191" t="s">
        <v>3099</v>
      </c>
      <c r="D3" s="193" t="s">
        <v>3100</v>
      </c>
      <c r="E3" s="193" t="s">
        <v>3101</v>
      </c>
      <c r="F3" s="195" t="str">
        <f>IF(COUNTIF(G3:AT3,"&lt;&gt;")=0,"",SUMPRODUCT(((Recommendations[ImplStatus]="Implemented")+(Recommendations[ImplStatus]="Compensated"))*ISNUMBER(MATCH(Recommendations[Id],G3:AT3,0)))/COUNTIF(G3:AT3,"&lt;&gt;"))</f>
        <v/>
      </c>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207"/>
    </row>
    <row r="4" spans="1:46" ht="60" customHeight="1" x14ac:dyDescent="0.35">
      <c r="A4" s="204" t="s">
        <v>720</v>
      </c>
      <c r="B4" s="190" t="s">
        <v>3097</v>
      </c>
      <c r="C4" s="191" t="s">
        <v>3102</v>
      </c>
      <c r="D4" s="193" t="s">
        <v>3103</v>
      </c>
      <c r="E4" s="193" t="s">
        <v>3104</v>
      </c>
      <c r="F4" s="195" t="str">
        <f>IF(COUNTIF(G4:AT4,"&lt;&gt;")=0,"",SUMPRODUCT(((Recommendations[ImplStatus]="Implemented")+(Recommendations[ImplStatus]="Compensated"))*ISNUMBER(MATCH(Recommendations[Id],G4:AT4,0)))/COUNTIF(G4:AT4,"&lt;&gt;"))</f>
        <v/>
      </c>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207"/>
    </row>
    <row r="5" spans="1:46" ht="60" customHeight="1" x14ac:dyDescent="0.35">
      <c r="A5" s="204" t="s">
        <v>720</v>
      </c>
      <c r="B5" s="190" t="s">
        <v>3097</v>
      </c>
      <c r="C5" s="191" t="s">
        <v>3105</v>
      </c>
      <c r="D5" s="193" t="s">
        <v>3106</v>
      </c>
      <c r="E5" s="193" t="s">
        <v>3107</v>
      </c>
      <c r="F5" s="195" t="str">
        <f>IF(COUNTIF(G5:AT5,"&lt;&gt;")=0,"",SUMPRODUCT(((Recommendations[ImplStatus]="Implemented")+(Recommendations[ImplStatus]="Compensated"))*ISNUMBER(MATCH(Recommendations[Id],G5:AT5,0)))/COUNTIF(G5:AT5,"&lt;&gt;"))</f>
        <v/>
      </c>
      <c r="G5" s="197"/>
      <c r="H5" s="197"/>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207"/>
    </row>
    <row r="6" spans="1:46" ht="60" customHeight="1" x14ac:dyDescent="0.35">
      <c r="A6" s="204" t="s">
        <v>720</v>
      </c>
      <c r="B6" s="190" t="s">
        <v>3097</v>
      </c>
      <c r="C6" s="191" t="s">
        <v>3108</v>
      </c>
      <c r="D6" s="193" t="s">
        <v>3109</v>
      </c>
      <c r="E6" s="193" t="s">
        <v>3110</v>
      </c>
      <c r="F6" s="195" t="str">
        <f>IF(COUNTIF(G6:AT6,"&lt;&gt;")=0,"",SUMPRODUCT(((Recommendations[ImplStatus]="Implemented")+(Recommendations[ImplStatus]="Compensated"))*ISNUMBER(MATCH(Recommendations[Id],G6:AT6,0)))/COUNTIF(G6:AT6,"&lt;&gt;"))</f>
        <v/>
      </c>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c r="AK6" s="197"/>
      <c r="AL6" s="197"/>
      <c r="AM6" s="197"/>
      <c r="AN6" s="197"/>
      <c r="AO6" s="197"/>
      <c r="AP6" s="197"/>
      <c r="AQ6" s="197"/>
      <c r="AR6" s="197"/>
      <c r="AS6" s="197"/>
      <c r="AT6" s="207"/>
    </row>
    <row r="7" spans="1:46" ht="60" customHeight="1" x14ac:dyDescent="0.35">
      <c r="A7" s="204" t="s">
        <v>720</v>
      </c>
      <c r="B7" s="190" t="s">
        <v>3097</v>
      </c>
      <c r="C7" s="191" t="s">
        <v>3111</v>
      </c>
      <c r="D7" s="193" t="s">
        <v>3112</v>
      </c>
      <c r="E7" s="193" t="s">
        <v>3113</v>
      </c>
      <c r="F7" s="195" t="str">
        <f>IF(COUNTIF(G7:AT7,"&lt;&gt;")=0,"",SUMPRODUCT(((Recommendations[ImplStatus]="Implemented")+(Recommendations[ImplStatus]="Compensated"))*ISNUMBER(MATCH(Recommendations[Id],G7:AT7,0)))/COUNTIF(G7:AT7,"&lt;&gt;"))</f>
        <v/>
      </c>
      <c r="G7" s="197"/>
      <c r="H7" s="197"/>
      <c r="I7" s="197"/>
      <c r="J7" s="197"/>
      <c r="K7" s="197"/>
      <c r="L7" s="197"/>
      <c r="M7" s="197"/>
      <c r="N7" s="197"/>
      <c r="O7" s="197"/>
      <c r="P7" s="197"/>
      <c r="Q7" s="197"/>
      <c r="R7" s="197"/>
      <c r="S7" s="197"/>
      <c r="T7" s="197"/>
      <c r="U7" s="197"/>
      <c r="V7" s="197"/>
      <c r="W7" s="197"/>
      <c r="X7" s="197"/>
      <c r="Y7" s="197"/>
      <c r="Z7" s="197"/>
      <c r="AA7" s="197"/>
      <c r="AB7" s="197"/>
      <c r="AC7" s="197"/>
      <c r="AD7" s="197"/>
      <c r="AE7" s="197"/>
      <c r="AF7" s="197"/>
      <c r="AG7" s="197"/>
      <c r="AH7" s="197"/>
      <c r="AI7" s="197"/>
      <c r="AJ7" s="197"/>
      <c r="AK7" s="197"/>
      <c r="AL7" s="197"/>
      <c r="AM7" s="197"/>
      <c r="AN7" s="197"/>
      <c r="AO7" s="197"/>
      <c r="AP7" s="197"/>
      <c r="AQ7" s="197"/>
      <c r="AR7" s="197"/>
      <c r="AS7" s="197"/>
      <c r="AT7" s="207"/>
    </row>
    <row r="8" spans="1:46" ht="60" customHeight="1" x14ac:dyDescent="0.35">
      <c r="A8" s="204" t="s">
        <v>720</v>
      </c>
      <c r="B8" s="190" t="s">
        <v>3097</v>
      </c>
      <c r="C8" s="191" t="s">
        <v>3114</v>
      </c>
      <c r="D8" s="193" t="s">
        <v>3115</v>
      </c>
      <c r="E8" s="193" t="s">
        <v>3116</v>
      </c>
      <c r="F8" s="195" t="str">
        <f>IF(COUNTIF(G8:AT8,"&lt;&gt;")=0,"",SUMPRODUCT(((Recommendations[ImplStatus]="Implemented")+(Recommendations[ImplStatus]="Compensated"))*ISNUMBER(MATCH(Recommendations[Id],G8:AT8,0)))/COUNTIF(G8:AT8,"&lt;&gt;"))</f>
        <v/>
      </c>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207"/>
    </row>
    <row r="9" spans="1:46" ht="60" customHeight="1" x14ac:dyDescent="0.35">
      <c r="A9" s="204" t="s">
        <v>720</v>
      </c>
      <c r="B9" s="190" t="s">
        <v>3097</v>
      </c>
      <c r="C9" s="191" t="s">
        <v>3117</v>
      </c>
      <c r="D9" s="193" t="s">
        <v>3118</v>
      </c>
      <c r="E9" s="193" t="s">
        <v>3119</v>
      </c>
      <c r="F9" s="195" t="str">
        <f>IF(COUNTIF(G9:AT9,"&lt;&gt;")=0,"",SUMPRODUCT(((Recommendations[ImplStatus]="Implemented")+(Recommendations[ImplStatus]="Compensated"))*ISNUMBER(MATCH(Recommendations[Id],G9:AT9,0)))/COUNTIF(G9:AT9,"&lt;&gt;"))</f>
        <v/>
      </c>
      <c r="G9" s="197"/>
      <c r="H9" s="197"/>
      <c r="I9" s="197"/>
      <c r="J9" s="197"/>
      <c r="K9" s="197"/>
      <c r="L9" s="197"/>
      <c r="M9" s="197"/>
      <c r="N9" s="197"/>
      <c r="O9" s="197"/>
      <c r="P9" s="197"/>
      <c r="Q9" s="197"/>
      <c r="R9" s="197"/>
      <c r="S9" s="197"/>
      <c r="T9" s="197"/>
      <c r="U9" s="197"/>
      <c r="V9" s="197"/>
      <c r="W9" s="197"/>
      <c r="X9" s="197"/>
      <c r="Y9" s="197"/>
      <c r="Z9" s="197"/>
      <c r="AA9" s="197"/>
      <c r="AB9" s="197"/>
      <c r="AC9" s="197"/>
      <c r="AD9" s="197"/>
      <c r="AE9" s="197"/>
      <c r="AF9" s="197"/>
      <c r="AG9" s="197"/>
      <c r="AH9" s="197"/>
      <c r="AI9" s="197"/>
      <c r="AJ9" s="197"/>
      <c r="AK9" s="197"/>
      <c r="AL9" s="197"/>
      <c r="AM9" s="197"/>
      <c r="AN9" s="197"/>
      <c r="AO9" s="197"/>
      <c r="AP9" s="197"/>
      <c r="AQ9" s="197"/>
      <c r="AR9" s="197"/>
      <c r="AS9" s="197"/>
      <c r="AT9" s="207"/>
    </row>
    <row r="10" spans="1:46" ht="60" customHeight="1" x14ac:dyDescent="0.35">
      <c r="A10" s="204" t="s">
        <v>720</v>
      </c>
      <c r="B10" s="190" t="s">
        <v>3097</v>
      </c>
      <c r="C10" s="191" t="s">
        <v>3120</v>
      </c>
      <c r="D10" s="193" t="s">
        <v>3121</v>
      </c>
      <c r="E10" s="193" t="s">
        <v>3122</v>
      </c>
      <c r="F10" s="195" t="str">
        <f>IF(COUNTIF(G10:AT10,"&lt;&gt;")=0,"",SUMPRODUCT(((Recommendations[ImplStatus]="Implemented")+(Recommendations[ImplStatus]="Compensated"))*ISNUMBER(MATCH(Recommendations[Id],G10:AT10,0)))/COUNTIF(G10:AT10,"&lt;&gt;"))</f>
        <v/>
      </c>
      <c r="G10" s="197"/>
      <c r="H10" s="197"/>
      <c r="I10" s="197"/>
      <c r="J10" s="197"/>
      <c r="K10" s="197"/>
      <c r="L10" s="197"/>
      <c r="M10" s="197"/>
      <c r="N10" s="197"/>
      <c r="O10" s="197"/>
      <c r="P10" s="197"/>
      <c r="Q10" s="197"/>
      <c r="R10" s="197"/>
      <c r="S10" s="197"/>
      <c r="T10" s="197"/>
      <c r="U10" s="197"/>
      <c r="V10" s="197"/>
      <c r="W10" s="197"/>
      <c r="X10" s="197"/>
      <c r="Y10" s="197"/>
      <c r="Z10" s="197"/>
      <c r="AA10" s="197"/>
      <c r="AB10" s="197"/>
      <c r="AC10" s="197"/>
      <c r="AD10" s="197"/>
      <c r="AE10" s="197"/>
      <c r="AF10" s="197"/>
      <c r="AG10" s="197"/>
      <c r="AH10" s="197"/>
      <c r="AI10" s="197"/>
      <c r="AJ10" s="197"/>
      <c r="AK10" s="197"/>
      <c r="AL10" s="197"/>
      <c r="AM10" s="197"/>
      <c r="AN10" s="197"/>
      <c r="AO10" s="197"/>
      <c r="AP10" s="197"/>
      <c r="AQ10" s="197"/>
      <c r="AR10" s="197"/>
      <c r="AS10" s="197"/>
      <c r="AT10" s="207"/>
    </row>
    <row r="11" spans="1:46" ht="60" customHeight="1" x14ac:dyDescent="0.35">
      <c r="A11" s="204" t="s">
        <v>720</v>
      </c>
      <c r="B11" s="190" t="s">
        <v>3097</v>
      </c>
      <c r="C11" s="191" t="s">
        <v>3123</v>
      </c>
      <c r="D11" s="193" t="s">
        <v>3124</v>
      </c>
      <c r="E11" s="193" t="s">
        <v>3125</v>
      </c>
      <c r="F11" s="195" t="str">
        <f>IF(COUNTIF(G11:AT11,"&lt;&gt;")=0,"",SUMPRODUCT(((Recommendations[ImplStatus]="Implemented")+(Recommendations[ImplStatus]="Compensated"))*ISNUMBER(MATCH(Recommendations[Id],G11:AT11,0)))/COUNTIF(G11:AT11,"&lt;&gt;"))</f>
        <v/>
      </c>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207"/>
    </row>
    <row r="12" spans="1:46" ht="60" customHeight="1" x14ac:dyDescent="0.35">
      <c r="A12" s="204" t="s">
        <v>720</v>
      </c>
      <c r="B12" s="190" t="s">
        <v>3097</v>
      </c>
      <c r="C12" s="191" t="s">
        <v>3126</v>
      </c>
      <c r="D12" s="193" t="s">
        <v>3127</v>
      </c>
      <c r="E12" s="193" t="s">
        <v>3128</v>
      </c>
      <c r="F12" s="195" t="str">
        <f>IF(COUNTIF(G12:AT12,"&lt;&gt;")=0,"",SUMPRODUCT(((Recommendations[ImplStatus]="Implemented")+(Recommendations[ImplStatus]="Compensated"))*ISNUMBER(MATCH(Recommendations[Id],G12:AT12,0)))/COUNTIF(G12:AT12,"&lt;&gt;"))</f>
        <v/>
      </c>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207"/>
    </row>
    <row r="13" spans="1:46" ht="60" customHeight="1" x14ac:dyDescent="0.35">
      <c r="A13" s="204" t="s">
        <v>720</v>
      </c>
      <c r="B13" s="190" t="s">
        <v>3097</v>
      </c>
      <c r="C13" s="191" t="s">
        <v>3129</v>
      </c>
      <c r="D13" s="193" t="s">
        <v>3130</v>
      </c>
      <c r="E13" s="193" t="s">
        <v>3131</v>
      </c>
      <c r="F13" s="195" t="str">
        <f>IF(COUNTIF(G13:AT13,"&lt;&gt;")=0,"",SUMPRODUCT(((Recommendations[ImplStatus]="Implemented")+(Recommendations[ImplStatus]="Compensated"))*ISNUMBER(MATCH(Recommendations[Id],G13:AT13,0)))/COUNTIF(G13:AT13,"&lt;&gt;"))</f>
        <v/>
      </c>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207"/>
    </row>
    <row r="14" spans="1:46" ht="60" customHeight="1" x14ac:dyDescent="0.35">
      <c r="A14" s="204" t="s">
        <v>720</v>
      </c>
      <c r="B14" s="190" t="s">
        <v>3097</v>
      </c>
      <c r="C14" s="191" t="s">
        <v>3132</v>
      </c>
      <c r="D14" s="193" t="s">
        <v>3133</v>
      </c>
      <c r="E14" s="193" t="s">
        <v>3134</v>
      </c>
      <c r="F14" s="195" t="str">
        <f>IF(COUNTIF(G14:AT14,"&lt;&gt;")=0,"",SUMPRODUCT(((Recommendations[ImplStatus]="Implemented")+(Recommendations[ImplStatus]="Compensated"))*ISNUMBER(MATCH(Recommendations[Id],G14:AT14,0)))/COUNTIF(G14:AT14,"&lt;&gt;"))</f>
        <v/>
      </c>
      <c r="G14" s="197"/>
      <c r="H14" s="197"/>
      <c r="I14" s="197"/>
      <c r="J14" s="197"/>
      <c r="K14" s="197"/>
      <c r="L14" s="197"/>
      <c r="M14" s="197"/>
      <c r="N14" s="197"/>
      <c r="O14" s="197"/>
      <c r="P14" s="197"/>
      <c r="Q14" s="197"/>
      <c r="R14" s="197"/>
      <c r="S14" s="197"/>
      <c r="T14" s="197"/>
      <c r="U14" s="197"/>
      <c r="V14" s="197"/>
      <c r="W14" s="197"/>
      <c r="X14" s="197"/>
      <c r="Y14" s="197"/>
      <c r="Z14" s="197"/>
      <c r="AA14" s="197"/>
      <c r="AB14" s="197"/>
      <c r="AC14" s="197"/>
      <c r="AD14" s="197"/>
      <c r="AE14" s="197"/>
      <c r="AF14" s="197"/>
      <c r="AG14" s="197"/>
      <c r="AH14" s="197"/>
      <c r="AI14" s="197"/>
      <c r="AJ14" s="197"/>
      <c r="AK14" s="197"/>
      <c r="AL14" s="197"/>
      <c r="AM14" s="197"/>
      <c r="AN14" s="197"/>
      <c r="AO14" s="197"/>
      <c r="AP14" s="197"/>
      <c r="AQ14" s="197"/>
      <c r="AR14" s="197"/>
      <c r="AS14" s="197"/>
      <c r="AT14" s="207"/>
    </row>
    <row r="15" spans="1:46" ht="60" customHeight="1" x14ac:dyDescent="0.35">
      <c r="A15" s="204" t="s">
        <v>720</v>
      </c>
      <c r="B15" s="190" t="s">
        <v>3097</v>
      </c>
      <c r="C15" s="191" t="s">
        <v>3135</v>
      </c>
      <c r="D15" s="193" t="s">
        <v>3136</v>
      </c>
      <c r="E15" s="193" t="s">
        <v>3137</v>
      </c>
      <c r="F15" s="195" t="str">
        <f>IF(COUNTIF(G15:AT15,"&lt;&gt;")=0,"",SUMPRODUCT(((Recommendations[ImplStatus]="Implemented")+(Recommendations[ImplStatus]="Compensated"))*ISNUMBER(MATCH(Recommendations[Id],G15:AT15,0)))/COUNTIF(G15:AT15,"&lt;&gt;"))</f>
        <v/>
      </c>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207"/>
    </row>
    <row r="16" spans="1:46" ht="60" customHeight="1" x14ac:dyDescent="0.35">
      <c r="A16" s="204" t="s">
        <v>720</v>
      </c>
      <c r="B16" s="190" t="s">
        <v>3097</v>
      </c>
      <c r="C16" s="191" t="s">
        <v>3138</v>
      </c>
      <c r="D16" s="193" t="s">
        <v>3139</v>
      </c>
      <c r="E16" s="193" t="s">
        <v>3140</v>
      </c>
      <c r="F16" s="195" t="str">
        <f>IF(COUNTIF(G16:AT16,"&lt;&gt;")=0,"",SUMPRODUCT(((Recommendations[ImplStatus]="Implemented")+(Recommendations[ImplStatus]="Compensated"))*ISNUMBER(MATCH(Recommendations[Id],G16:AT16,0)))/COUNTIF(G16:AT16,"&lt;&gt;"))</f>
        <v/>
      </c>
      <c r="G16" s="197"/>
      <c r="H16" s="197"/>
      <c r="I16" s="197"/>
      <c r="J16" s="197"/>
      <c r="K16" s="197"/>
      <c r="L16" s="197"/>
      <c r="M16" s="197"/>
      <c r="N16" s="197"/>
      <c r="O16" s="197"/>
      <c r="P16" s="197"/>
      <c r="Q16" s="197"/>
      <c r="R16" s="197"/>
      <c r="S16" s="197"/>
      <c r="T16" s="197"/>
      <c r="U16" s="197"/>
      <c r="V16" s="197"/>
      <c r="W16" s="197"/>
      <c r="X16" s="197"/>
      <c r="Y16" s="197"/>
      <c r="Z16" s="197"/>
      <c r="AA16" s="197"/>
      <c r="AB16" s="197"/>
      <c r="AC16" s="197"/>
      <c r="AD16" s="197"/>
      <c r="AE16" s="197"/>
      <c r="AF16" s="197"/>
      <c r="AG16" s="197"/>
      <c r="AH16" s="197"/>
      <c r="AI16" s="197"/>
      <c r="AJ16" s="197"/>
      <c r="AK16" s="197"/>
      <c r="AL16" s="197"/>
      <c r="AM16" s="197"/>
      <c r="AN16" s="197"/>
      <c r="AO16" s="197"/>
      <c r="AP16" s="197"/>
      <c r="AQ16" s="197"/>
      <c r="AR16" s="197"/>
      <c r="AS16" s="197"/>
      <c r="AT16" s="207"/>
    </row>
    <row r="17" spans="1:46" ht="60" customHeight="1" x14ac:dyDescent="0.35">
      <c r="A17" s="204" t="s">
        <v>720</v>
      </c>
      <c r="B17" s="190" t="s">
        <v>3097</v>
      </c>
      <c r="C17" s="191" t="s">
        <v>3141</v>
      </c>
      <c r="D17" s="193" t="s">
        <v>3142</v>
      </c>
      <c r="E17" s="193" t="s">
        <v>3143</v>
      </c>
      <c r="F17" s="195" t="str">
        <f>IF(COUNTIF(G17:AT17,"&lt;&gt;")=0,"",SUMPRODUCT(((Recommendations[ImplStatus]="Implemented")+(Recommendations[ImplStatus]="Compensated"))*ISNUMBER(MATCH(Recommendations[Id],G17:AT17,0)))/COUNTIF(G17:AT17,"&lt;&gt;"))</f>
        <v/>
      </c>
      <c r="G17" s="197"/>
      <c r="H17" s="197"/>
      <c r="I17" s="197"/>
      <c r="J17" s="197"/>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c r="AL17" s="197"/>
      <c r="AM17" s="197"/>
      <c r="AN17" s="197"/>
      <c r="AO17" s="197"/>
      <c r="AP17" s="197"/>
      <c r="AQ17" s="197"/>
      <c r="AR17" s="197"/>
      <c r="AS17" s="197"/>
      <c r="AT17" s="207"/>
    </row>
    <row r="18" spans="1:46" ht="60" customHeight="1" x14ac:dyDescent="0.35">
      <c r="A18" s="204" t="s">
        <v>720</v>
      </c>
      <c r="B18" s="190" t="s">
        <v>3097</v>
      </c>
      <c r="C18" s="191" t="s">
        <v>3144</v>
      </c>
      <c r="D18" s="193" t="s">
        <v>3145</v>
      </c>
      <c r="E18" s="193" t="s">
        <v>3146</v>
      </c>
      <c r="F18" s="195" t="str">
        <f>IF(COUNTIF(G18:AT18,"&lt;&gt;")=0,"",SUMPRODUCT(((Recommendations[ImplStatus]="Implemented")+(Recommendations[ImplStatus]="Compensated"))*ISNUMBER(MATCH(Recommendations[Id],G18:AT18,0)))/COUNTIF(G18:AT18,"&lt;&gt;"))</f>
        <v/>
      </c>
      <c r="G18" s="197"/>
      <c r="H18" s="197"/>
      <c r="I18" s="197"/>
      <c r="J18" s="197"/>
      <c r="K18" s="197"/>
      <c r="L18" s="197"/>
      <c r="M18" s="197"/>
      <c r="N18" s="197"/>
      <c r="O18" s="197"/>
      <c r="P18" s="197"/>
      <c r="Q18" s="197"/>
      <c r="R18" s="197"/>
      <c r="S18" s="197"/>
      <c r="T18" s="197"/>
      <c r="U18" s="197"/>
      <c r="V18" s="197"/>
      <c r="W18" s="197"/>
      <c r="X18" s="197"/>
      <c r="Y18" s="197"/>
      <c r="Z18" s="197"/>
      <c r="AA18" s="197"/>
      <c r="AB18" s="197"/>
      <c r="AC18" s="197"/>
      <c r="AD18" s="197"/>
      <c r="AE18" s="197"/>
      <c r="AF18" s="197"/>
      <c r="AG18" s="197"/>
      <c r="AH18" s="197"/>
      <c r="AI18" s="197"/>
      <c r="AJ18" s="197"/>
      <c r="AK18" s="197"/>
      <c r="AL18" s="197"/>
      <c r="AM18" s="197"/>
      <c r="AN18" s="197"/>
      <c r="AO18" s="197"/>
      <c r="AP18" s="197"/>
      <c r="AQ18" s="197"/>
      <c r="AR18" s="197"/>
      <c r="AS18" s="197"/>
      <c r="AT18" s="207"/>
    </row>
    <row r="19" spans="1:46" ht="60" customHeight="1" outlineLevel="1" x14ac:dyDescent="0.35">
      <c r="A19" s="203" t="s">
        <v>720</v>
      </c>
      <c r="B19" s="189" t="s">
        <v>3147</v>
      </c>
      <c r="C19" s="189"/>
      <c r="D19" s="192" t="s">
        <v>3148</v>
      </c>
      <c r="E19" s="192"/>
      <c r="F19" s="194" t="str">
        <f>IF(COUNTIF(G19:AT19,"&lt;&gt;")=0,"",SUMPRODUCT(((Recommendations[ImplStatus]="Implemented")+(Recommendations[ImplStatus]="Compensated"))*ISNUMBER(MATCH(Recommendations[Id],G19:AT19,0)))/COUNTIF(G19:AT19,"&lt;&gt;"))</f>
        <v/>
      </c>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c r="AO19" s="196"/>
      <c r="AP19" s="196"/>
      <c r="AQ19" s="196"/>
      <c r="AR19" s="196"/>
      <c r="AS19" s="196"/>
      <c r="AT19" s="206"/>
    </row>
    <row r="20" spans="1:46" ht="60" customHeight="1" x14ac:dyDescent="0.35">
      <c r="A20" s="204" t="s">
        <v>720</v>
      </c>
      <c r="B20" s="190" t="s">
        <v>3147</v>
      </c>
      <c r="C20" s="191" t="s">
        <v>3149</v>
      </c>
      <c r="D20" s="193" t="s">
        <v>3150</v>
      </c>
      <c r="E20" s="193" t="s">
        <v>3151</v>
      </c>
      <c r="F20" s="195" t="str">
        <f>IF(COUNTIF(G20:AT20,"&lt;&gt;")=0,"",SUMPRODUCT(((Recommendations[ImplStatus]="Implemented")+(Recommendations[ImplStatus]="Compensated"))*ISNUMBER(MATCH(Recommendations[Id],G20:AT20,0)))/COUNTIF(G20:AT20,"&lt;&gt;"))</f>
        <v/>
      </c>
      <c r="G20" s="197"/>
      <c r="H20" s="197"/>
      <c r="I20" s="197"/>
      <c r="J20" s="197"/>
      <c r="K20" s="197"/>
      <c r="L20" s="197"/>
      <c r="M20" s="197"/>
      <c r="N20" s="197"/>
      <c r="O20" s="197"/>
      <c r="P20" s="197"/>
      <c r="Q20" s="197"/>
      <c r="R20" s="197"/>
      <c r="S20" s="197"/>
      <c r="T20" s="197"/>
      <c r="U20" s="197"/>
      <c r="V20" s="197"/>
      <c r="W20" s="197"/>
      <c r="X20" s="197"/>
      <c r="Y20" s="197"/>
      <c r="Z20" s="197"/>
      <c r="AA20" s="197"/>
      <c r="AB20" s="197"/>
      <c r="AC20" s="197"/>
      <c r="AD20" s="197"/>
      <c r="AE20" s="197"/>
      <c r="AF20" s="197"/>
      <c r="AG20" s="197"/>
      <c r="AH20" s="197"/>
      <c r="AI20" s="197"/>
      <c r="AJ20" s="197"/>
      <c r="AK20" s="197"/>
      <c r="AL20" s="197"/>
      <c r="AM20" s="197"/>
      <c r="AN20" s="197"/>
      <c r="AO20" s="197"/>
      <c r="AP20" s="197"/>
      <c r="AQ20" s="197"/>
      <c r="AR20" s="197"/>
      <c r="AS20" s="197"/>
      <c r="AT20" s="207"/>
    </row>
    <row r="21" spans="1:46" ht="60" customHeight="1" x14ac:dyDescent="0.35">
      <c r="A21" s="204" t="s">
        <v>720</v>
      </c>
      <c r="B21" s="190" t="s">
        <v>3147</v>
      </c>
      <c r="C21" s="191" t="s">
        <v>3152</v>
      </c>
      <c r="D21" s="193" t="s">
        <v>3153</v>
      </c>
      <c r="E21" s="193" t="s">
        <v>3154</v>
      </c>
      <c r="F21" s="195" t="str">
        <f>IF(COUNTIF(G21:AT21,"&lt;&gt;")=0,"",SUMPRODUCT(((Recommendations[ImplStatus]="Implemented")+(Recommendations[ImplStatus]="Compensated"))*ISNUMBER(MATCH(Recommendations[Id],G21:AT21,0)))/COUNTIF(G21:AT21,"&lt;&gt;"))</f>
        <v/>
      </c>
      <c r="G21" s="197"/>
      <c r="H21" s="197"/>
      <c r="I21" s="197"/>
      <c r="J21" s="197"/>
      <c r="K21" s="197"/>
      <c r="L21" s="197"/>
      <c r="M21" s="197"/>
      <c r="N21" s="197"/>
      <c r="O21" s="197"/>
      <c r="P21" s="197"/>
      <c r="Q21" s="197"/>
      <c r="R21" s="197"/>
      <c r="S21" s="197"/>
      <c r="T21" s="197"/>
      <c r="U21" s="197"/>
      <c r="V21" s="197"/>
      <c r="W21" s="197"/>
      <c r="X21" s="197"/>
      <c r="Y21" s="197"/>
      <c r="Z21" s="197"/>
      <c r="AA21" s="197"/>
      <c r="AB21" s="197"/>
      <c r="AC21" s="197"/>
      <c r="AD21" s="197"/>
      <c r="AE21" s="197"/>
      <c r="AF21" s="197"/>
      <c r="AG21" s="197"/>
      <c r="AH21" s="197"/>
      <c r="AI21" s="197"/>
      <c r="AJ21" s="197"/>
      <c r="AK21" s="197"/>
      <c r="AL21" s="197"/>
      <c r="AM21" s="197"/>
      <c r="AN21" s="197"/>
      <c r="AO21" s="197"/>
      <c r="AP21" s="197"/>
      <c r="AQ21" s="197"/>
      <c r="AR21" s="197"/>
      <c r="AS21" s="197"/>
      <c r="AT21" s="207"/>
    </row>
    <row r="22" spans="1:46" ht="60" customHeight="1" x14ac:dyDescent="0.35">
      <c r="A22" s="204" t="s">
        <v>720</v>
      </c>
      <c r="B22" s="190" t="s">
        <v>3147</v>
      </c>
      <c r="C22" s="191" t="s">
        <v>3155</v>
      </c>
      <c r="D22" s="193" t="s">
        <v>3156</v>
      </c>
      <c r="E22" s="193" t="s">
        <v>3157</v>
      </c>
      <c r="F22" s="195" t="str">
        <f>IF(COUNTIF(G22:AT22,"&lt;&gt;")=0,"",SUMPRODUCT(((Recommendations[ImplStatus]="Implemented")+(Recommendations[ImplStatus]="Compensated"))*ISNUMBER(MATCH(Recommendations[Id],G22:AT22,0)))/COUNTIF(G22:AT22,"&lt;&gt;"))</f>
        <v/>
      </c>
      <c r="G22" s="197"/>
      <c r="H22" s="197"/>
      <c r="I22" s="197"/>
      <c r="J22" s="197"/>
      <c r="K22" s="197"/>
      <c r="L22" s="197"/>
      <c r="M22" s="197"/>
      <c r="N22" s="197"/>
      <c r="O22" s="197"/>
      <c r="P22" s="197"/>
      <c r="Q22" s="197"/>
      <c r="R22" s="197"/>
      <c r="S22" s="197"/>
      <c r="T22" s="197"/>
      <c r="U22" s="197"/>
      <c r="V22" s="197"/>
      <c r="W22" s="197"/>
      <c r="X22" s="197"/>
      <c r="Y22" s="197"/>
      <c r="Z22" s="197"/>
      <c r="AA22" s="197"/>
      <c r="AB22" s="197"/>
      <c r="AC22" s="197"/>
      <c r="AD22" s="197"/>
      <c r="AE22" s="197"/>
      <c r="AF22" s="197"/>
      <c r="AG22" s="197"/>
      <c r="AH22" s="197"/>
      <c r="AI22" s="197"/>
      <c r="AJ22" s="197"/>
      <c r="AK22" s="197"/>
      <c r="AL22" s="197"/>
      <c r="AM22" s="197"/>
      <c r="AN22" s="197"/>
      <c r="AO22" s="197"/>
      <c r="AP22" s="197"/>
      <c r="AQ22" s="197"/>
      <c r="AR22" s="197"/>
      <c r="AS22" s="197"/>
      <c r="AT22" s="207"/>
    </row>
    <row r="23" spans="1:46" ht="60" customHeight="1" x14ac:dyDescent="0.35">
      <c r="A23" s="204" t="s">
        <v>720</v>
      </c>
      <c r="B23" s="190" t="s">
        <v>3147</v>
      </c>
      <c r="C23" s="191" t="s">
        <v>3158</v>
      </c>
      <c r="D23" s="193" t="s">
        <v>3159</v>
      </c>
      <c r="E23" s="193" t="s">
        <v>3160</v>
      </c>
      <c r="F23" s="195" t="str">
        <f>IF(COUNTIF(G23:AT23,"&lt;&gt;")=0,"",SUMPRODUCT(((Recommendations[ImplStatus]="Implemented")+(Recommendations[ImplStatus]="Compensated"))*ISNUMBER(MATCH(Recommendations[Id],G23:AT23,0)))/COUNTIF(G23:AT23,"&lt;&gt;"))</f>
        <v/>
      </c>
      <c r="G23" s="197"/>
      <c r="H23" s="197"/>
      <c r="I23" s="197"/>
      <c r="J23" s="197"/>
      <c r="K23" s="197"/>
      <c r="L23" s="197"/>
      <c r="M23" s="197"/>
      <c r="N23" s="197"/>
      <c r="O23" s="197"/>
      <c r="P23" s="197"/>
      <c r="Q23" s="197"/>
      <c r="R23" s="197"/>
      <c r="S23" s="197"/>
      <c r="T23" s="197"/>
      <c r="U23" s="197"/>
      <c r="V23" s="197"/>
      <c r="W23" s="197"/>
      <c r="X23" s="197"/>
      <c r="Y23" s="197"/>
      <c r="Z23" s="197"/>
      <c r="AA23" s="197"/>
      <c r="AB23" s="197"/>
      <c r="AC23" s="197"/>
      <c r="AD23" s="197"/>
      <c r="AE23" s="197"/>
      <c r="AF23" s="197"/>
      <c r="AG23" s="197"/>
      <c r="AH23" s="197"/>
      <c r="AI23" s="197"/>
      <c r="AJ23" s="197"/>
      <c r="AK23" s="197"/>
      <c r="AL23" s="197"/>
      <c r="AM23" s="197"/>
      <c r="AN23" s="197"/>
      <c r="AO23" s="197"/>
      <c r="AP23" s="197"/>
      <c r="AQ23" s="197"/>
      <c r="AR23" s="197"/>
      <c r="AS23" s="197"/>
      <c r="AT23" s="207"/>
    </row>
    <row r="24" spans="1:46" ht="60" customHeight="1" x14ac:dyDescent="0.35">
      <c r="A24" s="204" t="s">
        <v>720</v>
      </c>
      <c r="B24" s="190" t="s">
        <v>3147</v>
      </c>
      <c r="C24" s="191" t="s">
        <v>3161</v>
      </c>
      <c r="D24" s="193" t="s">
        <v>3162</v>
      </c>
      <c r="E24" s="193" t="s">
        <v>3163</v>
      </c>
      <c r="F24" s="195" t="str">
        <f>IF(COUNTIF(G24:AT24,"&lt;&gt;")=0,"",SUMPRODUCT(((Recommendations[ImplStatus]="Implemented")+(Recommendations[ImplStatus]="Compensated"))*ISNUMBER(MATCH(Recommendations[Id],G24:AT24,0)))/COUNTIF(G24:AT24,"&lt;&gt;"))</f>
        <v/>
      </c>
      <c r="G24" s="197"/>
      <c r="H24" s="197"/>
      <c r="I24" s="197"/>
      <c r="J24" s="197"/>
      <c r="K24" s="197"/>
      <c r="L24" s="197"/>
      <c r="M24" s="197"/>
      <c r="N24" s="197"/>
      <c r="O24" s="197"/>
      <c r="P24" s="197"/>
      <c r="Q24" s="197"/>
      <c r="R24" s="197"/>
      <c r="S24" s="197"/>
      <c r="T24" s="197"/>
      <c r="U24" s="197"/>
      <c r="V24" s="197"/>
      <c r="W24" s="197"/>
      <c r="X24" s="197"/>
      <c r="Y24" s="197"/>
      <c r="Z24" s="197"/>
      <c r="AA24" s="197"/>
      <c r="AB24" s="197"/>
      <c r="AC24" s="197"/>
      <c r="AD24" s="197"/>
      <c r="AE24" s="197"/>
      <c r="AF24" s="197"/>
      <c r="AG24" s="197"/>
      <c r="AH24" s="197"/>
      <c r="AI24" s="197"/>
      <c r="AJ24" s="197"/>
      <c r="AK24" s="197"/>
      <c r="AL24" s="197"/>
      <c r="AM24" s="197"/>
      <c r="AN24" s="197"/>
      <c r="AO24" s="197"/>
      <c r="AP24" s="197"/>
      <c r="AQ24" s="197"/>
      <c r="AR24" s="197"/>
      <c r="AS24" s="197"/>
      <c r="AT24" s="207"/>
    </row>
    <row r="25" spans="1:46" ht="60" customHeight="1" x14ac:dyDescent="0.35">
      <c r="A25" s="204" t="s">
        <v>720</v>
      </c>
      <c r="B25" s="190" t="s">
        <v>3147</v>
      </c>
      <c r="C25" s="191" t="s">
        <v>3164</v>
      </c>
      <c r="D25" s="193" t="s">
        <v>3165</v>
      </c>
      <c r="E25" s="193" t="s">
        <v>3166</v>
      </c>
      <c r="F25" s="195" t="str">
        <f>IF(COUNTIF(G25:AT25,"&lt;&gt;")=0,"",SUMPRODUCT(((Recommendations[ImplStatus]="Implemented")+(Recommendations[ImplStatus]="Compensated"))*ISNUMBER(MATCH(Recommendations[Id],G25:AT25,0)))/COUNTIF(G25:AT25,"&lt;&gt;"))</f>
        <v/>
      </c>
      <c r="G25" s="197"/>
      <c r="H25" s="197"/>
      <c r="I25" s="197"/>
      <c r="J25" s="197"/>
      <c r="K25" s="197"/>
      <c r="L25" s="197"/>
      <c r="M25" s="197"/>
      <c r="N25" s="197"/>
      <c r="O25" s="197"/>
      <c r="P25" s="197"/>
      <c r="Q25" s="197"/>
      <c r="R25" s="197"/>
      <c r="S25" s="197"/>
      <c r="T25" s="197"/>
      <c r="U25" s="197"/>
      <c r="V25" s="197"/>
      <c r="W25" s="197"/>
      <c r="X25" s="197"/>
      <c r="Y25" s="197"/>
      <c r="Z25" s="197"/>
      <c r="AA25" s="197"/>
      <c r="AB25" s="197"/>
      <c r="AC25" s="197"/>
      <c r="AD25" s="197"/>
      <c r="AE25" s="197"/>
      <c r="AF25" s="197"/>
      <c r="AG25" s="197"/>
      <c r="AH25" s="197"/>
      <c r="AI25" s="197"/>
      <c r="AJ25" s="197"/>
      <c r="AK25" s="197"/>
      <c r="AL25" s="197"/>
      <c r="AM25" s="197"/>
      <c r="AN25" s="197"/>
      <c r="AO25" s="197"/>
      <c r="AP25" s="197"/>
      <c r="AQ25" s="197"/>
      <c r="AR25" s="197"/>
      <c r="AS25" s="197"/>
      <c r="AT25" s="207"/>
    </row>
    <row r="26" spans="1:46" ht="60" customHeight="1" x14ac:dyDescent="0.35">
      <c r="A26" s="204" t="s">
        <v>720</v>
      </c>
      <c r="B26" s="190" t="s">
        <v>3147</v>
      </c>
      <c r="C26" s="191" t="s">
        <v>3167</v>
      </c>
      <c r="D26" s="193" t="s">
        <v>3168</v>
      </c>
      <c r="E26" s="193" t="s">
        <v>3169</v>
      </c>
      <c r="F26" s="195" t="str">
        <f>IF(COUNTIF(G26:AT26,"&lt;&gt;")=0,"",SUMPRODUCT(((Recommendations[ImplStatus]="Implemented")+(Recommendations[ImplStatus]="Compensated"))*ISNUMBER(MATCH(Recommendations[Id],G26:AT26,0)))/COUNTIF(G26:AT26,"&lt;&gt;"))</f>
        <v/>
      </c>
      <c r="G26" s="197"/>
      <c r="H26" s="197"/>
      <c r="I26" s="197"/>
      <c r="J26" s="197"/>
      <c r="K26" s="197"/>
      <c r="L26" s="197"/>
      <c r="M26" s="197"/>
      <c r="N26" s="197"/>
      <c r="O26" s="197"/>
      <c r="P26" s="197"/>
      <c r="Q26" s="197"/>
      <c r="R26" s="197"/>
      <c r="S26" s="197"/>
      <c r="T26" s="197"/>
      <c r="U26" s="197"/>
      <c r="V26" s="197"/>
      <c r="W26" s="197"/>
      <c r="X26" s="197"/>
      <c r="Y26" s="197"/>
      <c r="Z26" s="197"/>
      <c r="AA26" s="197"/>
      <c r="AB26" s="197"/>
      <c r="AC26" s="197"/>
      <c r="AD26" s="197"/>
      <c r="AE26" s="197"/>
      <c r="AF26" s="197"/>
      <c r="AG26" s="197"/>
      <c r="AH26" s="197"/>
      <c r="AI26" s="197"/>
      <c r="AJ26" s="197"/>
      <c r="AK26" s="197"/>
      <c r="AL26" s="197"/>
      <c r="AM26" s="197"/>
      <c r="AN26" s="197"/>
      <c r="AO26" s="197"/>
      <c r="AP26" s="197"/>
      <c r="AQ26" s="197"/>
      <c r="AR26" s="197"/>
      <c r="AS26" s="197"/>
      <c r="AT26" s="207"/>
    </row>
    <row r="27" spans="1:46" ht="60" customHeight="1" x14ac:dyDescent="0.35">
      <c r="A27" s="204" t="s">
        <v>720</v>
      </c>
      <c r="B27" s="190" t="s">
        <v>3147</v>
      </c>
      <c r="C27" s="191" t="s">
        <v>3170</v>
      </c>
      <c r="D27" s="193" t="s">
        <v>3171</v>
      </c>
      <c r="E27" s="193" t="s">
        <v>3172</v>
      </c>
      <c r="F27" s="195" t="str">
        <f>IF(COUNTIF(G27:AT27,"&lt;&gt;")=0,"",SUMPRODUCT(((Recommendations[ImplStatus]="Implemented")+(Recommendations[ImplStatus]="Compensated"))*ISNUMBER(MATCH(Recommendations[Id],G27:AT27,0)))/COUNTIF(G27:AT27,"&lt;&gt;"))</f>
        <v/>
      </c>
      <c r="G27" s="197"/>
      <c r="H27" s="197"/>
      <c r="I27" s="197"/>
      <c r="J27" s="197"/>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207"/>
    </row>
    <row r="28" spans="1:46" ht="60" customHeight="1" x14ac:dyDescent="0.35">
      <c r="A28" s="204" t="s">
        <v>720</v>
      </c>
      <c r="B28" s="190" t="s">
        <v>3147</v>
      </c>
      <c r="C28" s="191" t="s">
        <v>3173</v>
      </c>
      <c r="D28" s="193" t="s">
        <v>3174</v>
      </c>
      <c r="E28" s="193" t="s">
        <v>3175</v>
      </c>
      <c r="F28" s="195" t="str">
        <f>IF(COUNTIF(G28:AT28,"&lt;&gt;")=0,"",SUMPRODUCT(((Recommendations[ImplStatus]="Implemented")+(Recommendations[ImplStatus]="Compensated"))*ISNUMBER(MATCH(Recommendations[Id],G28:AT28,0)))/COUNTIF(G28:AT28,"&lt;&gt;"))</f>
        <v/>
      </c>
      <c r="G28" s="197"/>
      <c r="H28" s="197"/>
      <c r="I28" s="197"/>
      <c r="J28" s="197"/>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207"/>
    </row>
    <row r="29" spans="1:46" ht="60" customHeight="1" x14ac:dyDescent="0.35">
      <c r="A29" s="204" t="s">
        <v>720</v>
      </c>
      <c r="B29" s="190" t="s">
        <v>3147</v>
      </c>
      <c r="C29" s="191" t="s">
        <v>3176</v>
      </c>
      <c r="D29" s="193" t="s">
        <v>3177</v>
      </c>
      <c r="E29" s="193" t="s">
        <v>3178</v>
      </c>
      <c r="F29" s="195" t="str">
        <f>IF(COUNTIF(G29:AT29,"&lt;&gt;")=0,"",SUMPRODUCT(((Recommendations[ImplStatus]="Implemented")+(Recommendations[ImplStatus]="Compensated"))*ISNUMBER(MATCH(Recommendations[Id],G29:AT29,0)))/COUNTIF(G29:AT29,"&lt;&gt;"))</f>
        <v/>
      </c>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97"/>
      <c r="AF29" s="197"/>
      <c r="AG29" s="197"/>
      <c r="AH29" s="197"/>
      <c r="AI29" s="197"/>
      <c r="AJ29" s="197"/>
      <c r="AK29" s="197"/>
      <c r="AL29" s="197"/>
      <c r="AM29" s="197"/>
      <c r="AN29" s="197"/>
      <c r="AO29" s="197"/>
      <c r="AP29" s="197"/>
      <c r="AQ29" s="197"/>
      <c r="AR29" s="197"/>
      <c r="AS29" s="197"/>
      <c r="AT29" s="207"/>
    </row>
    <row r="30" spans="1:46" ht="60" customHeight="1" x14ac:dyDescent="0.35">
      <c r="A30" s="204" t="s">
        <v>720</v>
      </c>
      <c r="B30" s="190" t="s">
        <v>3147</v>
      </c>
      <c r="C30" s="191" t="s">
        <v>3179</v>
      </c>
      <c r="D30" s="193" t="s">
        <v>3180</v>
      </c>
      <c r="E30" s="193" t="s">
        <v>3181</v>
      </c>
      <c r="F30" s="195" t="str">
        <f>IF(COUNTIF(G30:AT30,"&lt;&gt;")=0,"",SUMPRODUCT(((Recommendations[ImplStatus]="Implemented")+(Recommendations[ImplStatus]="Compensated"))*ISNUMBER(MATCH(Recommendations[Id],G30:AT30,0)))/COUNTIF(G30:AT30,"&lt;&gt;"))</f>
        <v/>
      </c>
      <c r="G30" s="197"/>
      <c r="H30" s="197"/>
      <c r="I30" s="197"/>
      <c r="J30" s="197"/>
      <c r="K30" s="197"/>
      <c r="L30" s="197"/>
      <c r="M30" s="197"/>
      <c r="N30" s="197"/>
      <c r="O30" s="197"/>
      <c r="P30" s="197"/>
      <c r="Q30" s="197"/>
      <c r="R30" s="197"/>
      <c r="S30" s="197"/>
      <c r="T30" s="197"/>
      <c r="U30" s="197"/>
      <c r="V30" s="197"/>
      <c r="W30" s="197"/>
      <c r="X30" s="197"/>
      <c r="Y30" s="197"/>
      <c r="Z30" s="197"/>
      <c r="AA30" s="197"/>
      <c r="AB30" s="197"/>
      <c r="AC30" s="197"/>
      <c r="AD30" s="197"/>
      <c r="AE30" s="197"/>
      <c r="AF30" s="197"/>
      <c r="AG30" s="197"/>
      <c r="AH30" s="197"/>
      <c r="AI30" s="197"/>
      <c r="AJ30" s="197"/>
      <c r="AK30" s="197"/>
      <c r="AL30" s="197"/>
      <c r="AM30" s="197"/>
      <c r="AN30" s="197"/>
      <c r="AO30" s="197"/>
      <c r="AP30" s="197"/>
      <c r="AQ30" s="197"/>
      <c r="AR30" s="197"/>
      <c r="AS30" s="197"/>
      <c r="AT30" s="207"/>
    </row>
    <row r="31" spans="1:46" ht="60" customHeight="1" x14ac:dyDescent="0.35">
      <c r="A31" s="204" t="s">
        <v>720</v>
      </c>
      <c r="B31" s="190" t="s">
        <v>3147</v>
      </c>
      <c r="C31" s="191" t="s">
        <v>3182</v>
      </c>
      <c r="D31" s="193" t="s">
        <v>3183</v>
      </c>
      <c r="E31" s="193" t="s">
        <v>3184</v>
      </c>
      <c r="F31" s="195" t="str">
        <f>IF(COUNTIF(G31:AT31,"&lt;&gt;")=0,"",SUMPRODUCT(((Recommendations[ImplStatus]="Implemented")+(Recommendations[ImplStatus]="Compensated"))*ISNUMBER(MATCH(Recommendations[Id],G31:AT31,0)))/COUNTIF(G31:AT31,"&lt;&gt;"))</f>
        <v/>
      </c>
      <c r="G31" s="197"/>
      <c r="H31" s="197"/>
      <c r="I31" s="197"/>
      <c r="J31" s="197"/>
      <c r="K31" s="197"/>
      <c r="L31" s="197"/>
      <c r="M31" s="197"/>
      <c r="N31" s="197"/>
      <c r="O31" s="197"/>
      <c r="P31" s="197"/>
      <c r="Q31" s="197"/>
      <c r="R31" s="197"/>
      <c r="S31" s="197"/>
      <c r="T31" s="197"/>
      <c r="U31" s="197"/>
      <c r="V31" s="197"/>
      <c r="W31" s="197"/>
      <c r="X31" s="197"/>
      <c r="Y31" s="197"/>
      <c r="Z31" s="197"/>
      <c r="AA31" s="197"/>
      <c r="AB31" s="197"/>
      <c r="AC31" s="197"/>
      <c r="AD31" s="197"/>
      <c r="AE31" s="197"/>
      <c r="AF31" s="197"/>
      <c r="AG31" s="197"/>
      <c r="AH31" s="197"/>
      <c r="AI31" s="197"/>
      <c r="AJ31" s="197"/>
      <c r="AK31" s="197"/>
      <c r="AL31" s="197"/>
      <c r="AM31" s="197"/>
      <c r="AN31" s="197"/>
      <c r="AO31" s="197"/>
      <c r="AP31" s="197"/>
      <c r="AQ31" s="197"/>
      <c r="AR31" s="197"/>
      <c r="AS31" s="197"/>
      <c r="AT31" s="207"/>
    </row>
    <row r="32" spans="1:46" ht="60" customHeight="1" outlineLevel="1" x14ac:dyDescent="0.35">
      <c r="A32" s="203" t="s">
        <v>3185</v>
      </c>
      <c r="B32" s="189"/>
      <c r="C32" s="189"/>
      <c r="D32" s="192" t="s">
        <v>3186</v>
      </c>
      <c r="E32" s="192"/>
      <c r="F32" s="194" t="str">
        <f>IF(COUNTIF(G32:AT32,"&lt;&gt;")=0,"",SUMPRODUCT(((Recommendations[ImplStatus]="Implemented")+(Recommendations[ImplStatus]="Compensated"))*ISNUMBER(MATCH(Recommendations[Id],G32:AT32,0)))/COUNTIF(G32:AT32,"&lt;&gt;"))</f>
        <v/>
      </c>
      <c r="G32" s="196"/>
      <c r="H32" s="196"/>
      <c r="I32" s="196"/>
      <c r="J32" s="196"/>
      <c r="K32" s="196"/>
      <c r="L32" s="196"/>
      <c r="M32" s="196"/>
      <c r="N32" s="196"/>
      <c r="O32" s="196"/>
      <c r="P32" s="196"/>
      <c r="Q32" s="196"/>
      <c r="R32" s="196"/>
      <c r="S32" s="196"/>
      <c r="T32" s="196"/>
      <c r="U32" s="196"/>
      <c r="V32" s="196"/>
      <c r="W32" s="196"/>
      <c r="X32" s="196"/>
      <c r="Y32" s="196"/>
      <c r="Z32" s="196"/>
      <c r="AA32" s="196"/>
      <c r="AB32" s="196"/>
      <c r="AC32" s="196"/>
      <c r="AD32" s="196"/>
      <c r="AE32" s="196"/>
      <c r="AF32" s="196"/>
      <c r="AG32" s="196"/>
      <c r="AH32" s="196"/>
      <c r="AI32" s="196"/>
      <c r="AJ32" s="196"/>
      <c r="AK32" s="196"/>
      <c r="AL32" s="196"/>
      <c r="AM32" s="196"/>
      <c r="AN32" s="196"/>
      <c r="AO32" s="196"/>
      <c r="AP32" s="196"/>
      <c r="AQ32" s="196"/>
      <c r="AR32" s="196"/>
      <c r="AS32" s="196"/>
      <c r="AT32" s="206"/>
    </row>
    <row r="33" spans="1:46" ht="60" customHeight="1" x14ac:dyDescent="0.35">
      <c r="A33" s="204" t="s">
        <v>3185</v>
      </c>
      <c r="B33" s="190"/>
      <c r="C33" s="191" t="s">
        <v>3187</v>
      </c>
      <c r="D33" s="193" t="s">
        <v>3188</v>
      </c>
      <c r="E33" s="193" t="s">
        <v>3189</v>
      </c>
      <c r="F33" s="195" t="str">
        <f>IF(COUNTIF(G33:AT33,"&lt;&gt;")=0,"",SUMPRODUCT(((Recommendations[ImplStatus]="Implemented")+(Recommendations[ImplStatus]="Compensated"))*ISNUMBER(MATCH(Recommendations[Id],G33:AT33,0)))/COUNTIF(G33:AT33,"&lt;&gt;"))</f>
        <v/>
      </c>
      <c r="G33" s="197"/>
      <c r="H33" s="197"/>
      <c r="I33" s="197"/>
      <c r="J33" s="197"/>
      <c r="K33" s="197"/>
      <c r="L33" s="197"/>
      <c r="M33" s="197"/>
      <c r="N33" s="197"/>
      <c r="O33" s="197"/>
      <c r="P33" s="197"/>
      <c r="Q33" s="197"/>
      <c r="R33" s="197"/>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207"/>
    </row>
    <row r="34" spans="1:46" ht="60" customHeight="1" x14ac:dyDescent="0.35">
      <c r="A34" s="204" t="s">
        <v>3185</v>
      </c>
      <c r="B34" s="190"/>
      <c r="C34" s="191" t="s">
        <v>3190</v>
      </c>
      <c r="D34" s="193" t="s">
        <v>3191</v>
      </c>
      <c r="E34" s="193" t="s">
        <v>3192</v>
      </c>
      <c r="F34" s="195" t="str">
        <f>IF(COUNTIF(G34:AT34,"&lt;&gt;")=0,"",SUMPRODUCT(((Recommendations[ImplStatus]="Implemented")+(Recommendations[ImplStatus]="Compensated"))*ISNUMBER(MATCH(Recommendations[Id],G34:AT34,0)))/COUNTIF(G34:AT34,"&lt;&gt;"))</f>
        <v/>
      </c>
      <c r="G34" s="197"/>
      <c r="H34" s="197"/>
      <c r="I34" s="197"/>
      <c r="J34" s="197"/>
      <c r="K34" s="197"/>
      <c r="L34" s="197"/>
      <c r="M34" s="197"/>
      <c r="N34" s="197"/>
      <c r="O34" s="197"/>
      <c r="P34" s="197"/>
      <c r="Q34" s="197"/>
      <c r="R34" s="197"/>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207"/>
    </row>
    <row r="35" spans="1:46" ht="60" customHeight="1" x14ac:dyDescent="0.35">
      <c r="A35" s="204" t="s">
        <v>3185</v>
      </c>
      <c r="B35" s="190"/>
      <c r="C35" s="191" t="s">
        <v>3193</v>
      </c>
      <c r="D35" s="193" t="s">
        <v>3194</v>
      </c>
      <c r="E35" s="193" t="s">
        <v>3195</v>
      </c>
      <c r="F35" s="195" t="str">
        <f>IF(COUNTIF(G35:AT35,"&lt;&gt;")=0,"",SUMPRODUCT(((Recommendations[ImplStatus]="Implemented")+(Recommendations[ImplStatus]="Compensated"))*ISNUMBER(MATCH(Recommendations[Id],G35:AT35,0)))/COUNTIF(G35:AT35,"&lt;&gt;"))</f>
        <v/>
      </c>
      <c r="G35" s="197"/>
      <c r="H35" s="197"/>
      <c r="I35" s="197"/>
      <c r="J35" s="197"/>
      <c r="K35" s="197"/>
      <c r="L35" s="197"/>
      <c r="M35" s="197"/>
      <c r="N35" s="197"/>
      <c r="O35" s="197"/>
      <c r="P35" s="197"/>
      <c r="Q35" s="197"/>
      <c r="R35" s="197"/>
      <c r="S35" s="197"/>
      <c r="T35" s="197"/>
      <c r="U35" s="197"/>
      <c r="V35" s="197"/>
      <c r="W35" s="197"/>
      <c r="X35" s="197"/>
      <c r="Y35" s="197"/>
      <c r="Z35" s="197"/>
      <c r="AA35" s="197"/>
      <c r="AB35" s="197"/>
      <c r="AC35" s="197"/>
      <c r="AD35" s="197"/>
      <c r="AE35" s="197"/>
      <c r="AF35" s="197"/>
      <c r="AG35" s="197"/>
      <c r="AH35" s="197"/>
      <c r="AI35" s="197"/>
      <c r="AJ35" s="197"/>
      <c r="AK35" s="197"/>
      <c r="AL35" s="197"/>
      <c r="AM35" s="197"/>
      <c r="AN35" s="197"/>
      <c r="AO35" s="197"/>
      <c r="AP35" s="197"/>
      <c r="AQ35" s="197"/>
      <c r="AR35" s="197"/>
      <c r="AS35" s="197"/>
      <c r="AT35" s="207"/>
    </row>
    <row r="36" spans="1:46" ht="60" customHeight="1" outlineLevel="1" x14ac:dyDescent="0.35">
      <c r="A36" s="203" t="s">
        <v>3185</v>
      </c>
      <c r="B36" s="189" t="s">
        <v>3196</v>
      </c>
      <c r="C36" s="189"/>
      <c r="D36" s="192" t="s">
        <v>3197</v>
      </c>
      <c r="E36" s="192"/>
      <c r="F36" s="194" t="str">
        <f>IF(COUNTIF(G36:AT36,"&lt;&gt;")=0,"",SUMPRODUCT(((Recommendations[ImplStatus]="Implemented")+(Recommendations[ImplStatus]="Compensated"))*ISNUMBER(MATCH(Recommendations[Id],G36:AT36,0)))/COUNTIF(G36:AT36,"&lt;&gt;"))</f>
        <v/>
      </c>
      <c r="G36" s="196"/>
      <c r="H36" s="196"/>
      <c r="I36" s="196"/>
      <c r="J36" s="196"/>
      <c r="K36" s="196"/>
      <c r="L36" s="196"/>
      <c r="M36" s="196"/>
      <c r="N36" s="196"/>
      <c r="O36" s="196"/>
      <c r="P36" s="196"/>
      <c r="Q36" s="196"/>
      <c r="R36" s="196"/>
      <c r="S36" s="196"/>
      <c r="T36" s="196"/>
      <c r="U36" s="196"/>
      <c r="V36" s="196"/>
      <c r="W36" s="196"/>
      <c r="X36" s="196"/>
      <c r="Y36" s="196"/>
      <c r="Z36" s="196"/>
      <c r="AA36" s="196"/>
      <c r="AB36" s="196"/>
      <c r="AC36" s="196"/>
      <c r="AD36" s="196"/>
      <c r="AE36" s="196"/>
      <c r="AF36" s="196"/>
      <c r="AG36" s="196"/>
      <c r="AH36" s="196"/>
      <c r="AI36" s="196"/>
      <c r="AJ36" s="196"/>
      <c r="AK36" s="196"/>
      <c r="AL36" s="196"/>
      <c r="AM36" s="196"/>
      <c r="AN36" s="196"/>
      <c r="AO36" s="196"/>
      <c r="AP36" s="196"/>
      <c r="AQ36" s="196"/>
      <c r="AR36" s="196"/>
      <c r="AS36" s="196"/>
      <c r="AT36" s="206"/>
    </row>
    <row r="37" spans="1:46" ht="60" customHeight="1" x14ac:dyDescent="0.35">
      <c r="A37" s="204" t="s">
        <v>3185</v>
      </c>
      <c r="B37" s="190" t="s">
        <v>3196</v>
      </c>
      <c r="C37" s="191" t="s">
        <v>3198</v>
      </c>
      <c r="D37" s="193" t="s">
        <v>3199</v>
      </c>
      <c r="E37" s="193" t="s">
        <v>3200</v>
      </c>
      <c r="F37" s="195">
        <f>IF(COUNTIF(G37:AT37,"&lt;&gt;")=0,"",SUMPRODUCT(((Recommendations[ImplStatus]="Implemented")+(Recommendations[ImplStatus]="Compensated"))*ISNUMBER(MATCH(Recommendations[Id],G37:AT37,0)))/COUNTIF(G37:AT37,"&lt;&gt;"))</f>
        <v>0</v>
      </c>
      <c r="G37" s="197" t="s">
        <v>61</v>
      </c>
      <c r="H37" s="197"/>
      <c r="I37" s="197"/>
      <c r="J37" s="197"/>
      <c r="K37" s="197"/>
      <c r="L37" s="197"/>
      <c r="M37" s="197"/>
      <c r="N37" s="197"/>
      <c r="O37" s="197"/>
      <c r="P37" s="197"/>
      <c r="Q37" s="197"/>
      <c r="R37" s="197"/>
      <c r="S37" s="197"/>
      <c r="T37" s="197"/>
      <c r="U37" s="197"/>
      <c r="V37" s="197"/>
      <c r="W37" s="197"/>
      <c r="X37" s="197"/>
      <c r="Y37" s="197"/>
      <c r="Z37" s="197"/>
      <c r="AA37" s="197"/>
      <c r="AB37" s="197"/>
      <c r="AC37" s="197"/>
      <c r="AD37" s="197"/>
      <c r="AE37" s="197"/>
      <c r="AF37" s="197"/>
      <c r="AG37" s="197"/>
      <c r="AH37" s="197"/>
      <c r="AI37" s="197"/>
      <c r="AJ37" s="197"/>
      <c r="AK37" s="197"/>
      <c r="AL37" s="197"/>
      <c r="AM37" s="197"/>
      <c r="AN37" s="197"/>
      <c r="AO37" s="197"/>
      <c r="AP37" s="197"/>
      <c r="AQ37" s="197"/>
      <c r="AR37" s="197"/>
      <c r="AS37" s="197"/>
      <c r="AT37" s="207"/>
    </row>
    <row r="38" spans="1:46" ht="60" customHeight="1" x14ac:dyDescent="0.35">
      <c r="A38" s="204" t="s">
        <v>3185</v>
      </c>
      <c r="B38" s="190" t="s">
        <v>3196</v>
      </c>
      <c r="C38" s="191" t="s">
        <v>3201</v>
      </c>
      <c r="D38" s="193" t="s">
        <v>3202</v>
      </c>
      <c r="E38" s="193" t="s">
        <v>3203</v>
      </c>
      <c r="F38" s="195" t="str">
        <f>IF(COUNTIF(G38:AT38,"&lt;&gt;")=0,"",SUMPRODUCT(((Recommendations[ImplStatus]="Implemented")+(Recommendations[ImplStatus]="Compensated"))*ISNUMBER(MATCH(Recommendations[Id],G38:AT38,0)))/COUNTIF(G38:AT38,"&lt;&gt;"))</f>
        <v/>
      </c>
      <c r="G38" s="197"/>
      <c r="H38" s="197"/>
      <c r="I38" s="197"/>
      <c r="J38" s="197"/>
      <c r="K38" s="197"/>
      <c r="L38" s="197"/>
      <c r="M38" s="197"/>
      <c r="N38" s="197"/>
      <c r="O38" s="197"/>
      <c r="P38" s="197"/>
      <c r="Q38" s="197"/>
      <c r="R38" s="197"/>
      <c r="S38" s="197"/>
      <c r="T38" s="197"/>
      <c r="U38" s="197"/>
      <c r="V38" s="197"/>
      <c r="W38" s="197"/>
      <c r="X38" s="197"/>
      <c r="Y38" s="197"/>
      <c r="Z38" s="197"/>
      <c r="AA38" s="197"/>
      <c r="AB38" s="197"/>
      <c r="AC38" s="197"/>
      <c r="AD38" s="197"/>
      <c r="AE38" s="197"/>
      <c r="AF38" s="197"/>
      <c r="AG38" s="197"/>
      <c r="AH38" s="197"/>
      <c r="AI38" s="197"/>
      <c r="AJ38" s="197"/>
      <c r="AK38" s="197"/>
      <c r="AL38" s="197"/>
      <c r="AM38" s="197"/>
      <c r="AN38" s="197"/>
      <c r="AO38" s="197"/>
      <c r="AP38" s="197"/>
      <c r="AQ38" s="197"/>
      <c r="AR38" s="197"/>
      <c r="AS38" s="197"/>
      <c r="AT38" s="207"/>
    </row>
    <row r="39" spans="1:46" ht="60" customHeight="1" x14ac:dyDescent="0.35">
      <c r="A39" s="204" t="s">
        <v>3185</v>
      </c>
      <c r="B39" s="190" t="s">
        <v>3196</v>
      </c>
      <c r="C39" s="191" t="s">
        <v>3204</v>
      </c>
      <c r="D39" s="193" t="s">
        <v>3205</v>
      </c>
      <c r="E39" s="193" t="s">
        <v>3206</v>
      </c>
      <c r="F39" s="195" t="str">
        <f>IF(COUNTIF(G39:AT39,"&lt;&gt;")=0,"",SUMPRODUCT(((Recommendations[ImplStatus]="Implemented")+(Recommendations[ImplStatus]="Compensated"))*ISNUMBER(MATCH(Recommendations[Id],G39:AT39,0)))/COUNTIF(G39:AT39,"&lt;&gt;"))</f>
        <v/>
      </c>
      <c r="G39" s="197"/>
      <c r="H39" s="197"/>
      <c r="I39" s="197"/>
      <c r="J39" s="197"/>
      <c r="K39" s="197"/>
      <c r="L39" s="197"/>
      <c r="M39" s="197"/>
      <c r="N39" s="197"/>
      <c r="O39" s="197"/>
      <c r="P39" s="197"/>
      <c r="Q39" s="197"/>
      <c r="R39" s="197"/>
      <c r="S39" s="197"/>
      <c r="T39" s="197"/>
      <c r="U39" s="197"/>
      <c r="V39" s="197"/>
      <c r="W39" s="197"/>
      <c r="X39" s="197"/>
      <c r="Y39" s="197"/>
      <c r="Z39" s="197"/>
      <c r="AA39" s="197"/>
      <c r="AB39" s="197"/>
      <c r="AC39" s="197"/>
      <c r="AD39" s="197"/>
      <c r="AE39" s="197"/>
      <c r="AF39" s="197"/>
      <c r="AG39" s="197"/>
      <c r="AH39" s="197"/>
      <c r="AI39" s="197"/>
      <c r="AJ39" s="197"/>
      <c r="AK39" s="197"/>
      <c r="AL39" s="197"/>
      <c r="AM39" s="197"/>
      <c r="AN39" s="197"/>
      <c r="AO39" s="197"/>
      <c r="AP39" s="197"/>
      <c r="AQ39" s="197"/>
      <c r="AR39" s="197"/>
      <c r="AS39" s="197"/>
      <c r="AT39" s="207"/>
    </row>
    <row r="40" spans="1:46" ht="60" customHeight="1" x14ac:dyDescent="0.35">
      <c r="A40" s="204" t="s">
        <v>3185</v>
      </c>
      <c r="B40" s="190" t="s">
        <v>3196</v>
      </c>
      <c r="C40" s="191" t="s">
        <v>3207</v>
      </c>
      <c r="D40" s="193" t="s">
        <v>3208</v>
      </c>
      <c r="E40" s="193" t="s">
        <v>3209</v>
      </c>
      <c r="F40" s="195" t="str">
        <f>IF(COUNTIF(G40:AT40,"&lt;&gt;")=0,"",SUMPRODUCT(((Recommendations[ImplStatus]="Implemented")+(Recommendations[ImplStatus]="Compensated"))*ISNUMBER(MATCH(Recommendations[Id],G40:AT40,0)))/COUNTIF(G40:AT40,"&lt;&gt;"))</f>
        <v/>
      </c>
      <c r="G40" s="197"/>
      <c r="H40" s="197"/>
      <c r="I40" s="197"/>
      <c r="J40" s="197"/>
      <c r="K40" s="197"/>
      <c r="L40" s="197"/>
      <c r="M40" s="197"/>
      <c r="N40" s="197"/>
      <c r="O40" s="197"/>
      <c r="P40" s="197"/>
      <c r="Q40" s="197"/>
      <c r="R40" s="197"/>
      <c r="S40" s="197"/>
      <c r="T40" s="197"/>
      <c r="U40" s="197"/>
      <c r="V40" s="197"/>
      <c r="W40" s="197"/>
      <c r="X40" s="197"/>
      <c r="Y40" s="197"/>
      <c r="Z40" s="197"/>
      <c r="AA40" s="197"/>
      <c r="AB40" s="197"/>
      <c r="AC40" s="197"/>
      <c r="AD40" s="197"/>
      <c r="AE40" s="197"/>
      <c r="AF40" s="197"/>
      <c r="AG40" s="197"/>
      <c r="AH40" s="197"/>
      <c r="AI40" s="197"/>
      <c r="AJ40" s="197"/>
      <c r="AK40" s="197"/>
      <c r="AL40" s="197"/>
      <c r="AM40" s="197"/>
      <c r="AN40" s="197"/>
      <c r="AO40" s="197"/>
      <c r="AP40" s="197"/>
      <c r="AQ40" s="197"/>
      <c r="AR40" s="197"/>
      <c r="AS40" s="197"/>
      <c r="AT40" s="207"/>
    </row>
    <row r="41" spans="1:46" ht="60" customHeight="1" x14ac:dyDescent="0.35">
      <c r="A41" s="204" t="s">
        <v>3185</v>
      </c>
      <c r="B41" s="190" t="s">
        <v>3196</v>
      </c>
      <c r="C41" s="191" t="s">
        <v>3210</v>
      </c>
      <c r="D41" s="193" t="s">
        <v>3211</v>
      </c>
      <c r="E41" s="193" t="s">
        <v>3212</v>
      </c>
      <c r="F41" s="195" t="str">
        <f>IF(COUNTIF(G41:AT41,"&lt;&gt;")=0,"",SUMPRODUCT(((Recommendations[ImplStatus]="Implemented")+(Recommendations[ImplStatus]="Compensated"))*ISNUMBER(MATCH(Recommendations[Id],G41:AT41,0)))/COUNTIF(G41:AT41,"&lt;&gt;"))</f>
        <v/>
      </c>
      <c r="G41" s="197"/>
      <c r="H41" s="197"/>
      <c r="I41" s="197"/>
      <c r="J41" s="197"/>
      <c r="K41" s="197"/>
      <c r="L41" s="197"/>
      <c r="M41" s="197"/>
      <c r="N41" s="197"/>
      <c r="O41" s="197"/>
      <c r="P41" s="197"/>
      <c r="Q41" s="197"/>
      <c r="R41" s="197"/>
      <c r="S41" s="197"/>
      <c r="T41" s="197"/>
      <c r="U41" s="197"/>
      <c r="V41" s="197"/>
      <c r="W41" s="197"/>
      <c r="X41" s="197"/>
      <c r="Y41" s="197"/>
      <c r="Z41" s="197"/>
      <c r="AA41" s="197"/>
      <c r="AB41" s="197"/>
      <c r="AC41" s="197"/>
      <c r="AD41" s="197"/>
      <c r="AE41" s="197"/>
      <c r="AF41" s="197"/>
      <c r="AG41" s="197"/>
      <c r="AH41" s="197"/>
      <c r="AI41" s="197"/>
      <c r="AJ41" s="197"/>
      <c r="AK41" s="197"/>
      <c r="AL41" s="197"/>
      <c r="AM41" s="197"/>
      <c r="AN41" s="197"/>
      <c r="AO41" s="197"/>
      <c r="AP41" s="197"/>
      <c r="AQ41" s="197"/>
      <c r="AR41" s="197"/>
      <c r="AS41" s="197"/>
      <c r="AT41" s="207"/>
    </row>
    <row r="42" spans="1:46" ht="60" customHeight="1" x14ac:dyDescent="0.35">
      <c r="A42" s="204" t="s">
        <v>3185</v>
      </c>
      <c r="B42" s="190" t="s">
        <v>3196</v>
      </c>
      <c r="C42" s="191" t="s">
        <v>3213</v>
      </c>
      <c r="D42" s="193" t="s">
        <v>3214</v>
      </c>
      <c r="E42" s="193" t="s">
        <v>3215</v>
      </c>
      <c r="F42" s="195" t="str">
        <f>IF(COUNTIF(G42:AT42,"&lt;&gt;")=0,"",SUMPRODUCT(((Recommendations[ImplStatus]="Implemented")+(Recommendations[ImplStatus]="Compensated"))*ISNUMBER(MATCH(Recommendations[Id],G42:AT42,0)))/COUNTIF(G42:AT42,"&lt;&gt;"))</f>
        <v/>
      </c>
      <c r="G42" s="197"/>
      <c r="H42" s="197"/>
      <c r="I42" s="197"/>
      <c r="J42" s="197"/>
      <c r="K42" s="197"/>
      <c r="L42" s="197"/>
      <c r="M42" s="197"/>
      <c r="N42" s="197"/>
      <c r="O42" s="197"/>
      <c r="P42" s="197"/>
      <c r="Q42" s="197"/>
      <c r="R42" s="197"/>
      <c r="S42" s="197"/>
      <c r="T42" s="197"/>
      <c r="U42" s="197"/>
      <c r="V42" s="197"/>
      <c r="W42" s="197"/>
      <c r="X42" s="197"/>
      <c r="Y42" s="197"/>
      <c r="Z42" s="197"/>
      <c r="AA42" s="197"/>
      <c r="AB42" s="197"/>
      <c r="AC42" s="197"/>
      <c r="AD42" s="197"/>
      <c r="AE42" s="197"/>
      <c r="AF42" s="197"/>
      <c r="AG42" s="197"/>
      <c r="AH42" s="197"/>
      <c r="AI42" s="197"/>
      <c r="AJ42" s="197"/>
      <c r="AK42" s="197"/>
      <c r="AL42" s="197"/>
      <c r="AM42" s="197"/>
      <c r="AN42" s="197"/>
      <c r="AO42" s="197"/>
      <c r="AP42" s="197"/>
      <c r="AQ42" s="197"/>
      <c r="AR42" s="197"/>
      <c r="AS42" s="197"/>
      <c r="AT42" s="207"/>
    </row>
    <row r="43" spans="1:46" ht="60" customHeight="1" x14ac:dyDescent="0.35">
      <c r="A43" s="204" t="s">
        <v>3185</v>
      </c>
      <c r="B43" s="190" t="s">
        <v>3196</v>
      </c>
      <c r="C43" s="191" t="s">
        <v>3216</v>
      </c>
      <c r="D43" s="193" t="s">
        <v>3217</v>
      </c>
      <c r="E43" s="193" t="s">
        <v>3218</v>
      </c>
      <c r="F43" s="195" t="str">
        <f>IF(COUNTIF(G43:AT43,"&lt;&gt;")=0,"",SUMPRODUCT(((Recommendations[ImplStatus]="Implemented")+(Recommendations[ImplStatus]="Compensated"))*ISNUMBER(MATCH(Recommendations[Id],G43:AT43,0)))/COUNTIF(G43:AT43,"&lt;&gt;"))</f>
        <v/>
      </c>
      <c r="G43" s="197"/>
      <c r="H43" s="197"/>
      <c r="I43" s="197"/>
      <c r="J43" s="197"/>
      <c r="K43" s="197"/>
      <c r="L43" s="197"/>
      <c r="M43" s="197"/>
      <c r="N43" s="197"/>
      <c r="O43" s="197"/>
      <c r="P43" s="197"/>
      <c r="Q43" s="197"/>
      <c r="R43" s="197"/>
      <c r="S43" s="197"/>
      <c r="T43" s="197"/>
      <c r="U43" s="197"/>
      <c r="V43" s="197"/>
      <c r="W43" s="197"/>
      <c r="X43" s="197"/>
      <c r="Y43" s="197"/>
      <c r="Z43" s="197"/>
      <c r="AA43" s="197"/>
      <c r="AB43" s="197"/>
      <c r="AC43" s="197"/>
      <c r="AD43" s="197"/>
      <c r="AE43" s="197"/>
      <c r="AF43" s="197"/>
      <c r="AG43" s="197"/>
      <c r="AH43" s="197"/>
      <c r="AI43" s="197"/>
      <c r="AJ43" s="197"/>
      <c r="AK43" s="197"/>
      <c r="AL43" s="197"/>
      <c r="AM43" s="197"/>
      <c r="AN43" s="197"/>
      <c r="AO43" s="197"/>
      <c r="AP43" s="197"/>
      <c r="AQ43" s="197"/>
      <c r="AR43" s="197"/>
      <c r="AS43" s="197"/>
      <c r="AT43" s="207"/>
    </row>
    <row r="44" spans="1:46" ht="60" customHeight="1" x14ac:dyDescent="0.35">
      <c r="A44" s="204" t="s">
        <v>3185</v>
      </c>
      <c r="B44" s="190" t="s">
        <v>3196</v>
      </c>
      <c r="C44" s="191" t="s">
        <v>3219</v>
      </c>
      <c r="D44" s="193" t="s">
        <v>3220</v>
      </c>
      <c r="E44" s="193" t="s">
        <v>3221</v>
      </c>
      <c r="F44" s="195" t="str">
        <f>IF(COUNTIF(G44:AT44,"&lt;&gt;")=0,"",SUMPRODUCT(((Recommendations[ImplStatus]="Implemented")+(Recommendations[ImplStatus]="Compensated"))*ISNUMBER(MATCH(Recommendations[Id],G44:AT44,0)))/COUNTIF(G44:AT44,"&lt;&gt;"))</f>
        <v/>
      </c>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c r="AH44" s="197"/>
      <c r="AI44" s="197"/>
      <c r="AJ44" s="197"/>
      <c r="AK44" s="197"/>
      <c r="AL44" s="197"/>
      <c r="AM44" s="197"/>
      <c r="AN44" s="197"/>
      <c r="AO44" s="197"/>
      <c r="AP44" s="197"/>
      <c r="AQ44" s="197"/>
      <c r="AR44" s="197"/>
      <c r="AS44" s="197"/>
      <c r="AT44" s="207"/>
    </row>
    <row r="45" spans="1:46" ht="60" customHeight="1" x14ac:dyDescent="0.35">
      <c r="A45" s="204" t="s">
        <v>3185</v>
      </c>
      <c r="B45" s="190" t="s">
        <v>3196</v>
      </c>
      <c r="C45" s="191" t="s">
        <v>3222</v>
      </c>
      <c r="D45" s="193" t="s">
        <v>3223</v>
      </c>
      <c r="E45" s="193" t="s">
        <v>3224</v>
      </c>
      <c r="F45" s="195">
        <f>IF(COUNTIF(G45:AT45,"&lt;&gt;")=0,"",SUMPRODUCT(((Recommendations[ImplStatus]="Implemented")+(Recommendations[ImplStatus]="Compensated"))*ISNUMBER(MATCH(Recommendations[Id],G45:AT45,0)))/COUNTIF(G45:AT45,"&lt;&gt;"))</f>
        <v>0</v>
      </c>
      <c r="G45" s="197" t="s">
        <v>30</v>
      </c>
      <c r="H45" s="197"/>
      <c r="I45" s="197"/>
      <c r="J45" s="197"/>
      <c r="K45" s="197"/>
      <c r="L45" s="197"/>
      <c r="M45" s="197"/>
      <c r="N45" s="197"/>
      <c r="O45" s="197"/>
      <c r="P45" s="197"/>
      <c r="Q45" s="197"/>
      <c r="R45" s="197"/>
      <c r="S45" s="197"/>
      <c r="T45" s="197"/>
      <c r="U45" s="197"/>
      <c r="V45" s="197"/>
      <c r="W45" s="197"/>
      <c r="X45" s="197"/>
      <c r="Y45" s="197"/>
      <c r="Z45" s="197"/>
      <c r="AA45" s="197"/>
      <c r="AB45" s="197"/>
      <c r="AC45" s="197"/>
      <c r="AD45" s="197"/>
      <c r="AE45" s="197"/>
      <c r="AF45" s="197"/>
      <c r="AG45" s="197"/>
      <c r="AH45" s="197"/>
      <c r="AI45" s="197"/>
      <c r="AJ45" s="197"/>
      <c r="AK45" s="197"/>
      <c r="AL45" s="197"/>
      <c r="AM45" s="197"/>
      <c r="AN45" s="197"/>
      <c r="AO45" s="197"/>
      <c r="AP45" s="197"/>
      <c r="AQ45" s="197"/>
      <c r="AR45" s="197"/>
      <c r="AS45" s="197"/>
      <c r="AT45" s="207"/>
    </row>
    <row r="46" spans="1:46" ht="60" customHeight="1" x14ac:dyDescent="0.35">
      <c r="A46" s="204" t="s">
        <v>3185</v>
      </c>
      <c r="B46" s="190" t="s">
        <v>3196</v>
      </c>
      <c r="C46" s="191" t="s">
        <v>3225</v>
      </c>
      <c r="D46" s="193" t="s">
        <v>3226</v>
      </c>
      <c r="E46" s="193" t="s">
        <v>3227</v>
      </c>
      <c r="F46" s="195">
        <f>IF(COUNTIF(G46:AT46,"&lt;&gt;")=0,"",SUMPRODUCT(((Recommendations[ImplStatus]="Implemented")+(Recommendations[ImplStatus]="Compensated"))*ISNUMBER(MATCH(Recommendations[Id],G46:AT46,0)))/COUNTIF(G46:AT46,"&lt;&gt;"))</f>
        <v>0</v>
      </c>
      <c r="G46" s="197" t="s">
        <v>71</v>
      </c>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c r="AH46" s="197"/>
      <c r="AI46" s="197"/>
      <c r="AJ46" s="197"/>
      <c r="AK46" s="197"/>
      <c r="AL46" s="197"/>
      <c r="AM46" s="197"/>
      <c r="AN46" s="197"/>
      <c r="AO46" s="197"/>
      <c r="AP46" s="197"/>
      <c r="AQ46" s="197"/>
      <c r="AR46" s="197"/>
      <c r="AS46" s="197"/>
      <c r="AT46" s="207"/>
    </row>
    <row r="47" spans="1:46" ht="60" customHeight="1" x14ac:dyDescent="0.35">
      <c r="A47" s="204" t="s">
        <v>3185</v>
      </c>
      <c r="B47" s="190" t="s">
        <v>3196</v>
      </c>
      <c r="C47" s="191" t="s">
        <v>3228</v>
      </c>
      <c r="D47" s="193" t="s">
        <v>3229</v>
      </c>
      <c r="E47" s="193" t="s">
        <v>3230</v>
      </c>
      <c r="F47" s="195" t="str">
        <f>IF(COUNTIF(G47:AT47,"&lt;&gt;")=0,"",SUMPRODUCT(((Recommendations[ImplStatus]="Implemented")+(Recommendations[ImplStatus]="Compensated"))*ISNUMBER(MATCH(Recommendations[Id],G47:AT47,0)))/COUNTIF(G47:AT47,"&lt;&gt;"))</f>
        <v/>
      </c>
      <c r="G47" s="197"/>
      <c r="H47" s="197"/>
      <c r="I47" s="197"/>
      <c r="J47" s="197"/>
      <c r="K47" s="197"/>
      <c r="L47" s="197"/>
      <c r="M47" s="197"/>
      <c r="N47" s="197"/>
      <c r="O47" s="197"/>
      <c r="P47" s="197"/>
      <c r="Q47" s="197"/>
      <c r="R47" s="197"/>
      <c r="S47" s="197"/>
      <c r="T47" s="197"/>
      <c r="U47" s="197"/>
      <c r="V47" s="197"/>
      <c r="W47" s="197"/>
      <c r="X47" s="197"/>
      <c r="Y47" s="197"/>
      <c r="Z47" s="197"/>
      <c r="AA47" s="197"/>
      <c r="AB47" s="197"/>
      <c r="AC47" s="197"/>
      <c r="AD47" s="197"/>
      <c r="AE47" s="197"/>
      <c r="AF47" s="197"/>
      <c r="AG47" s="197"/>
      <c r="AH47" s="197"/>
      <c r="AI47" s="197"/>
      <c r="AJ47" s="197"/>
      <c r="AK47" s="197"/>
      <c r="AL47" s="197"/>
      <c r="AM47" s="197"/>
      <c r="AN47" s="197"/>
      <c r="AO47" s="197"/>
      <c r="AP47" s="197"/>
      <c r="AQ47" s="197"/>
      <c r="AR47" s="197"/>
      <c r="AS47" s="197"/>
      <c r="AT47" s="207"/>
    </row>
    <row r="48" spans="1:46" ht="60" customHeight="1" x14ac:dyDescent="0.35">
      <c r="A48" s="204" t="s">
        <v>3185</v>
      </c>
      <c r="B48" s="190" t="s">
        <v>3196</v>
      </c>
      <c r="C48" s="191" t="s">
        <v>3231</v>
      </c>
      <c r="D48" s="193" t="s">
        <v>3232</v>
      </c>
      <c r="E48" s="193" t="s">
        <v>3233</v>
      </c>
      <c r="F48" s="195" t="str">
        <f>IF(COUNTIF(G48:AT48,"&lt;&gt;")=0,"",SUMPRODUCT(((Recommendations[ImplStatus]="Implemented")+(Recommendations[ImplStatus]="Compensated"))*ISNUMBER(MATCH(Recommendations[Id],G48:AT48,0)))/COUNTIF(G48:AT48,"&lt;&gt;"))</f>
        <v/>
      </c>
      <c r="G48" s="197"/>
      <c r="H48" s="197"/>
      <c r="I48" s="197"/>
      <c r="J48" s="197"/>
      <c r="K48" s="197"/>
      <c r="L48" s="197"/>
      <c r="M48" s="197"/>
      <c r="N48" s="197"/>
      <c r="O48" s="197"/>
      <c r="P48" s="197"/>
      <c r="Q48" s="197"/>
      <c r="R48" s="197"/>
      <c r="S48" s="197"/>
      <c r="T48" s="197"/>
      <c r="U48" s="197"/>
      <c r="V48" s="197"/>
      <c r="W48" s="197"/>
      <c r="X48" s="197"/>
      <c r="Y48" s="197"/>
      <c r="Z48" s="197"/>
      <c r="AA48" s="197"/>
      <c r="AB48" s="197"/>
      <c r="AC48" s="197"/>
      <c r="AD48" s="197"/>
      <c r="AE48" s="197"/>
      <c r="AF48" s="197"/>
      <c r="AG48" s="197"/>
      <c r="AH48" s="197"/>
      <c r="AI48" s="197"/>
      <c r="AJ48" s="197"/>
      <c r="AK48" s="197"/>
      <c r="AL48" s="197"/>
      <c r="AM48" s="197"/>
      <c r="AN48" s="197"/>
      <c r="AO48" s="197"/>
      <c r="AP48" s="197"/>
      <c r="AQ48" s="197"/>
      <c r="AR48" s="197"/>
      <c r="AS48" s="197"/>
      <c r="AT48" s="207"/>
    </row>
    <row r="49" spans="1:46" ht="60" customHeight="1" x14ac:dyDescent="0.35">
      <c r="A49" s="204" t="s">
        <v>3185</v>
      </c>
      <c r="B49" s="190" t="s">
        <v>3196</v>
      </c>
      <c r="C49" s="191" t="s">
        <v>3234</v>
      </c>
      <c r="D49" s="193" t="s">
        <v>3235</v>
      </c>
      <c r="E49" s="193" t="s">
        <v>3236</v>
      </c>
      <c r="F49" s="195" t="str">
        <f>IF(COUNTIF(G49:AT49,"&lt;&gt;")=0,"",SUMPRODUCT(((Recommendations[ImplStatus]="Implemented")+(Recommendations[ImplStatus]="Compensated"))*ISNUMBER(MATCH(Recommendations[Id],G49:AT49,0)))/COUNTIF(G49:AT49,"&lt;&gt;"))</f>
        <v/>
      </c>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207"/>
    </row>
    <row r="50" spans="1:46" ht="60" customHeight="1" x14ac:dyDescent="0.35">
      <c r="A50" s="204" t="s">
        <v>3185</v>
      </c>
      <c r="B50" s="190" t="s">
        <v>3196</v>
      </c>
      <c r="C50" s="191" t="s">
        <v>3237</v>
      </c>
      <c r="D50" s="193" t="s">
        <v>3238</v>
      </c>
      <c r="E50" s="193" t="s">
        <v>3239</v>
      </c>
      <c r="F50" s="195" t="str">
        <f>IF(COUNTIF(G50:AT50,"&lt;&gt;")=0,"",SUMPRODUCT(((Recommendations[ImplStatus]="Implemented")+(Recommendations[ImplStatus]="Compensated"))*ISNUMBER(MATCH(Recommendations[Id],G50:AT50,0)))/COUNTIF(G50:AT50,"&lt;&gt;"))</f>
        <v/>
      </c>
      <c r="G50" s="197"/>
      <c r="H50" s="197"/>
      <c r="I50" s="197"/>
      <c r="J50" s="197"/>
      <c r="K50" s="197"/>
      <c r="L50" s="197"/>
      <c r="M50" s="197"/>
      <c r="N50" s="197"/>
      <c r="O50" s="197"/>
      <c r="P50" s="197"/>
      <c r="Q50" s="197"/>
      <c r="R50" s="197"/>
      <c r="S50" s="197"/>
      <c r="T50" s="197"/>
      <c r="U50" s="197"/>
      <c r="V50" s="197"/>
      <c r="W50" s="197"/>
      <c r="X50" s="197"/>
      <c r="Y50" s="197"/>
      <c r="Z50" s="197"/>
      <c r="AA50" s="197"/>
      <c r="AB50" s="197"/>
      <c r="AC50" s="197"/>
      <c r="AD50" s="197"/>
      <c r="AE50" s="197"/>
      <c r="AF50" s="197"/>
      <c r="AG50" s="197"/>
      <c r="AH50" s="197"/>
      <c r="AI50" s="197"/>
      <c r="AJ50" s="197"/>
      <c r="AK50" s="197"/>
      <c r="AL50" s="197"/>
      <c r="AM50" s="197"/>
      <c r="AN50" s="197"/>
      <c r="AO50" s="197"/>
      <c r="AP50" s="197"/>
      <c r="AQ50" s="197"/>
      <c r="AR50" s="197"/>
      <c r="AS50" s="197"/>
      <c r="AT50" s="207"/>
    </row>
    <row r="51" spans="1:46" ht="60" customHeight="1" outlineLevel="1" x14ac:dyDescent="0.35">
      <c r="A51" s="203" t="s">
        <v>3185</v>
      </c>
      <c r="B51" s="189" t="s">
        <v>3240</v>
      </c>
      <c r="C51" s="189"/>
      <c r="D51" s="192" t="s">
        <v>3241</v>
      </c>
      <c r="E51" s="192"/>
      <c r="F51" s="194" t="str">
        <f>IF(COUNTIF(G51:AT51,"&lt;&gt;")=0,"",SUMPRODUCT(((Recommendations[ImplStatus]="Implemented")+(Recommendations[ImplStatus]="Compensated"))*ISNUMBER(MATCH(Recommendations[Id],G51:AT51,0)))/COUNTIF(G51:AT51,"&lt;&gt;"))</f>
        <v/>
      </c>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6"/>
      <c r="AJ51" s="196"/>
      <c r="AK51" s="196"/>
      <c r="AL51" s="196"/>
      <c r="AM51" s="196"/>
      <c r="AN51" s="196"/>
      <c r="AO51" s="196"/>
      <c r="AP51" s="196"/>
      <c r="AQ51" s="196"/>
      <c r="AR51" s="196"/>
      <c r="AS51" s="196"/>
      <c r="AT51" s="206"/>
    </row>
    <row r="52" spans="1:46" ht="60" customHeight="1" x14ac:dyDescent="0.35">
      <c r="A52" s="204" t="s">
        <v>3185</v>
      </c>
      <c r="B52" s="190" t="s">
        <v>3240</v>
      </c>
      <c r="C52" s="191" t="s">
        <v>3242</v>
      </c>
      <c r="D52" s="193" t="s">
        <v>3243</v>
      </c>
      <c r="E52" s="193" t="s">
        <v>3244</v>
      </c>
      <c r="F52" s="195">
        <f>IF(COUNTIF(G52:AT52,"&lt;&gt;")=0,"",SUMPRODUCT(((Recommendations[ImplStatus]="Implemented")+(Recommendations[ImplStatus]="Compensated"))*ISNUMBER(MATCH(Recommendations[Id],G52:AT52,0)))/COUNTIF(G52:AT52,"&lt;&gt;"))</f>
        <v>0</v>
      </c>
      <c r="G52" s="197" t="s">
        <v>25</v>
      </c>
      <c r="H52" s="197" t="s">
        <v>66</v>
      </c>
      <c r="I52" s="197" t="s">
        <v>129</v>
      </c>
      <c r="J52" s="197" t="s">
        <v>154</v>
      </c>
      <c r="K52" s="197" t="s">
        <v>225</v>
      </c>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207"/>
    </row>
    <row r="53" spans="1:46" ht="60" customHeight="1" x14ac:dyDescent="0.35">
      <c r="A53" s="204" t="s">
        <v>3185</v>
      </c>
      <c r="B53" s="190" t="s">
        <v>3240</v>
      </c>
      <c r="C53" s="191" t="s">
        <v>3245</v>
      </c>
      <c r="D53" s="193" t="s">
        <v>3246</v>
      </c>
      <c r="E53" s="193" t="s">
        <v>3247</v>
      </c>
      <c r="F53" s="195">
        <f>IF(COUNTIF(G53:AT53,"&lt;&gt;")=0,"",SUMPRODUCT(((Recommendations[ImplStatus]="Implemented")+(Recommendations[ImplStatus]="Compensated"))*ISNUMBER(MATCH(Recommendations[Id],G53:AT53,0)))/COUNTIF(G53:AT53,"&lt;&gt;"))</f>
        <v>0</v>
      </c>
      <c r="G53" s="197" t="s">
        <v>66</v>
      </c>
      <c r="H53" s="197"/>
      <c r="I53" s="197"/>
      <c r="J53" s="197"/>
      <c r="K53" s="197"/>
      <c r="L53" s="197"/>
      <c r="M53" s="197"/>
      <c r="N53" s="197"/>
      <c r="O53" s="197"/>
      <c r="P53" s="197"/>
      <c r="Q53" s="197"/>
      <c r="R53" s="197"/>
      <c r="S53" s="197"/>
      <c r="T53" s="197"/>
      <c r="U53" s="197"/>
      <c r="V53" s="197"/>
      <c r="W53" s="197"/>
      <c r="X53" s="197"/>
      <c r="Y53" s="197"/>
      <c r="Z53" s="197"/>
      <c r="AA53" s="197"/>
      <c r="AB53" s="197"/>
      <c r="AC53" s="197"/>
      <c r="AD53" s="197"/>
      <c r="AE53" s="197"/>
      <c r="AF53" s="197"/>
      <c r="AG53" s="197"/>
      <c r="AH53" s="197"/>
      <c r="AI53" s="197"/>
      <c r="AJ53" s="197"/>
      <c r="AK53" s="197"/>
      <c r="AL53" s="197"/>
      <c r="AM53" s="197"/>
      <c r="AN53" s="197"/>
      <c r="AO53" s="197"/>
      <c r="AP53" s="197"/>
      <c r="AQ53" s="197"/>
      <c r="AR53" s="197"/>
      <c r="AS53" s="197"/>
      <c r="AT53" s="207"/>
    </row>
    <row r="54" spans="1:46" ht="60" customHeight="1" x14ac:dyDescent="0.35">
      <c r="A54" s="204" t="s">
        <v>3185</v>
      </c>
      <c r="B54" s="190" t="s">
        <v>3240</v>
      </c>
      <c r="C54" s="191" t="s">
        <v>3248</v>
      </c>
      <c r="D54" s="193" t="s">
        <v>3249</v>
      </c>
      <c r="E54" s="193" t="s">
        <v>3250</v>
      </c>
      <c r="F54" s="195" t="str">
        <f>IF(COUNTIF(G54:AT54,"&lt;&gt;")=0,"",SUMPRODUCT(((Recommendations[ImplStatus]="Implemented")+(Recommendations[ImplStatus]="Compensated"))*ISNUMBER(MATCH(Recommendations[Id],G54:AT54,0)))/COUNTIF(G54:AT54,"&lt;&gt;"))</f>
        <v/>
      </c>
      <c r="G54" s="197"/>
      <c r="H54" s="197"/>
      <c r="I54" s="197"/>
      <c r="J54" s="197"/>
      <c r="K54" s="197"/>
      <c r="L54" s="197"/>
      <c r="M54" s="197"/>
      <c r="N54" s="197"/>
      <c r="O54" s="197"/>
      <c r="P54" s="197"/>
      <c r="Q54" s="197"/>
      <c r="R54" s="197"/>
      <c r="S54" s="197"/>
      <c r="T54" s="197"/>
      <c r="U54" s="197"/>
      <c r="V54" s="197"/>
      <c r="W54" s="197"/>
      <c r="X54" s="197"/>
      <c r="Y54" s="197"/>
      <c r="Z54" s="197"/>
      <c r="AA54" s="197"/>
      <c r="AB54" s="197"/>
      <c r="AC54" s="197"/>
      <c r="AD54" s="197"/>
      <c r="AE54" s="197"/>
      <c r="AF54" s="197"/>
      <c r="AG54" s="197"/>
      <c r="AH54" s="197"/>
      <c r="AI54" s="197"/>
      <c r="AJ54" s="197"/>
      <c r="AK54" s="197"/>
      <c r="AL54" s="197"/>
      <c r="AM54" s="197"/>
      <c r="AN54" s="197"/>
      <c r="AO54" s="197"/>
      <c r="AP54" s="197"/>
      <c r="AQ54" s="197"/>
      <c r="AR54" s="197"/>
      <c r="AS54" s="197"/>
      <c r="AT54" s="207"/>
    </row>
    <row r="55" spans="1:46" ht="60" customHeight="1" x14ac:dyDescent="0.35">
      <c r="A55" s="204" t="s">
        <v>3185</v>
      </c>
      <c r="B55" s="190" t="s">
        <v>3240</v>
      </c>
      <c r="C55" s="191" t="s">
        <v>3251</v>
      </c>
      <c r="D55" s="193" t="s">
        <v>3252</v>
      </c>
      <c r="E55" s="193" t="s">
        <v>3253</v>
      </c>
      <c r="F55" s="195">
        <f>IF(COUNTIF(G55:AT55,"&lt;&gt;")=0,"",SUMPRODUCT(((Recommendations[ImplStatus]="Implemented")+(Recommendations[ImplStatus]="Compensated"))*ISNUMBER(MATCH(Recommendations[Id],G55:AT55,0)))/COUNTIF(G55:AT55,"&lt;&gt;"))</f>
        <v>0</v>
      </c>
      <c r="G55" s="197" t="s">
        <v>40</v>
      </c>
      <c r="H55" s="197"/>
      <c r="I55" s="197"/>
      <c r="J55" s="197"/>
      <c r="K55" s="197"/>
      <c r="L55" s="197"/>
      <c r="M55" s="197"/>
      <c r="N55" s="197"/>
      <c r="O55" s="197"/>
      <c r="P55" s="197"/>
      <c r="Q55" s="197"/>
      <c r="R55" s="197"/>
      <c r="S55" s="197"/>
      <c r="T55" s="197"/>
      <c r="U55" s="197"/>
      <c r="V55" s="197"/>
      <c r="W55" s="197"/>
      <c r="X55" s="197"/>
      <c r="Y55" s="197"/>
      <c r="Z55" s="197"/>
      <c r="AA55" s="197"/>
      <c r="AB55" s="197"/>
      <c r="AC55" s="197"/>
      <c r="AD55" s="197"/>
      <c r="AE55" s="197"/>
      <c r="AF55" s="197"/>
      <c r="AG55" s="197"/>
      <c r="AH55" s="197"/>
      <c r="AI55" s="197"/>
      <c r="AJ55" s="197"/>
      <c r="AK55" s="197"/>
      <c r="AL55" s="197"/>
      <c r="AM55" s="197"/>
      <c r="AN55" s="197"/>
      <c r="AO55" s="197"/>
      <c r="AP55" s="197"/>
      <c r="AQ55" s="197"/>
      <c r="AR55" s="197"/>
      <c r="AS55" s="197"/>
      <c r="AT55" s="207"/>
    </row>
    <row r="56" spans="1:46" ht="60" customHeight="1" x14ac:dyDescent="0.35">
      <c r="A56" s="204" t="s">
        <v>3185</v>
      </c>
      <c r="B56" s="190" t="s">
        <v>3240</v>
      </c>
      <c r="C56" s="191" t="s">
        <v>3254</v>
      </c>
      <c r="D56" s="193" t="s">
        <v>3255</v>
      </c>
      <c r="E56" s="193" t="s">
        <v>3256</v>
      </c>
      <c r="F56" s="195" t="str">
        <f>IF(COUNTIF(G56:AT56,"&lt;&gt;")=0,"",SUMPRODUCT(((Recommendations[ImplStatus]="Implemented")+(Recommendations[ImplStatus]="Compensated"))*ISNUMBER(MATCH(Recommendations[Id],G56:AT56,0)))/COUNTIF(G56:AT56,"&lt;&gt;"))</f>
        <v/>
      </c>
      <c r="G56" s="197"/>
      <c r="H56" s="197"/>
      <c r="I56" s="197"/>
      <c r="J56" s="197"/>
      <c r="K56" s="197"/>
      <c r="L56" s="197"/>
      <c r="M56" s="197"/>
      <c r="N56" s="197"/>
      <c r="O56" s="197"/>
      <c r="P56" s="19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207"/>
    </row>
    <row r="57" spans="1:46" ht="60" customHeight="1" x14ac:dyDescent="0.35">
      <c r="A57" s="204" t="s">
        <v>3185</v>
      </c>
      <c r="B57" s="190" t="s">
        <v>3240</v>
      </c>
      <c r="C57" s="191" t="s">
        <v>3257</v>
      </c>
      <c r="D57" s="193" t="s">
        <v>3258</v>
      </c>
      <c r="E57" s="193" t="s">
        <v>3259</v>
      </c>
      <c r="F57" s="195" t="str">
        <f>IF(COUNTIF(G57:AT57,"&lt;&gt;")=0,"",SUMPRODUCT(((Recommendations[ImplStatus]="Implemented")+(Recommendations[ImplStatus]="Compensated"))*ISNUMBER(MATCH(Recommendations[Id],G57:AT57,0)))/COUNTIF(G57:AT57,"&lt;&gt;"))</f>
        <v/>
      </c>
      <c r="G57" s="197"/>
      <c r="H57" s="197"/>
      <c r="I57" s="197"/>
      <c r="J57" s="197"/>
      <c r="K57" s="197"/>
      <c r="L57" s="197"/>
      <c r="M57" s="197"/>
      <c r="N57" s="197"/>
      <c r="O57" s="197"/>
      <c r="P57" s="197"/>
      <c r="Q57" s="197"/>
      <c r="R57" s="197"/>
      <c r="S57" s="197"/>
      <c r="T57" s="197"/>
      <c r="U57" s="197"/>
      <c r="V57" s="197"/>
      <c r="W57" s="197"/>
      <c r="X57" s="197"/>
      <c r="Y57" s="197"/>
      <c r="Z57" s="197"/>
      <c r="AA57" s="197"/>
      <c r="AB57" s="197"/>
      <c r="AC57" s="197"/>
      <c r="AD57" s="197"/>
      <c r="AE57" s="197"/>
      <c r="AF57" s="197"/>
      <c r="AG57" s="197"/>
      <c r="AH57" s="197"/>
      <c r="AI57" s="197"/>
      <c r="AJ57" s="197"/>
      <c r="AK57" s="197"/>
      <c r="AL57" s="197"/>
      <c r="AM57" s="197"/>
      <c r="AN57" s="197"/>
      <c r="AO57" s="197"/>
      <c r="AP57" s="197"/>
      <c r="AQ57" s="197"/>
      <c r="AR57" s="197"/>
      <c r="AS57" s="197"/>
      <c r="AT57" s="207"/>
    </row>
    <row r="58" spans="1:46" ht="60" customHeight="1" x14ac:dyDescent="0.35">
      <c r="A58" s="204" t="s">
        <v>3185</v>
      </c>
      <c r="B58" s="190" t="s">
        <v>3240</v>
      </c>
      <c r="C58" s="191" t="s">
        <v>3260</v>
      </c>
      <c r="D58" s="193" t="s">
        <v>3261</v>
      </c>
      <c r="E58" s="193" t="s">
        <v>3262</v>
      </c>
      <c r="F58" s="195" t="str">
        <f>IF(COUNTIF(G58:AT58,"&lt;&gt;")=0,"",SUMPRODUCT(((Recommendations[ImplStatus]="Implemented")+(Recommendations[ImplStatus]="Compensated"))*ISNUMBER(MATCH(Recommendations[Id],G58:AT58,0)))/COUNTIF(G58:AT58,"&lt;&gt;"))</f>
        <v/>
      </c>
      <c r="G58" s="197"/>
      <c r="H58" s="197"/>
      <c r="I58" s="197"/>
      <c r="J58" s="197"/>
      <c r="K58" s="197"/>
      <c r="L58" s="197"/>
      <c r="M58" s="197"/>
      <c r="N58" s="197"/>
      <c r="O58" s="197"/>
      <c r="P58" s="197"/>
      <c r="Q58" s="197"/>
      <c r="R58" s="197"/>
      <c r="S58" s="197"/>
      <c r="T58" s="197"/>
      <c r="U58" s="197"/>
      <c r="V58" s="197"/>
      <c r="W58" s="197"/>
      <c r="X58" s="197"/>
      <c r="Y58" s="197"/>
      <c r="Z58" s="197"/>
      <c r="AA58" s="197"/>
      <c r="AB58" s="197"/>
      <c r="AC58" s="197"/>
      <c r="AD58" s="197"/>
      <c r="AE58" s="197"/>
      <c r="AF58" s="197"/>
      <c r="AG58" s="197"/>
      <c r="AH58" s="197"/>
      <c r="AI58" s="197"/>
      <c r="AJ58" s="197"/>
      <c r="AK58" s="197"/>
      <c r="AL58" s="197"/>
      <c r="AM58" s="197"/>
      <c r="AN58" s="197"/>
      <c r="AO58" s="197"/>
      <c r="AP58" s="197"/>
      <c r="AQ58" s="197"/>
      <c r="AR58" s="197"/>
      <c r="AS58" s="197"/>
      <c r="AT58" s="207"/>
    </row>
    <row r="59" spans="1:46" ht="60" customHeight="1" x14ac:dyDescent="0.35">
      <c r="A59" s="204" t="s">
        <v>3185</v>
      </c>
      <c r="B59" s="190" t="s">
        <v>3240</v>
      </c>
      <c r="C59" s="191" t="s">
        <v>3263</v>
      </c>
      <c r="D59" s="193" t="s">
        <v>3264</v>
      </c>
      <c r="E59" s="193" t="s">
        <v>3265</v>
      </c>
      <c r="F59" s="195" t="str">
        <f>IF(COUNTIF(G59:AT59,"&lt;&gt;")=0,"",SUMPRODUCT(((Recommendations[ImplStatus]="Implemented")+(Recommendations[ImplStatus]="Compensated"))*ISNUMBER(MATCH(Recommendations[Id],G59:AT59,0)))/COUNTIF(G59:AT59,"&lt;&gt;"))</f>
        <v/>
      </c>
      <c r="G59" s="197"/>
      <c r="H59" s="197"/>
      <c r="I59" s="197"/>
      <c r="J59" s="197"/>
      <c r="K59" s="197"/>
      <c r="L59" s="197"/>
      <c r="M59" s="197"/>
      <c r="N59" s="197"/>
      <c r="O59" s="197"/>
      <c r="P59" s="197"/>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197"/>
      <c r="AO59" s="197"/>
      <c r="AP59" s="197"/>
      <c r="AQ59" s="197"/>
      <c r="AR59" s="197"/>
      <c r="AS59" s="197"/>
      <c r="AT59" s="207"/>
    </row>
    <row r="60" spans="1:46" ht="60" customHeight="1" x14ac:dyDescent="0.35">
      <c r="A60" s="204" t="s">
        <v>3185</v>
      </c>
      <c r="B60" s="190" t="s">
        <v>3266</v>
      </c>
      <c r="C60" s="191" t="s">
        <v>3267</v>
      </c>
      <c r="D60" s="193" t="s">
        <v>3268</v>
      </c>
      <c r="E60" s="193" t="s">
        <v>3269</v>
      </c>
      <c r="F60" s="195" t="str">
        <f>IF(COUNTIF(G60:AT60,"&lt;&gt;")=0,"",SUMPRODUCT(((Recommendations[ImplStatus]="Implemented")+(Recommendations[ImplStatus]="Compensated"))*ISNUMBER(MATCH(Recommendations[Id],G60:AT60,0)))/COUNTIF(G60:AT60,"&lt;&gt;"))</f>
        <v/>
      </c>
      <c r="G60" s="197"/>
      <c r="H60" s="197"/>
      <c r="I60" s="197"/>
      <c r="J60" s="197"/>
      <c r="K60" s="197"/>
      <c r="L60" s="197"/>
      <c r="M60" s="197"/>
      <c r="N60" s="197"/>
      <c r="O60" s="197"/>
      <c r="P60" s="197"/>
      <c r="Q60" s="197"/>
      <c r="R60" s="197"/>
      <c r="S60" s="197"/>
      <c r="T60" s="197"/>
      <c r="U60" s="197"/>
      <c r="V60" s="197"/>
      <c r="W60" s="197"/>
      <c r="X60" s="197"/>
      <c r="Y60" s="197"/>
      <c r="Z60" s="197"/>
      <c r="AA60" s="197"/>
      <c r="AB60" s="197"/>
      <c r="AC60" s="197"/>
      <c r="AD60" s="197"/>
      <c r="AE60" s="197"/>
      <c r="AF60" s="197"/>
      <c r="AG60" s="197"/>
      <c r="AH60" s="197"/>
      <c r="AI60" s="197"/>
      <c r="AJ60" s="197"/>
      <c r="AK60" s="197"/>
      <c r="AL60" s="197"/>
      <c r="AM60" s="197"/>
      <c r="AN60" s="197"/>
      <c r="AO60" s="197"/>
      <c r="AP60" s="197"/>
      <c r="AQ60" s="197"/>
      <c r="AR60" s="197"/>
      <c r="AS60" s="197"/>
      <c r="AT60" s="207"/>
    </row>
    <row r="61" spans="1:46" ht="60" customHeight="1" x14ac:dyDescent="0.35">
      <c r="A61" s="204" t="s">
        <v>3185</v>
      </c>
      <c r="B61" s="190" t="s">
        <v>3266</v>
      </c>
      <c r="C61" s="191" t="s">
        <v>3270</v>
      </c>
      <c r="D61" s="193" t="s">
        <v>3271</v>
      </c>
      <c r="E61" s="193" t="s">
        <v>3272</v>
      </c>
      <c r="F61" s="195" t="str">
        <f>IF(COUNTIF(G61:AT61,"&lt;&gt;")=0,"",SUMPRODUCT(((Recommendations[ImplStatus]="Implemented")+(Recommendations[ImplStatus]="Compensated"))*ISNUMBER(MATCH(Recommendations[Id],G61:AT61,0)))/COUNTIF(G61:AT61,"&lt;&gt;"))</f>
        <v/>
      </c>
      <c r="G61" s="197"/>
      <c r="H61" s="197"/>
      <c r="I61" s="197"/>
      <c r="J61" s="197"/>
      <c r="K61" s="197"/>
      <c r="L61" s="197"/>
      <c r="M61" s="197"/>
      <c r="N61" s="197"/>
      <c r="O61" s="197"/>
      <c r="P61" s="197"/>
      <c r="Q61" s="197"/>
      <c r="R61" s="197"/>
      <c r="S61" s="197"/>
      <c r="T61" s="197"/>
      <c r="U61" s="197"/>
      <c r="V61" s="197"/>
      <c r="W61" s="197"/>
      <c r="X61" s="197"/>
      <c r="Y61" s="197"/>
      <c r="Z61" s="197"/>
      <c r="AA61" s="197"/>
      <c r="AB61" s="197"/>
      <c r="AC61" s="197"/>
      <c r="AD61" s="197"/>
      <c r="AE61" s="197"/>
      <c r="AF61" s="197"/>
      <c r="AG61" s="197"/>
      <c r="AH61" s="197"/>
      <c r="AI61" s="197"/>
      <c r="AJ61" s="197"/>
      <c r="AK61" s="197"/>
      <c r="AL61" s="197"/>
      <c r="AM61" s="197"/>
      <c r="AN61" s="197"/>
      <c r="AO61" s="197"/>
      <c r="AP61" s="197"/>
      <c r="AQ61" s="197"/>
      <c r="AR61" s="197"/>
      <c r="AS61" s="197"/>
      <c r="AT61" s="207"/>
    </row>
    <row r="62" spans="1:46" ht="60" customHeight="1" outlineLevel="1" x14ac:dyDescent="0.35">
      <c r="A62" s="203" t="s">
        <v>3185</v>
      </c>
      <c r="B62" s="189" t="s">
        <v>3273</v>
      </c>
      <c r="C62" s="189"/>
      <c r="D62" s="192" t="s">
        <v>3274</v>
      </c>
      <c r="E62" s="192"/>
      <c r="F62" s="194" t="str">
        <f>IF(COUNTIF(G62:AT62,"&lt;&gt;")=0,"",SUMPRODUCT(((Recommendations[ImplStatus]="Implemented")+(Recommendations[ImplStatus]="Compensated"))*ISNUMBER(MATCH(Recommendations[Id],G62:AT62,0)))/COUNTIF(G62:AT62,"&lt;&gt;"))</f>
        <v/>
      </c>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6"/>
      <c r="AJ62" s="196"/>
      <c r="AK62" s="196"/>
      <c r="AL62" s="196"/>
      <c r="AM62" s="196"/>
      <c r="AN62" s="196"/>
      <c r="AO62" s="196"/>
      <c r="AP62" s="196"/>
      <c r="AQ62" s="196"/>
      <c r="AR62" s="196"/>
      <c r="AS62" s="196"/>
      <c r="AT62" s="206"/>
    </row>
    <row r="63" spans="1:46" ht="60" customHeight="1" x14ac:dyDescent="0.35">
      <c r="A63" s="204" t="s">
        <v>3185</v>
      </c>
      <c r="B63" s="190" t="s">
        <v>3273</v>
      </c>
      <c r="C63" s="191" t="s">
        <v>3275</v>
      </c>
      <c r="D63" s="193" t="s">
        <v>3276</v>
      </c>
      <c r="E63" s="193" t="s">
        <v>3277</v>
      </c>
      <c r="F63" s="195">
        <f>IF(COUNTIF(G63:AT63,"&lt;&gt;")=0,"",SUMPRODUCT(((Recommendations[ImplStatus]="Implemented")+(Recommendations[ImplStatus]="Compensated"))*ISNUMBER(MATCH(Recommendations[Id],G63:AT63,0)))/COUNTIF(G63:AT63,"&lt;&gt;"))</f>
        <v>0</v>
      </c>
      <c r="G63" s="197" t="s">
        <v>149</v>
      </c>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7"/>
      <c r="AP63" s="197"/>
      <c r="AQ63" s="197"/>
      <c r="AR63" s="197"/>
      <c r="AS63" s="197"/>
      <c r="AT63" s="207"/>
    </row>
    <row r="64" spans="1:46" ht="60" customHeight="1" x14ac:dyDescent="0.35">
      <c r="A64" s="204" t="s">
        <v>3185</v>
      </c>
      <c r="B64" s="190" t="s">
        <v>3273</v>
      </c>
      <c r="C64" s="191" t="s">
        <v>3278</v>
      </c>
      <c r="D64" s="193" t="s">
        <v>3279</v>
      </c>
      <c r="E64" s="193" t="s">
        <v>3280</v>
      </c>
      <c r="F64" s="195">
        <f>IF(COUNTIF(G64:AT64,"&lt;&gt;")=0,"",SUMPRODUCT(((Recommendations[ImplStatus]="Implemented")+(Recommendations[ImplStatus]="Compensated"))*ISNUMBER(MATCH(Recommendations[Id],G64:AT64,0)))/COUNTIF(G64:AT64,"&lt;&gt;"))</f>
        <v>0</v>
      </c>
      <c r="G64" s="197" t="s">
        <v>55</v>
      </c>
      <c r="H64" s="197" t="s">
        <v>171</v>
      </c>
      <c r="I64" s="197"/>
      <c r="J64" s="197"/>
      <c r="K64" s="197"/>
      <c r="L64" s="197"/>
      <c r="M64" s="197"/>
      <c r="N64" s="197"/>
      <c r="O64" s="197"/>
      <c r="P64" s="197"/>
      <c r="Q64" s="197"/>
      <c r="R64" s="197"/>
      <c r="S64" s="197"/>
      <c r="T64" s="197"/>
      <c r="U64" s="197"/>
      <c r="V64" s="197"/>
      <c r="W64" s="197"/>
      <c r="X64" s="197"/>
      <c r="Y64" s="197"/>
      <c r="Z64" s="197"/>
      <c r="AA64" s="197"/>
      <c r="AB64" s="197"/>
      <c r="AC64" s="197"/>
      <c r="AD64" s="197"/>
      <c r="AE64" s="197"/>
      <c r="AF64" s="197"/>
      <c r="AG64" s="197"/>
      <c r="AH64" s="197"/>
      <c r="AI64" s="197"/>
      <c r="AJ64" s="197"/>
      <c r="AK64" s="197"/>
      <c r="AL64" s="197"/>
      <c r="AM64" s="197"/>
      <c r="AN64" s="197"/>
      <c r="AO64" s="197"/>
      <c r="AP64" s="197"/>
      <c r="AQ64" s="197"/>
      <c r="AR64" s="197"/>
      <c r="AS64" s="197"/>
      <c r="AT64" s="207"/>
    </row>
    <row r="65" spans="1:46" ht="60" customHeight="1" x14ac:dyDescent="0.35">
      <c r="A65" s="204" t="s">
        <v>3185</v>
      </c>
      <c r="B65" s="190" t="s">
        <v>3273</v>
      </c>
      <c r="C65" s="191" t="s">
        <v>3281</v>
      </c>
      <c r="D65" s="193" t="s">
        <v>3282</v>
      </c>
      <c r="E65" s="193" t="s">
        <v>3283</v>
      </c>
      <c r="F65" s="195" t="str">
        <f>IF(COUNTIF(G65:AT65,"&lt;&gt;")=0,"",SUMPRODUCT(((Recommendations[ImplStatus]="Implemented")+(Recommendations[ImplStatus]="Compensated"))*ISNUMBER(MATCH(Recommendations[Id],G65:AT65,0)))/COUNTIF(G65:AT65,"&lt;&gt;"))</f>
        <v/>
      </c>
      <c r="G65" s="197"/>
      <c r="H65" s="197"/>
      <c r="I65" s="197"/>
      <c r="J65" s="197"/>
      <c r="K65" s="197"/>
      <c r="L65" s="197"/>
      <c r="M65" s="197"/>
      <c r="N65" s="197"/>
      <c r="O65" s="197"/>
      <c r="P65" s="197"/>
      <c r="Q65" s="197"/>
      <c r="R65" s="197"/>
      <c r="S65" s="197"/>
      <c r="T65" s="197"/>
      <c r="U65" s="197"/>
      <c r="V65" s="197"/>
      <c r="W65" s="197"/>
      <c r="X65" s="197"/>
      <c r="Y65" s="197"/>
      <c r="Z65" s="197"/>
      <c r="AA65" s="197"/>
      <c r="AB65" s="197"/>
      <c r="AC65" s="197"/>
      <c r="AD65" s="197"/>
      <c r="AE65" s="197"/>
      <c r="AF65" s="197"/>
      <c r="AG65" s="197"/>
      <c r="AH65" s="197"/>
      <c r="AI65" s="197"/>
      <c r="AJ65" s="197"/>
      <c r="AK65" s="197"/>
      <c r="AL65" s="197"/>
      <c r="AM65" s="197"/>
      <c r="AN65" s="197"/>
      <c r="AO65" s="197"/>
      <c r="AP65" s="197"/>
      <c r="AQ65" s="197"/>
      <c r="AR65" s="197"/>
      <c r="AS65" s="197"/>
      <c r="AT65" s="207"/>
    </row>
    <row r="66" spans="1:46" ht="60" customHeight="1" x14ac:dyDescent="0.35">
      <c r="A66" s="204" t="s">
        <v>3185</v>
      </c>
      <c r="B66" s="190" t="s">
        <v>3273</v>
      </c>
      <c r="C66" s="191" t="s">
        <v>3284</v>
      </c>
      <c r="D66" s="193" t="s">
        <v>3285</v>
      </c>
      <c r="E66" s="193" t="s">
        <v>3286</v>
      </c>
      <c r="F66" s="195" t="str">
        <f>IF(COUNTIF(G66:AT66,"&lt;&gt;")=0,"",SUMPRODUCT(((Recommendations[ImplStatus]="Implemented")+(Recommendations[ImplStatus]="Compensated"))*ISNUMBER(MATCH(Recommendations[Id],G66:AT66,0)))/COUNTIF(G66:AT66,"&lt;&gt;"))</f>
        <v/>
      </c>
      <c r="G66" s="197"/>
      <c r="H66" s="197"/>
      <c r="I66" s="197"/>
      <c r="J66" s="197"/>
      <c r="K66" s="197"/>
      <c r="L66" s="197"/>
      <c r="M66" s="197"/>
      <c r="N66" s="197"/>
      <c r="O66" s="197"/>
      <c r="P66" s="197"/>
      <c r="Q66" s="197"/>
      <c r="R66" s="197"/>
      <c r="S66" s="197"/>
      <c r="T66" s="197"/>
      <c r="U66" s="197"/>
      <c r="V66" s="197"/>
      <c r="W66" s="197"/>
      <c r="X66" s="197"/>
      <c r="Y66" s="197"/>
      <c r="Z66" s="197"/>
      <c r="AA66" s="197"/>
      <c r="AB66" s="197"/>
      <c r="AC66" s="197"/>
      <c r="AD66" s="197"/>
      <c r="AE66" s="197"/>
      <c r="AF66" s="197"/>
      <c r="AG66" s="197"/>
      <c r="AH66" s="197"/>
      <c r="AI66" s="197"/>
      <c r="AJ66" s="197"/>
      <c r="AK66" s="197"/>
      <c r="AL66" s="197"/>
      <c r="AM66" s="197"/>
      <c r="AN66" s="197"/>
      <c r="AO66" s="197"/>
      <c r="AP66" s="197"/>
      <c r="AQ66" s="197"/>
      <c r="AR66" s="197"/>
      <c r="AS66" s="197"/>
      <c r="AT66" s="207"/>
    </row>
    <row r="67" spans="1:46" ht="60" customHeight="1" x14ac:dyDescent="0.35">
      <c r="A67" s="204" t="s">
        <v>3185</v>
      </c>
      <c r="B67" s="190" t="s">
        <v>3273</v>
      </c>
      <c r="C67" s="191" t="s">
        <v>3287</v>
      </c>
      <c r="D67" s="193" t="s">
        <v>3288</v>
      </c>
      <c r="E67" s="193" t="s">
        <v>3289</v>
      </c>
      <c r="F67" s="195" t="str">
        <f>IF(COUNTIF(G67:AT67,"&lt;&gt;")=0,"",SUMPRODUCT(((Recommendations[ImplStatus]="Implemented")+(Recommendations[ImplStatus]="Compensated"))*ISNUMBER(MATCH(Recommendations[Id],G67:AT67,0)))/COUNTIF(G67:AT67,"&lt;&gt;"))</f>
        <v/>
      </c>
      <c r="G67" s="197"/>
      <c r="H67" s="197"/>
      <c r="I67" s="197"/>
      <c r="J67" s="197"/>
      <c r="K67" s="197"/>
      <c r="L67" s="197"/>
      <c r="M67" s="197"/>
      <c r="N67" s="197"/>
      <c r="O67" s="197"/>
      <c r="P67" s="197"/>
      <c r="Q67" s="197"/>
      <c r="R67" s="197"/>
      <c r="S67" s="197"/>
      <c r="T67" s="197"/>
      <c r="U67" s="197"/>
      <c r="V67" s="197"/>
      <c r="W67" s="197"/>
      <c r="X67" s="197"/>
      <c r="Y67" s="197"/>
      <c r="Z67" s="197"/>
      <c r="AA67" s="197"/>
      <c r="AB67" s="197"/>
      <c r="AC67" s="197"/>
      <c r="AD67" s="197"/>
      <c r="AE67" s="197"/>
      <c r="AF67" s="197"/>
      <c r="AG67" s="197"/>
      <c r="AH67" s="197"/>
      <c r="AI67" s="197"/>
      <c r="AJ67" s="197"/>
      <c r="AK67" s="197"/>
      <c r="AL67" s="197"/>
      <c r="AM67" s="197"/>
      <c r="AN67" s="197"/>
      <c r="AO67" s="197"/>
      <c r="AP67" s="197"/>
      <c r="AQ67" s="197"/>
      <c r="AR67" s="197"/>
      <c r="AS67" s="197"/>
      <c r="AT67" s="207"/>
    </row>
    <row r="68" spans="1:46" ht="60" customHeight="1" x14ac:dyDescent="0.35">
      <c r="A68" s="204" t="s">
        <v>3185</v>
      </c>
      <c r="B68" s="190" t="s">
        <v>3273</v>
      </c>
      <c r="C68" s="191" t="s">
        <v>3290</v>
      </c>
      <c r="D68" s="193" t="s">
        <v>3291</v>
      </c>
      <c r="E68" s="193" t="s">
        <v>3292</v>
      </c>
      <c r="F68" s="195" t="str">
        <f>IF(COUNTIF(G68:AT68,"&lt;&gt;")=0,"",SUMPRODUCT(((Recommendations[ImplStatus]="Implemented")+(Recommendations[ImplStatus]="Compensated"))*ISNUMBER(MATCH(Recommendations[Id],G68:AT68,0)))/COUNTIF(G68:AT68,"&lt;&gt;"))</f>
        <v/>
      </c>
      <c r="G68" s="197"/>
      <c r="H68" s="197"/>
      <c r="I68" s="197"/>
      <c r="J68" s="197"/>
      <c r="K68" s="197"/>
      <c r="L68" s="197"/>
      <c r="M68" s="197"/>
      <c r="N68" s="197"/>
      <c r="O68" s="197"/>
      <c r="P68" s="197"/>
      <c r="Q68" s="197"/>
      <c r="R68" s="197"/>
      <c r="S68" s="197"/>
      <c r="T68" s="197"/>
      <c r="U68" s="197"/>
      <c r="V68" s="197"/>
      <c r="W68" s="197"/>
      <c r="X68" s="197"/>
      <c r="Y68" s="197"/>
      <c r="Z68" s="197"/>
      <c r="AA68" s="197"/>
      <c r="AB68" s="197"/>
      <c r="AC68" s="197"/>
      <c r="AD68" s="197"/>
      <c r="AE68" s="197"/>
      <c r="AF68" s="197"/>
      <c r="AG68" s="197"/>
      <c r="AH68" s="197"/>
      <c r="AI68" s="197"/>
      <c r="AJ68" s="197"/>
      <c r="AK68" s="197"/>
      <c r="AL68" s="197"/>
      <c r="AM68" s="197"/>
      <c r="AN68" s="197"/>
      <c r="AO68" s="197"/>
      <c r="AP68" s="197"/>
      <c r="AQ68" s="197"/>
      <c r="AR68" s="197"/>
      <c r="AS68" s="197"/>
      <c r="AT68" s="207"/>
    </row>
    <row r="69" spans="1:46" ht="60" customHeight="1" x14ac:dyDescent="0.35">
      <c r="A69" s="204" t="s">
        <v>3185</v>
      </c>
      <c r="B69" s="190" t="s">
        <v>3273</v>
      </c>
      <c r="C69" s="191" t="s">
        <v>3293</v>
      </c>
      <c r="D69" s="193" t="s">
        <v>3294</v>
      </c>
      <c r="E69" s="193" t="s">
        <v>3295</v>
      </c>
      <c r="F69" s="195">
        <f>IF(COUNTIF(G69:AT69,"&lt;&gt;")=0,"",SUMPRODUCT(((Recommendations[ImplStatus]="Implemented")+(Recommendations[ImplStatus]="Compensated"))*ISNUMBER(MATCH(Recommendations[Id],G69:AT69,0)))/COUNTIF(G69:AT69,"&lt;&gt;"))</f>
        <v>0</v>
      </c>
      <c r="G69" s="197" t="s">
        <v>40</v>
      </c>
      <c r="H69" s="197" t="s">
        <v>45</v>
      </c>
      <c r="I69" s="197" t="s">
        <v>50</v>
      </c>
      <c r="J69" s="197" t="s">
        <v>76</v>
      </c>
      <c r="K69" s="197" t="s">
        <v>91</v>
      </c>
      <c r="L69" s="197" t="s">
        <v>96</v>
      </c>
      <c r="M69" s="197" t="s">
        <v>124</v>
      </c>
      <c r="N69" s="197" t="s">
        <v>144</v>
      </c>
      <c r="O69" s="197" t="s">
        <v>211</v>
      </c>
      <c r="P69" s="197" t="s">
        <v>216</v>
      </c>
      <c r="Q69" s="197"/>
      <c r="R69" s="197"/>
      <c r="S69" s="197"/>
      <c r="T69" s="197"/>
      <c r="U69" s="197"/>
      <c r="V69" s="197"/>
      <c r="W69" s="197"/>
      <c r="X69" s="197"/>
      <c r="Y69" s="197"/>
      <c r="Z69" s="197"/>
      <c r="AA69" s="197"/>
      <c r="AB69" s="197"/>
      <c r="AC69" s="197"/>
      <c r="AD69" s="197"/>
      <c r="AE69" s="197"/>
      <c r="AF69" s="197"/>
      <c r="AG69" s="197"/>
      <c r="AH69" s="197"/>
      <c r="AI69" s="197"/>
      <c r="AJ69" s="197"/>
      <c r="AK69" s="197"/>
      <c r="AL69" s="197"/>
      <c r="AM69" s="197"/>
      <c r="AN69" s="197"/>
      <c r="AO69" s="197"/>
      <c r="AP69" s="197"/>
      <c r="AQ69" s="197"/>
      <c r="AR69" s="197"/>
      <c r="AS69" s="197"/>
      <c r="AT69" s="207"/>
    </row>
    <row r="70" spans="1:46" ht="60" customHeight="1" x14ac:dyDescent="0.35">
      <c r="A70" s="204" t="s">
        <v>3185</v>
      </c>
      <c r="B70" s="190" t="s">
        <v>3273</v>
      </c>
      <c r="C70" s="191" t="s">
        <v>3296</v>
      </c>
      <c r="D70" s="193" t="s">
        <v>3297</v>
      </c>
      <c r="E70" s="193"/>
      <c r="F70" s="195" t="str">
        <f>IF(COUNTIF(G70:AT70,"&lt;&gt;")=0,"",SUMPRODUCT(((Recommendations[ImplStatus]="Implemented")+(Recommendations[ImplStatus]="Compensated"))*ISNUMBER(MATCH(Recommendations[Id],G70:AT70,0)))/COUNTIF(G70:AT70,"&lt;&gt;"))</f>
        <v/>
      </c>
      <c r="G70" s="197"/>
      <c r="H70" s="197"/>
      <c r="I70" s="197"/>
      <c r="J70" s="197"/>
      <c r="K70" s="197"/>
      <c r="L70" s="197"/>
      <c r="M70" s="197"/>
      <c r="N70" s="197"/>
      <c r="O70" s="197"/>
      <c r="P70" s="197"/>
      <c r="Q70" s="197"/>
      <c r="R70" s="197"/>
      <c r="S70" s="197"/>
      <c r="T70" s="197"/>
      <c r="U70" s="197"/>
      <c r="V70" s="197"/>
      <c r="W70" s="197"/>
      <c r="X70" s="197"/>
      <c r="Y70" s="197"/>
      <c r="Z70" s="197"/>
      <c r="AA70" s="197"/>
      <c r="AB70" s="197"/>
      <c r="AC70" s="197"/>
      <c r="AD70" s="197"/>
      <c r="AE70" s="197"/>
      <c r="AF70" s="197"/>
      <c r="AG70" s="197"/>
      <c r="AH70" s="197"/>
      <c r="AI70" s="197"/>
      <c r="AJ70" s="197"/>
      <c r="AK70" s="197"/>
      <c r="AL70" s="197"/>
      <c r="AM70" s="197"/>
      <c r="AN70" s="197"/>
      <c r="AO70" s="197"/>
      <c r="AP70" s="197"/>
      <c r="AQ70" s="197"/>
      <c r="AR70" s="197"/>
      <c r="AS70" s="197"/>
      <c r="AT70" s="207"/>
    </row>
    <row r="71" spans="1:46" ht="60" customHeight="1" x14ac:dyDescent="0.35">
      <c r="A71" s="204" t="s">
        <v>3185</v>
      </c>
      <c r="B71" s="190" t="s">
        <v>3273</v>
      </c>
      <c r="C71" s="191" t="s">
        <v>3298</v>
      </c>
      <c r="D71" s="193" t="s">
        <v>3299</v>
      </c>
      <c r="E71" s="193" t="s">
        <v>3300</v>
      </c>
      <c r="F71" s="195" t="str">
        <f>IF(COUNTIF(G71:AT71,"&lt;&gt;")=0,"",SUMPRODUCT(((Recommendations[ImplStatus]="Implemented")+(Recommendations[ImplStatus]="Compensated"))*ISNUMBER(MATCH(Recommendations[Id],G71:AT71,0)))/COUNTIF(G71:AT71,"&lt;&gt;"))</f>
        <v/>
      </c>
      <c r="G71" s="197"/>
      <c r="H71" s="197"/>
      <c r="I71" s="197"/>
      <c r="J71" s="197"/>
      <c r="K71" s="197"/>
      <c r="L71" s="197"/>
      <c r="M71" s="197"/>
      <c r="N71" s="197"/>
      <c r="O71" s="197"/>
      <c r="P71" s="197"/>
      <c r="Q71" s="197"/>
      <c r="R71" s="197"/>
      <c r="S71" s="197"/>
      <c r="T71" s="197"/>
      <c r="U71" s="197"/>
      <c r="V71" s="197"/>
      <c r="W71" s="197"/>
      <c r="X71" s="197"/>
      <c r="Y71" s="197"/>
      <c r="Z71" s="197"/>
      <c r="AA71" s="197"/>
      <c r="AB71" s="197"/>
      <c r="AC71" s="197"/>
      <c r="AD71" s="197"/>
      <c r="AE71" s="197"/>
      <c r="AF71" s="197"/>
      <c r="AG71" s="197"/>
      <c r="AH71" s="197"/>
      <c r="AI71" s="197"/>
      <c r="AJ71" s="197"/>
      <c r="AK71" s="197"/>
      <c r="AL71" s="197"/>
      <c r="AM71" s="197"/>
      <c r="AN71" s="197"/>
      <c r="AO71" s="197"/>
      <c r="AP71" s="197"/>
      <c r="AQ71" s="197"/>
      <c r="AR71" s="197"/>
      <c r="AS71" s="197"/>
      <c r="AT71" s="207"/>
    </row>
    <row r="72" spans="1:46" ht="60" customHeight="1" x14ac:dyDescent="0.35">
      <c r="A72" s="204" t="s">
        <v>3185</v>
      </c>
      <c r="B72" s="190" t="s">
        <v>3273</v>
      </c>
      <c r="C72" s="191" t="s">
        <v>3301</v>
      </c>
      <c r="D72" s="193" t="s">
        <v>3302</v>
      </c>
      <c r="E72" s="193" t="s">
        <v>3303</v>
      </c>
      <c r="F72" s="195" t="str">
        <f>IF(COUNTIF(G72:AT72,"&lt;&gt;")=0,"",SUMPRODUCT(((Recommendations[ImplStatus]="Implemented")+(Recommendations[ImplStatus]="Compensated"))*ISNUMBER(MATCH(Recommendations[Id],G72:AT72,0)))/COUNTIF(G72:AT72,"&lt;&gt;"))</f>
        <v/>
      </c>
      <c r="G72" s="197"/>
      <c r="H72" s="197"/>
      <c r="I72" s="197"/>
      <c r="J72" s="197"/>
      <c r="K72" s="197"/>
      <c r="L72" s="197"/>
      <c r="M72" s="197"/>
      <c r="N72" s="197"/>
      <c r="O72" s="197"/>
      <c r="P72" s="197"/>
      <c r="Q72" s="197"/>
      <c r="R72" s="197"/>
      <c r="S72" s="197"/>
      <c r="T72" s="197"/>
      <c r="U72" s="197"/>
      <c r="V72" s="197"/>
      <c r="W72" s="197"/>
      <c r="X72" s="197"/>
      <c r="Y72" s="197"/>
      <c r="Z72" s="197"/>
      <c r="AA72" s="197"/>
      <c r="AB72" s="197"/>
      <c r="AC72" s="197"/>
      <c r="AD72" s="197"/>
      <c r="AE72" s="197"/>
      <c r="AF72" s="197"/>
      <c r="AG72" s="197"/>
      <c r="AH72" s="197"/>
      <c r="AI72" s="197"/>
      <c r="AJ72" s="197"/>
      <c r="AK72" s="197"/>
      <c r="AL72" s="197"/>
      <c r="AM72" s="197"/>
      <c r="AN72" s="197"/>
      <c r="AO72" s="197"/>
      <c r="AP72" s="197"/>
      <c r="AQ72" s="197"/>
      <c r="AR72" s="197"/>
      <c r="AS72" s="197"/>
      <c r="AT72" s="207"/>
    </row>
    <row r="73" spans="1:46" ht="60" customHeight="1" x14ac:dyDescent="0.35">
      <c r="A73" s="204" t="s">
        <v>3185</v>
      </c>
      <c r="B73" s="190" t="s">
        <v>3273</v>
      </c>
      <c r="C73" s="191" t="s">
        <v>3304</v>
      </c>
      <c r="D73" s="193" t="s">
        <v>3305</v>
      </c>
      <c r="E73" s="193" t="s">
        <v>3306</v>
      </c>
      <c r="F73" s="195" t="str">
        <f>IF(COUNTIF(G73:AT73,"&lt;&gt;")=0,"",SUMPRODUCT(((Recommendations[ImplStatus]="Implemented")+(Recommendations[ImplStatus]="Compensated"))*ISNUMBER(MATCH(Recommendations[Id],G73:AT73,0)))/COUNTIF(G73:AT73,"&lt;&gt;"))</f>
        <v/>
      </c>
      <c r="G73" s="197"/>
      <c r="H73" s="197"/>
      <c r="I73" s="197"/>
      <c r="J73" s="197"/>
      <c r="K73" s="197"/>
      <c r="L73" s="197"/>
      <c r="M73" s="197"/>
      <c r="N73" s="197"/>
      <c r="O73" s="197"/>
      <c r="P73" s="197"/>
      <c r="Q73" s="197"/>
      <c r="R73" s="197"/>
      <c r="S73" s="197"/>
      <c r="T73" s="197"/>
      <c r="U73" s="197"/>
      <c r="V73" s="197"/>
      <c r="W73" s="197"/>
      <c r="X73" s="197"/>
      <c r="Y73" s="197"/>
      <c r="Z73" s="197"/>
      <c r="AA73" s="197"/>
      <c r="AB73" s="197"/>
      <c r="AC73" s="197"/>
      <c r="AD73" s="197"/>
      <c r="AE73" s="197"/>
      <c r="AF73" s="197"/>
      <c r="AG73" s="197"/>
      <c r="AH73" s="197"/>
      <c r="AI73" s="197"/>
      <c r="AJ73" s="197"/>
      <c r="AK73" s="197"/>
      <c r="AL73" s="197"/>
      <c r="AM73" s="197"/>
      <c r="AN73" s="197"/>
      <c r="AO73" s="197"/>
      <c r="AP73" s="197"/>
      <c r="AQ73" s="197"/>
      <c r="AR73" s="197"/>
      <c r="AS73" s="197"/>
      <c r="AT73" s="207"/>
    </row>
    <row r="74" spans="1:46" ht="60" customHeight="1" x14ac:dyDescent="0.35">
      <c r="A74" s="204" t="s">
        <v>3185</v>
      </c>
      <c r="B74" s="190" t="s">
        <v>3273</v>
      </c>
      <c r="C74" s="191" t="s">
        <v>3307</v>
      </c>
      <c r="D74" s="193" t="s">
        <v>3308</v>
      </c>
      <c r="E74" s="193" t="s">
        <v>3309</v>
      </c>
      <c r="F74" s="195">
        <f>IF(COUNTIF(G74:AT74,"&lt;&gt;")=0,"",SUMPRODUCT(((Recommendations[ImplStatus]="Implemented")+(Recommendations[ImplStatus]="Compensated"))*ISNUMBER(MATCH(Recommendations[Id],G74:AT74,0)))/COUNTIF(G74:AT74,"&lt;&gt;"))</f>
        <v>0</v>
      </c>
      <c r="G74" s="197" t="s">
        <v>25</v>
      </c>
      <c r="H74" s="197" t="s">
        <v>154</v>
      </c>
      <c r="I74" s="197" t="s">
        <v>220</v>
      </c>
      <c r="J74" s="197" t="s">
        <v>225</v>
      </c>
      <c r="K74" s="197" t="s">
        <v>230</v>
      </c>
      <c r="L74" s="197" t="s">
        <v>235</v>
      </c>
      <c r="M74" s="197" t="s">
        <v>240</v>
      </c>
      <c r="N74" s="197" t="s">
        <v>245</v>
      </c>
      <c r="O74" s="197" t="s">
        <v>250</v>
      </c>
      <c r="P74" s="197" t="s">
        <v>255</v>
      </c>
      <c r="Q74" s="197" t="s">
        <v>260</v>
      </c>
      <c r="R74" s="197" t="s">
        <v>265</v>
      </c>
      <c r="S74" s="197" t="s">
        <v>360</v>
      </c>
      <c r="T74" s="197" t="s">
        <v>463</v>
      </c>
      <c r="U74" s="197"/>
      <c r="V74" s="197"/>
      <c r="W74" s="197"/>
      <c r="X74" s="197"/>
      <c r="Y74" s="197"/>
      <c r="Z74" s="197"/>
      <c r="AA74" s="197"/>
      <c r="AB74" s="197"/>
      <c r="AC74" s="197"/>
      <c r="AD74" s="197"/>
      <c r="AE74" s="197"/>
      <c r="AF74" s="197"/>
      <c r="AG74" s="197"/>
      <c r="AH74" s="197"/>
      <c r="AI74" s="197"/>
      <c r="AJ74" s="197"/>
      <c r="AK74" s="197"/>
      <c r="AL74" s="197"/>
      <c r="AM74" s="197"/>
      <c r="AN74" s="197"/>
      <c r="AO74" s="197"/>
      <c r="AP74" s="197"/>
      <c r="AQ74" s="197"/>
      <c r="AR74" s="197"/>
      <c r="AS74" s="197"/>
      <c r="AT74" s="207"/>
    </row>
    <row r="75" spans="1:46" ht="60" customHeight="1" x14ac:dyDescent="0.35">
      <c r="A75" s="204" t="s">
        <v>3185</v>
      </c>
      <c r="B75" s="190" t="s">
        <v>3273</v>
      </c>
      <c r="C75" s="191" t="s">
        <v>3310</v>
      </c>
      <c r="D75" s="193" t="s">
        <v>3311</v>
      </c>
      <c r="E75" s="193" t="s">
        <v>3312</v>
      </c>
      <c r="F75" s="195" t="str">
        <f>IF(COUNTIF(G75:AT75,"&lt;&gt;")=0,"",SUMPRODUCT(((Recommendations[ImplStatus]="Implemented")+(Recommendations[ImplStatus]="Compensated"))*ISNUMBER(MATCH(Recommendations[Id],G75:AT75,0)))/COUNTIF(G75:AT75,"&lt;&gt;"))</f>
        <v/>
      </c>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207"/>
    </row>
    <row r="76" spans="1:46" ht="60" customHeight="1" x14ac:dyDescent="0.35">
      <c r="A76" s="204" t="s">
        <v>3185</v>
      </c>
      <c r="B76" s="190" t="s">
        <v>3273</v>
      </c>
      <c r="C76" s="191" t="s">
        <v>3313</v>
      </c>
      <c r="D76" s="193" t="s">
        <v>3314</v>
      </c>
      <c r="E76" s="193" t="s">
        <v>3315</v>
      </c>
      <c r="F76" s="195" t="str">
        <f>IF(COUNTIF(G76:AT76,"&lt;&gt;")=0,"",SUMPRODUCT(((Recommendations[ImplStatus]="Implemented")+(Recommendations[ImplStatus]="Compensated"))*ISNUMBER(MATCH(Recommendations[Id],G76:AT76,0)))/COUNTIF(G76:AT76,"&lt;&gt;"))</f>
        <v/>
      </c>
      <c r="G76" s="197"/>
      <c r="H76" s="197"/>
      <c r="I76" s="197"/>
      <c r="J76" s="197"/>
      <c r="K76" s="197"/>
      <c r="L76" s="197"/>
      <c r="M76" s="197"/>
      <c r="N76" s="197"/>
      <c r="O76" s="197"/>
      <c r="P76" s="197"/>
      <c r="Q76" s="197"/>
      <c r="R76" s="197"/>
      <c r="S76" s="197"/>
      <c r="T76" s="197"/>
      <c r="U76" s="197"/>
      <c r="V76" s="197"/>
      <c r="W76" s="197"/>
      <c r="X76" s="197"/>
      <c r="Y76" s="197"/>
      <c r="Z76" s="197"/>
      <c r="AA76" s="197"/>
      <c r="AB76" s="197"/>
      <c r="AC76" s="197"/>
      <c r="AD76" s="197"/>
      <c r="AE76" s="197"/>
      <c r="AF76" s="197"/>
      <c r="AG76" s="197"/>
      <c r="AH76" s="197"/>
      <c r="AI76" s="197"/>
      <c r="AJ76" s="197"/>
      <c r="AK76" s="197"/>
      <c r="AL76" s="197"/>
      <c r="AM76" s="197"/>
      <c r="AN76" s="197"/>
      <c r="AO76" s="197"/>
      <c r="AP76" s="197"/>
      <c r="AQ76" s="197"/>
      <c r="AR76" s="197"/>
      <c r="AS76" s="197"/>
      <c r="AT76" s="207"/>
    </row>
    <row r="77" spans="1:46" ht="60" customHeight="1" x14ac:dyDescent="0.35">
      <c r="A77" s="204" t="s">
        <v>3185</v>
      </c>
      <c r="B77" s="190" t="s">
        <v>3273</v>
      </c>
      <c r="C77" s="191" t="s">
        <v>3316</v>
      </c>
      <c r="D77" s="193" t="s">
        <v>3317</v>
      </c>
      <c r="E77" s="193" t="s">
        <v>3318</v>
      </c>
      <c r="F77" s="195">
        <f>IF(COUNTIF(G77:AT77,"&lt;&gt;")=0,"",SUMPRODUCT(((Recommendations[ImplStatus]="Implemented")+(Recommendations[ImplStatus]="Compensated"))*ISNUMBER(MATCH(Recommendations[Id],G77:AT77,0)))/COUNTIF(G77:AT77,"&lt;&gt;"))</f>
        <v>0</v>
      </c>
      <c r="G77" s="197" t="s">
        <v>220</v>
      </c>
      <c r="H77" s="197" t="s">
        <v>235</v>
      </c>
      <c r="I77" s="197" t="s">
        <v>255</v>
      </c>
      <c r="J77" s="197" t="s">
        <v>260</v>
      </c>
      <c r="K77" s="197" t="s">
        <v>265</v>
      </c>
      <c r="L77" s="197" t="s">
        <v>420</v>
      </c>
      <c r="M77" s="197" t="s">
        <v>430</v>
      </c>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207"/>
    </row>
    <row r="78" spans="1:46" ht="60" customHeight="1" x14ac:dyDescent="0.35">
      <c r="A78" s="204" t="s">
        <v>3185</v>
      </c>
      <c r="B78" s="190" t="s">
        <v>3273</v>
      </c>
      <c r="C78" s="191" t="s">
        <v>3319</v>
      </c>
      <c r="D78" s="193" t="s">
        <v>3320</v>
      </c>
      <c r="E78" s="193" t="s">
        <v>3321</v>
      </c>
      <c r="F78" s="195" t="str">
        <f>IF(COUNTIF(G78:AT78,"&lt;&gt;")=0,"",SUMPRODUCT(((Recommendations[ImplStatus]="Implemented")+(Recommendations[ImplStatus]="Compensated"))*ISNUMBER(MATCH(Recommendations[Id],G78:AT78,0)))/COUNTIF(G78:AT78,"&lt;&gt;"))</f>
        <v/>
      </c>
      <c r="G78" s="197"/>
      <c r="H78" s="197"/>
      <c r="I78" s="197"/>
      <c r="J78" s="197"/>
      <c r="K78" s="197"/>
      <c r="L78" s="197"/>
      <c r="M78" s="197"/>
      <c r="N78" s="197"/>
      <c r="O78" s="197"/>
      <c r="P78" s="197"/>
      <c r="Q78" s="197"/>
      <c r="R78" s="197"/>
      <c r="S78" s="197"/>
      <c r="T78" s="197"/>
      <c r="U78" s="197"/>
      <c r="V78" s="197"/>
      <c r="W78" s="197"/>
      <c r="X78" s="197"/>
      <c r="Y78" s="197"/>
      <c r="Z78" s="197"/>
      <c r="AA78" s="197"/>
      <c r="AB78" s="197"/>
      <c r="AC78" s="197"/>
      <c r="AD78" s="197"/>
      <c r="AE78" s="197"/>
      <c r="AF78" s="197"/>
      <c r="AG78" s="197"/>
      <c r="AH78" s="197"/>
      <c r="AI78" s="197"/>
      <c r="AJ78" s="197"/>
      <c r="AK78" s="197"/>
      <c r="AL78" s="197"/>
      <c r="AM78" s="197"/>
      <c r="AN78" s="197"/>
      <c r="AO78" s="197"/>
      <c r="AP78" s="197"/>
      <c r="AQ78" s="197"/>
      <c r="AR78" s="197"/>
      <c r="AS78" s="197"/>
      <c r="AT78" s="207"/>
    </row>
    <row r="79" spans="1:46" ht="60" customHeight="1" outlineLevel="1" x14ac:dyDescent="0.35">
      <c r="A79" s="203" t="s">
        <v>3185</v>
      </c>
      <c r="B79" s="189" t="s">
        <v>3273</v>
      </c>
      <c r="C79" s="189"/>
      <c r="D79" s="192" t="s">
        <v>3322</v>
      </c>
      <c r="E79" s="192"/>
      <c r="F79" s="194" t="str">
        <f>IF(COUNTIF(G79:AT79,"&lt;&gt;")=0,"",SUMPRODUCT(((Recommendations[ImplStatus]="Implemented")+(Recommendations[ImplStatus]="Compensated"))*ISNUMBER(MATCH(Recommendations[Id],G79:AT79,0)))/COUNTIF(G79:AT79,"&lt;&gt;"))</f>
        <v/>
      </c>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c r="AH79" s="196"/>
      <c r="AI79" s="196"/>
      <c r="AJ79" s="196"/>
      <c r="AK79" s="196"/>
      <c r="AL79" s="196"/>
      <c r="AM79" s="196"/>
      <c r="AN79" s="196"/>
      <c r="AO79" s="196"/>
      <c r="AP79" s="196"/>
      <c r="AQ79" s="196"/>
      <c r="AR79" s="196"/>
      <c r="AS79" s="196"/>
      <c r="AT79" s="206"/>
    </row>
    <row r="80" spans="1:46" ht="60" customHeight="1" x14ac:dyDescent="0.35">
      <c r="A80" s="204" t="s">
        <v>3323</v>
      </c>
      <c r="B80" s="190"/>
      <c r="C80" s="191" t="s">
        <v>3324</v>
      </c>
      <c r="D80" s="193" t="s">
        <v>3325</v>
      </c>
      <c r="E80" s="193" t="s">
        <v>3326</v>
      </c>
      <c r="F80" s="195" t="str">
        <f>IF(COUNTIF(G80:AT80,"&lt;&gt;")=0,"",SUMPRODUCT(((Recommendations[ImplStatus]="Implemented")+(Recommendations[ImplStatus]="Compensated"))*ISNUMBER(MATCH(Recommendations[Id],G80:AT80,0)))/COUNTIF(G80:AT80,"&lt;&gt;"))</f>
        <v/>
      </c>
      <c r="G80" s="197"/>
      <c r="H80" s="197"/>
      <c r="I80" s="197"/>
      <c r="J80" s="197"/>
      <c r="K80" s="197"/>
      <c r="L80" s="197"/>
      <c r="M80" s="197"/>
      <c r="N80" s="197"/>
      <c r="O80" s="197"/>
      <c r="P80" s="197"/>
      <c r="Q80" s="197"/>
      <c r="R80" s="197"/>
      <c r="S80" s="197"/>
      <c r="T80" s="197"/>
      <c r="U80" s="197"/>
      <c r="V80" s="197"/>
      <c r="W80" s="197"/>
      <c r="X80" s="197"/>
      <c r="Y80" s="197"/>
      <c r="Z80" s="197"/>
      <c r="AA80" s="197"/>
      <c r="AB80" s="197"/>
      <c r="AC80" s="197"/>
      <c r="AD80" s="197"/>
      <c r="AE80" s="197"/>
      <c r="AF80" s="197"/>
      <c r="AG80" s="197"/>
      <c r="AH80" s="197"/>
      <c r="AI80" s="197"/>
      <c r="AJ80" s="197"/>
      <c r="AK80" s="197"/>
      <c r="AL80" s="197"/>
      <c r="AM80" s="197"/>
      <c r="AN80" s="197"/>
      <c r="AO80" s="197"/>
      <c r="AP80" s="197"/>
      <c r="AQ80" s="197"/>
      <c r="AR80" s="197"/>
      <c r="AS80" s="197"/>
      <c r="AT80" s="207"/>
    </row>
    <row r="81" spans="1:46" ht="60" customHeight="1" x14ac:dyDescent="0.35">
      <c r="A81" s="204" t="s">
        <v>3323</v>
      </c>
      <c r="B81" s="190"/>
      <c r="C81" s="191" t="s">
        <v>3327</v>
      </c>
      <c r="D81" s="193" t="s">
        <v>3328</v>
      </c>
      <c r="E81" s="193" t="s">
        <v>3329</v>
      </c>
      <c r="F81" s="195" t="str">
        <f>IF(COUNTIF(G81:AT81,"&lt;&gt;")=0,"",SUMPRODUCT(((Recommendations[ImplStatus]="Implemented")+(Recommendations[ImplStatus]="Compensated"))*ISNUMBER(MATCH(Recommendations[Id],G81:AT81,0)))/COUNTIF(G81:AT81,"&lt;&gt;"))</f>
        <v/>
      </c>
      <c r="G81" s="197"/>
      <c r="H81" s="197"/>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207"/>
    </row>
    <row r="82" spans="1:46" ht="60" customHeight="1" x14ac:dyDescent="0.35">
      <c r="A82" s="204" t="s">
        <v>3323</v>
      </c>
      <c r="B82" s="190"/>
      <c r="C82" s="191" t="s">
        <v>3330</v>
      </c>
      <c r="D82" s="193" t="s">
        <v>3331</v>
      </c>
      <c r="E82" s="193" t="s">
        <v>3332</v>
      </c>
      <c r="F82" s="195">
        <f>IF(COUNTIF(G82:AT82,"&lt;&gt;")=0,"",SUMPRODUCT(((Recommendations[ImplStatus]="Implemented")+(Recommendations[ImplStatus]="Compensated"))*ISNUMBER(MATCH(Recommendations[Id],G82:AT82,0)))/COUNTIF(G82:AT82,"&lt;&gt;"))</f>
        <v>0</v>
      </c>
      <c r="G82" s="197" t="s">
        <v>101</v>
      </c>
      <c r="H82" s="197" t="s">
        <v>106</v>
      </c>
      <c r="I82" s="197" t="s">
        <v>116</v>
      </c>
      <c r="J82" s="197" t="s">
        <v>120</v>
      </c>
      <c r="K82" s="197"/>
      <c r="L82" s="197"/>
      <c r="M82" s="197"/>
      <c r="N82" s="197"/>
      <c r="O82" s="197"/>
      <c r="P82" s="197"/>
      <c r="Q82" s="197"/>
      <c r="R82" s="197"/>
      <c r="S82" s="197"/>
      <c r="T82" s="197"/>
      <c r="U82" s="197"/>
      <c r="V82" s="197"/>
      <c r="W82" s="197"/>
      <c r="X82" s="197"/>
      <c r="Y82" s="197"/>
      <c r="Z82" s="197"/>
      <c r="AA82" s="197"/>
      <c r="AB82" s="197"/>
      <c r="AC82" s="197"/>
      <c r="AD82" s="197"/>
      <c r="AE82" s="197"/>
      <c r="AF82" s="197"/>
      <c r="AG82" s="197"/>
      <c r="AH82" s="197"/>
      <c r="AI82" s="197"/>
      <c r="AJ82" s="197"/>
      <c r="AK82" s="197"/>
      <c r="AL82" s="197"/>
      <c r="AM82" s="197"/>
      <c r="AN82" s="197"/>
      <c r="AO82" s="197"/>
      <c r="AP82" s="197"/>
      <c r="AQ82" s="197"/>
      <c r="AR82" s="197"/>
      <c r="AS82" s="197"/>
      <c r="AT82" s="207"/>
    </row>
    <row r="83" spans="1:46" ht="60" customHeight="1" x14ac:dyDescent="0.35">
      <c r="A83" s="204" t="s">
        <v>3323</v>
      </c>
      <c r="B83" s="190"/>
      <c r="C83" s="191" t="s">
        <v>3333</v>
      </c>
      <c r="D83" s="193" t="s">
        <v>3334</v>
      </c>
      <c r="E83" s="193" t="s">
        <v>3335</v>
      </c>
      <c r="F83" s="195">
        <f>IF(COUNTIF(G83:AT83,"&lt;&gt;")=0,"",SUMPRODUCT(((Recommendations[ImplStatus]="Implemented")+(Recommendations[ImplStatus]="Compensated"))*ISNUMBER(MATCH(Recommendations[Id],G83:AT83,0)))/COUNTIF(G83:AT83,"&lt;&gt;"))</f>
        <v>0</v>
      </c>
      <c r="G83" s="197" t="s">
        <v>410</v>
      </c>
      <c r="H83" s="197"/>
      <c r="I83" s="197"/>
      <c r="J83" s="197"/>
      <c r="K83" s="197"/>
      <c r="L83" s="197"/>
      <c r="M83" s="197"/>
      <c r="N83" s="197"/>
      <c r="O83" s="197"/>
      <c r="P83" s="197"/>
      <c r="Q83" s="197"/>
      <c r="R83" s="197"/>
      <c r="S83" s="197"/>
      <c r="T83" s="197"/>
      <c r="U83" s="197"/>
      <c r="V83" s="197"/>
      <c r="W83" s="197"/>
      <c r="X83" s="197"/>
      <c r="Y83" s="197"/>
      <c r="Z83" s="197"/>
      <c r="AA83" s="197"/>
      <c r="AB83" s="197"/>
      <c r="AC83" s="197"/>
      <c r="AD83" s="197"/>
      <c r="AE83" s="197"/>
      <c r="AF83" s="197"/>
      <c r="AG83" s="197"/>
      <c r="AH83" s="197"/>
      <c r="AI83" s="197"/>
      <c r="AJ83" s="197"/>
      <c r="AK83" s="197"/>
      <c r="AL83" s="197"/>
      <c r="AM83" s="197"/>
      <c r="AN83" s="197"/>
      <c r="AO83" s="197"/>
      <c r="AP83" s="197"/>
      <c r="AQ83" s="197"/>
      <c r="AR83" s="197"/>
      <c r="AS83" s="197"/>
      <c r="AT83" s="207"/>
    </row>
    <row r="84" spans="1:46" ht="60" customHeight="1" outlineLevel="1" x14ac:dyDescent="0.35">
      <c r="A84" s="203" t="s">
        <v>3323</v>
      </c>
      <c r="B84" s="189"/>
      <c r="C84" s="189"/>
      <c r="D84" s="192" t="s">
        <v>3336</v>
      </c>
      <c r="E84" s="192"/>
      <c r="F84" s="194" t="str">
        <f>IF(COUNTIF(G84:AT84,"&lt;&gt;")=0,"",SUMPRODUCT(((Recommendations[ImplStatus]="Implemented")+(Recommendations[ImplStatus]="Compensated"))*ISNUMBER(MATCH(Recommendations[Id],G84:AT84,0)))/COUNTIF(G84:AT84,"&lt;&gt;"))</f>
        <v/>
      </c>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c r="AH84" s="196"/>
      <c r="AI84" s="196"/>
      <c r="AJ84" s="196"/>
      <c r="AK84" s="196"/>
      <c r="AL84" s="196"/>
      <c r="AM84" s="196"/>
      <c r="AN84" s="196"/>
      <c r="AO84" s="196"/>
      <c r="AP84" s="196"/>
      <c r="AQ84" s="196"/>
      <c r="AR84" s="196"/>
      <c r="AS84" s="196"/>
      <c r="AT84" s="206"/>
    </row>
    <row r="85" spans="1:46" ht="60" customHeight="1" x14ac:dyDescent="0.35">
      <c r="A85" s="204" t="s">
        <v>3337</v>
      </c>
      <c r="B85" s="190"/>
      <c r="C85" s="191" t="s">
        <v>3338</v>
      </c>
      <c r="D85" s="193" t="s">
        <v>3339</v>
      </c>
      <c r="E85" s="193" t="s">
        <v>3340</v>
      </c>
      <c r="F85" s="195" t="str">
        <f>IF(COUNTIF(G85:AT85,"&lt;&gt;")=0,"",SUMPRODUCT(((Recommendations[ImplStatus]="Implemented")+(Recommendations[ImplStatus]="Compensated"))*ISNUMBER(MATCH(Recommendations[Id],G85:AT85,0)))/COUNTIF(G85:AT85,"&lt;&gt;"))</f>
        <v/>
      </c>
      <c r="G85" s="197"/>
      <c r="H85" s="197"/>
      <c r="I85" s="197"/>
      <c r="J85" s="197"/>
      <c r="K85" s="197"/>
      <c r="L85" s="197"/>
      <c r="M85" s="197"/>
      <c r="N85" s="197"/>
      <c r="O85" s="197"/>
      <c r="P85" s="197"/>
      <c r="Q85" s="197"/>
      <c r="R85" s="197"/>
      <c r="S85" s="197"/>
      <c r="T85" s="197"/>
      <c r="U85" s="197"/>
      <c r="V85" s="197"/>
      <c r="W85" s="197"/>
      <c r="X85" s="197"/>
      <c r="Y85" s="197"/>
      <c r="Z85" s="197"/>
      <c r="AA85" s="197"/>
      <c r="AB85" s="197"/>
      <c r="AC85" s="197"/>
      <c r="AD85" s="197"/>
      <c r="AE85" s="197"/>
      <c r="AF85" s="197"/>
      <c r="AG85" s="197"/>
      <c r="AH85" s="197"/>
      <c r="AI85" s="197"/>
      <c r="AJ85" s="197"/>
      <c r="AK85" s="197"/>
      <c r="AL85" s="197"/>
      <c r="AM85" s="197"/>
      <c r="AN85" s="197"/>
      <c r="AO85" s="197"/>
      <c r="AP85" s="197"/>
      <c r="AQ85" s="197"/>
      <c r="AR85" s="197"/>
      <c r="AS85" s="197"/>
      <c r="AT85" s="207"/>
    </row>
    <row r="86" spans="1:46" ht="60" customHeight="1" x14ac:dyDescent="0.35">
      <c r="A86" s="204" t="s">
        <v>3337</v>
      </c>
      <c r="B86" s="190"/>
      <c r="C86" s="191" t="s">
        <v>3341</v>
      </c>
      <c r="D86" s="193" t="s">
        <v>3342</v>
      </c>
      <c r="E86" s="193" t="s">
        <v>3343</v>
      </c>
      <c r="F86" s="195" t="str">
        <f>IF(COUNTIF(G86:AT86,"&lt;&gt;")=0,"",SUMPRODUCT(((Recommendations[ImplStatus]="Implemented")+(Recommendations[ImplStatus]="Compensated"))*ISNUMBER(MATCH(Recommendations[Id],G86:AT86,0)))/COUNTIF(G86:AT86,"&lt;&gt;"))</f>
        <v/>
      </c>
      <c r="G86" s="197"/>
      <c r="H86" s="197"/>
      <c r="I86" s="197"/>
      <c r="J86" s="197"/>
      <c r="K86" s="197"/>
      <c r="L86" s="197"/>
      <c r="M86" s="197"/>
      <c r="N86" s="197"/>
      <c r="O86" s="197"/>
      <c r="P86" s="197"/>
      <c r="Q86" s="197"/>
      <c r="R86" s="197"/>
      <c r="S86" s="197"/>
      <c r="T86" s="197"/>
      <c r="U86" s="197"/>
      <c r="V86" s="197"/>
      <c r="W86" s="197"/>
      <c r="X86" s="197"/>
      <c r="Y86" s="197"/>
      <c r="Z86" s="197"/>
      <c r="AA86" s="197"/>
      <c r="AB86" s="197"/>
      <c r="AC86" s="197"/>
      <c r="AD86" s="197"/>
      <c r="AE86" s="197"/>
      <c r="AF86" s="197"/>
      <c r="AG86" s="197"/>
      <c r="AH86" s="197"/>
      <c r="AI86" s="197"/>
      <c r="AJ86" s="197"/>
      <c r="AK86" s="197"/>
      <c r="AL86" s="197"/>
      <c r="AM86" s="197"/>
      <c r="AN86" s="197"/>
      <c r="AO86" s="197"/>
      <c r="AP86" s="197"/>
      <c r="AQ86" s="197"/>
      <c r="AR86" s="197"/>
      <c r="AS86" s="197"/>
      <c r="AT86" s="207"/>
    </row>
    <row r="87" spans="1:46" ht="60" customHeight="1" x14ac:dyDescent="0.35">
      <c r="A87" s="204" t="s">
        <v>3337</v>
      </c>
      <c r="B87" s="190"/>
      <c r="C87" s="191" t="s">
        <v>3344</v>
      </c>
      <c r="D87" s="193" t="s">
        <v>3345</v>
      </c>
      <c r="E87" s="193" t="s">
        <v>3346</v>
      </c>
      <c r="F87" s="195" t="str">
        <f>IF(COUNTIF(G87:AT87,"&lt;&gt;")=0,"",SUMPRODUCT(((Recommendations[ImplStatus]="Implemented")+(Recommendations[ImplStatus]="Compensated"))*ISNUMBER(MATCH(Recommendations[Id],G87:AT87,0)))/COUNTIF(G87:AT87,"&lt;&gt;"))</f>
        <v/>
      </c>
      <c r="G87" s="197"/>
      <c r="H87" s="197"/>
      <c r="I87" s="197"/>
      <c r="J87" s="197"/>
      <c r="K87" s="197"/>
      <c r="L87" s="197"/>
      <c r="M87" s="197"/>
      <c r="N87" s="197"/>
      <c r="O87" s="197"/>
      <c r="P87" s="197"/>
      <c r="Q87" s="197"/>
      <c r="R87" s="197"/>
      <c r="S87" s="197"/>
      <c r="T87" s="197"/>
      <c r="U87" s="197"/>
      <c r="V87" s="197"/>
      <c r="W87" s="197"/>
      <c r="X87" s="197"/>
      <c r="Y87" s="197"/>
      <c r="Z87" s="197"/>
      <c r="AA87" s="197"/>
      <c r="AB87" s="197"/>
      <c r="AC87" s="197"/>
      <c r="AD87" s="197"/>
      <c r="AE87" s="197"/>
      <c r="AF87" s="197"/>
      <c r="AG87" s="197"/>
      <c r="AH87" s="197"/>
      <c r="AI87" s="197"/>
      <c r="AJ87" s="197"/>
      <c r="AK87" s="197"/>
      <c r="AL87" s="197"/>
      <c r="AM87" s="197"/>
      <c r="AN87" s="197"/>
      <c r="AO87" s="197"/>
      <c r="AP87" s="197"/>
      <c r="AQ87" s="197"/>
      <c r="AR87" s="197"/>
      <c r="AS87" s="197"/>
      <c r="AT87" s="207"/>
    </row>
    <row r="88" spans="1:46" ht="60" customHeight="1" x14ac:dyDescent="0.35">
      <c r="A88" s="204" t="s">
        <v>3337</v>
      </c>
      <c r="B88" s="190"/>
      <c r="C88" s="191" t="s">
        <v>3347</v>
      </c>
      <c r="D88" s="193" t="s">
        <v>3348</v>
      </c>
      <c r="E88" s="193" t="s">
        <v>3349</v>
      </c>
      <c r="F88" s="195" t="str">
        <f>IF(COUNTIF(G88:AT88,"&lt;&gt;")=0,"",SUMPRODUCT(((Recommendations[ImplStatus]="Implemented")+(Recommendations[ImplStatus]="Compensated"))*ISNUMBER(MATCH(Recommendations[Id],G88:AT88,0)))/COUNTIF(G88:AT88,"&lt;&gt;"))</f>
        <v/>
      </c>
      <c r="G88" s="197"/>
      <c r="H88" s="197"/>
      <c r="I88" s="197"/>
      <c r="J88" s="197"/>
      <c r="K88" s="197"/>
      <c r="L88" s="197"/>
      <c r="M88" s="197"/>
      <c r="N88" s="197"/>
      <c r="O88" s="197"/>
      <c r="P88" s="197"/>
      <c r="Q88" s="197"/>
      <c r="R88" s="197"/>
      <c r="S88" s="197"/>
      <c r="T88" s="197"/>
      <c r="U88" s="197"/>
      <c r="V88" s="197"/>
      <c r="W88" s="197"/>
      <c r="X88" s="197"/>
      <c r="Y88" s="197"/>
      <c r="Z88" s="197"/>
      <c r="AA88" s="197"/>
      <c r="AB88" s="197"/>
      <c r="AC88" s="197"/>
      <c r="AD88" s="197"/>
      <c r="AE88" s="197"/>
      <c r="AF88" s="197"/>
      <c r="AG88" s="197"/>
      <c r="AH88" s="197"/>
      <c r="AI88" s="197"/>
      <c r="AJ88" s="197"/>
      <c r="AK88" s="197"/>
      <c r="AL88" s="197"/>
      <c r="AM88" s="197"/>
      <c r="AN88" s="197"/>
      <c r="AO88" s="197"/>
      <c r="AP88" s="197"/>
      <c r="AQ88" s="197"/>
      <c r="AR88" s="197"/>
      <c r="AS88" s="197"/>
      <c r="AT88" s="207"/>
    </row>
    <row r="89" spans="1:46" ht="60" customHeight="1" x14ac:dyDescent="0.35">
      <c r="A89" s="204" t="s">
        <v>3337</v>
      </c>
      <c r="B89" s="190"/>
      <c r="C89" s="191" t="s">
        <v>3350</v>
      </c>
      <c r="D89" s="193" t="s">
        <v>3351</v>
      </c>
      <c r="E89" s="193" t="s">
        <v>3352</v>
      </c>
      <c r="F89" s="195" t="str">
        <f>IF(COUNTIF(G89:AT89,"&lt;&gt;")=0,"",SUMPRODUCT(((Recommendations[ImplStatus]="Implemented")+(Recommendations[ImplStatus]="Compensated"))*ISNUMBER(MATCH(Recommendations[Id],G89:AT89,0)))/COUNTIF(G89:AT89,"&lt;&gt;"))</f>
        <v/>
      </c>
      <c r="G89" s="197"/>
      <c r="H89" s="197"/>
      <c r="I89" s="197"/>
      <c r="J89" s="197"/>
      <c r="K89" s="197"/>
      <c r="L89" s="197"/>
      <c r="M89" s="197"/>
      <c r="N89" s="197"/>
      <c r="O89" s="197"/>
      <c r="P89" s="197"/>
      <c r="Q89" s="197"/>
      <c r="R89" s="197"/>
      <c r="S89" s="197"/>
      <c r="T89" s="197"/>
      <c r="U89" s="197"/>
      <c r="V89" s="197"/>
      <c r="W89" s="197"/>
      <c r="X89" s="197"/>
      <c r="Y89" s="197"/>
      <c r="Z89" s="197"/>
      <c r="AA89" s="197"/>
      <c r="AB89" s="197"/>
      <c r="AC89" s="197"/>
      <c r="AD89" s="197"/>
      <c r="AE89" s="197"/>
      <c r="AF89" s="197"/>
      <c r="AG89" s="197"/>
      <c r="AH89" s="197"/>
      <c r="AI89" s="197"/>
      <c r="AJ89" s="197"/>
      <c r="AK89" s="197"/>
      <c r="AL89" s="197"/>
      <c r="AM89" s="197"/>
      <c r="AN89" s="197"/>
      <c r="AO89" s="197"/>
      <c r="AP89" s="197"/>
      <c r="AQ89" s="197"/>
      <c r="AR89" s="197"/>
      <c r="AS89" s="197"/>
      <c r="AT89" s="207"/>
    </row>
    <row r="90" spans="1:46" ht="60" customHeight="1" outlineLevel="1" x14ac:dyDescent="0.35">
      <c r="A90" s="203" t="s">
        <v>3337</v>
      </c>
      <c r="B90" s="189" t="s">
        <v>3353</v>
      </c>
      <c r="C90" s="189"/>
      <c r="D90" s="192" t="s">
        <v>3354</v>
      </c>
      <c r="E90" s="192"/>
      <c r="F90" s="194" t="str">
        <f>IF(COUNTIF(G90:AT90,"&lt;&gt;")=0,"",SUMPRODUCT(((Recommendations[ImplStatus]="Implemented")+(Recommendations[ImplStatus]="Compensated"))*ISNUMBER(MATCH(Recommendations[Id],G90:AT90,0)))/COUNTIF(G90:AT90,"&lt;&gt;"))</f>
        <v/>
      </c>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196"/>
      <c r="AH90" s="196"/>
      <c r="AI90" s="196"/>
      <c r="AJ90" s="196"/>
      <c r="AK90" s="196"/>
      <c r="AL90" s="196"/>
      <c r="AM90" s="196"/>
      <c r="AN90" s="196"/>
      <c r="AO90" s="196"/>
      <c r="AP90" s="196"/>
      <c r="AQ90" s="196"/>
      <c r="AR90" s="196"/>
      <c r="AS90" s="196"/>
      <c r="AT90" s="206"/>
    </row>
    <row r="91" spans="1:46" ht="60" customHeight="1" x14ac:dyDescent="0.35">
      <c r="A91" s="204" t="s">
        <v>3337</v>
      </c>
      <c r="B91" s="190" t="s">
        <v>3353</v>
      </c>
      <c r="C91" s="191" t="s">
        <v>3355</v>
      </c>
      <c r="D91" s="193" t="s">
        <v>3356</v>
      </c>
      <c r="E91" s="193" t="s">
        <v>3357</v>
      </c>
      <c r="F91" s="195" t="str">
        <f>IF(COUNTIF(G91:AT91,"&lt;&gt;")=0,"",SUMPRODUCT(((Recommendations[ImplStatus]="Implemented")+(Recommendations[ImplStatus]="Compensated"))*ISNUMBER(MATCH(Recommendations[Id],G91:AT91,0)))/COUNTIF(G91:AT91,"&lt;&gt;"))</f>
        <v/>
      </c>
      <c r="G91" s="197"/>
      <c r="H91" s="197"/>
      <c r="I91" s="197"/>
      <c r="J91" s="197"/>
      <c r="K91" s="197"/>
      <c r="L91" s="197"/>
      <c r="M91" s="197"/>
      <c r="N91" s="197"/>
      <c r="O91" s="197"/>
      <c r="P91" s="197"/>
      <c r="Q91" s="197"/>
      <c r="R91" s="197"/>
      <c r="S91" s="197"/>
      <c r="T91" s="197"/>
      <c r="U91" s="197"/>
      <c r="V91" s="197"/>
      <c r="W91" s="197"/>
      <c r="X91" s="197"/>
      <c r="Y91" s="197"/>
      <c r="Z91" s="197"/>
      <c r="AA91" s="197"/>
      <c r="AB91" s="197"/>
      <c r="AC91" s="197"/>
      <c r="AD91" s="197"/>
      <c r="AE91" s="197"/>
      <c r="AF91" s="197"/>
      <c r="AG91" s="197"/>
      <c r="AH91" s="197"/>
      <c r="AI91" s="197"/>
      <c r="AJ91" s="197"/>
      <c r="AK91" s="197"/>
      <c r="AL91" s="197"/>
      <c r="AM91" s="197"/>
      <c r="AN91" s="197"/>
      <c r="AO91" s="197"/>
      <c r="AP91" s="197"/>
      <c r="AQ91" s="197"/>
      <c r="AR91" s="197"/>
      <c r="AS91" s="197"/>
      <c r="AT91" s="207"/>
    </row>
    <row r="92" spans="1:46" ht="60" customHeight="1" x14ac:dyDescent="0.35">
      <c r="A92" s="204" t="s">
        <v>3337</v>
      </c>
      <c r="B92" s="190" t="s">
        <v>3353</v>
      </c>
      <c r="C92" s="191" t="s">
        <v>3358</v>
      </c>
      <c r="D92" s="193" t="s">
        <v>3359</v>
      </c>
      <c r="E92" s="193" t="s">
        <v>3360</v>
      </c>
      <c r="F92" s="195" t="str">
        <f>IF(COUNTIF(G92:AT92,"&lt;&gt;")=0,"",SUMPRODUCT(((Recommendations[ImplStatus]="Implemented")+(Recommendations[ImplStatus]="Compensated"))*ISNUMBER(MATCH(Recommendations[Id],G92:AT92,0)))/COUNTIF(G92:AT92,"&lt;&gt;"))</f>
        <v/>
      </c>
      <c r="G92" s="197"/>
      <c r="H92" s="197"/>
      <c r="I92" s="197"/>
      <c r="J92" s="197"/>
      <c r="K92" s="197"/>
      <c r="L92" s="197"/>
      <c r="M92" s="197"/>
      <c r="N92" s="197"/>
      <c r="O92" s="197"/>
      <c r="P92" s="197"/>
      <c r="Q92" s="197"/>
      <c r="R92" s="197"/>
      <c r="S92" s="197"/>
      <c r="T92" s="197"/>
      <c r="U92" s="197"/>
      <c r="V92" s="197"/>
      <c r="W92" s="197"/>
      <c r="X92" s="197"/>
      <c r="Y92" s="197"/>
      <c r="Z92" s="197"/>
      <c r="AA92" s="197"/>
      <c r="AB92" s="197"/>
      <c r="AC92" s="197"/>
      <c r="AD92" s="197"/>
      <c r="AE92" s="197"/>
      <c r="AF92" s="197"/>
      <c r="AG92" s="197"/>
      <c r="AH92" s="197"/>
      <c r="AI92" s="197"/>
      <c r="AJ92" s="197"/>
      <c r="AK92" s="197"/>
      <c r="AL92" s="197"/>
      <c r="AM92" s="197"/>
      <c r="AN92" s="197"/>
      <c r="AO92" s="197"/>
      <c r="AP92" s="197"/>
      <c r="AQ92" s="197"/>
      <c r="AR92" s="197"/>
      <c r="AS92" s="197"/>
      <c r="AT92" s="207"/>
    </row>
    <row r="93" spans="1:46" ht="60" customHeight="1" x14ac:dyDescent="0.35">
      <c r="A93" s="204"/>
      <c r="B93" s="190" t="s">
        <v>3353</v>
      </c>
      <c r="C93" s="191" t="s">
        <v>3361</v>
      </c>
      <c r="D93" s="193" t="s">
        <v>3362</v>
      </c>
      <c r="E93" s="193" t="s">
        <v>3363</v>
      </c>
      <c r="F93" s="195" t="str">
        <f>IF(COUNTIF(G93:AT93,"&lt;&gt;")=0,"",SUMPRODUCT(((Recommendations[ImplStatus]="Implemented")+(Recommendations[ImplStatus]="Compensated"))*ISNUMBER(MATCH(Recommendations[Id],G93:AT93,0)))/COUNTIF(G93:AT93,"&lt;&gt;"))</f>
        <v/>
      </c>
      <c r="G93" s="197"/>
      <c r="H93" s="197"/>
      <c r="I93" s="197"/>
      <c r="J93" s="197"/>
      <c r="K93" s="197"/>
      <c r="L93" s="197"/>
      <c r="M93" s="197"/>
      <c r="N93" s="197"/>
      <c r="O93" s="197"/>
      <c r="P93" s="197"/>
      <c r="Q93" s="197"/>
      <c r="R93" s="197"/>
      <c r="S93" s="197"/>
      <c r="T93" s="197"/>
      <c r="U93" s="197"/>
      <c r="V93" s="197"/>
      <c r="W93" s="197"/>
      <c r="X93" s="197"/>
      <c r="Y93" s="197"/>
      <c r="Z93" s="197"/>
      <c r="AA93" s="197"/>
      <c r="AB93" s="197"/>
      <c r="AC93" s="197"/>
      <c r="AD93" s="197"/>
      <c r="AE93" s="197"/>
      <c r="AF93" s="197"/>
      <c r="AG93" s="197"/>
      <c r="AH93" s="197"/>
      <c r="AI93" s="197"/>
      <c r="AJ93" s="197"/>
      <c r="AK93" s="197"/>
      <c r="AL93" s="197"/>
      <c r="AM93" s="197"/>
      <c r="AN93" s="197"/>
      <c r="AO93" s="197"/>
      <c r="AP93" s="197"/>
      <c r="AQ93" s="197"/>
      <c r="AR93" s="197"/>
      <c r="AS93" s="197"/>
      <c r="AT93" s="207"/>
    </row>
    <row r="94" spans="1:46" ht="60" customHeight="1" x14ac:dyDescent="0.35">
      <c r="A94" s="204"/>
      <c r="B94" s="190" t="s">
        <v>3353</v>
      </c>
      <c r="C94" s="191" t="s">
        <v>3364</v>
      </c>
      <c r="D94" s="193" t="s">
        <v>3365</v>
      </c>
      <c r="E94" s="193" t="s">
        <v>3366</v>
      </c>
      <c r="F94" s="195" t="str">
        <f>IF(COUNTIF(G94:AT94,"&lt;&gt;")=0,"",SUMPRODUCT(((Recommendations[ImplStatus]="Implemented")+(Recommendations[ImplStatus]="Compensated"))*ISNUMBER(MATCH(Recommendations[Id],G94:AT94,0)))/COUNTIF(G94:AT94,"&lt;&gt;"))</f>
        <v/>
      </c>
      <c r="G94" s="197"/>
      <c r="H94" s="197"/>
      <c r="I94" s="197"/>
      <c r="J94" s="197"/>
      <c r="K94" s="197"/>
      <c r="L94" s="197"/>
      <c r="M94" s="197"/>
      <c r="N94" s="197"/>
      <c r="O94" s="197"/>
      <c r="P94" s="197"/>
      <c r="Q94" s="197"/>
      <c r="R94" s="197"/>
      <c r="S94" s="197"/>
      <c r="T94" s="197"/>
      <c r="U94" s="197"/>
      <c r="V94" s="197"/>
      <c r="W94" s="197"/>
      <c r="X94" s="197"/>
      <c r="Y94" s="197"/>
      <c r="Z94" s="197"/>
      <c r="AA94" s="197"/>
      <c r="AB94" s="197"/>
      <c r="AC94" s="197"/>
      <c r="AD94" s="197"/>
      <c r="AE94" s="197"/>
      <c r="AF94" s="197"/>
      <c r="AG94" s="197"/>
      <c r="AH94" s="197"/>
      <c r="AI94" s="197"/>
      <c r="AJ94" s="197"/>
      <c r="AK94" s="197"/>
      <c r="AL94" s="197"/>
      <c r="AM94" s="197"/>
      <c r="AN94" s="197"/>
      <c r="AO94" s="197"/>
      <c r="AP94" s="197"/>
      <c r="AQ94" s="197"/>
      <c r="AR94" s="197"/>
      <c r="AS94" s="197"/>
      <c r="AT94" s="207"/>
    </row>
    <row r="95" spans="1:46" ht="60" customHeight="1" x14ac:dyDescent="0.35">
      <c r="A95" s="204"/>
      <c r="B95" s="190" t="s">
        <v>3353</v>
      </c>
      <c r="C95" s="191" t="s">
        <v>3367</v>
      </c>
      <c r="D95" s="193" t="s">
        <v>3368</v>
      </c>
      <c r="E95" s="193" t="s">
        <v>3369</v>
      </c>
      <c r="F95" s="195" t="str">
        <f>IF(COUNTIF(G95:AT95,"&lt;&gt;")=0,"",SUMPRODUCT(((Recommendations[ImplStatus]="Implemented")+(Recommendations[ImplStatus]="Compensated"))*ISNUMBER(MATCH(Recommendations[Id],G95:AT95,0)))/COUNTIF(G95:AT95,"&lt;&gt;"))</f>
        <v/>
      </c>
      <c r="G95" s="197"/>
      <c r="H95" s="197"/>
      <c r="I95" s="197"/>
      <c r="J95" s="197"/>
      <c r="K95" s="197"/>
      <c r="L95" s="197"/>
      <c r="M95" s="197"/>
      <c r="N95" s="197"/>
      <c r="O95" s="197"/>
      <c r="P95" s="197"/>
      <c r="Q95" s="197"/>
      <c r="R95" s="197"/>
      <c r="S95" s="197"/>
      <c r="T95" s="197"/>
      <c r="U95" s="197"/>
      <c r="V95" s="197"/>
      <c r="W95" s="197"/>
      <c r="X95" s="197"/>
      <c r="Y95" s="197"/>
      <c r="Z95" s="197"/>
      <c r="AA95" s="197"/>
      <c r="AB95" s="197"/>
      <c r="AC95" s="197"/>
      <c r="AD95" s="197"/>
      <c r="AE95" s="197"/>
      <c r="AF95" s="197"/>
      <c r="AG95" s="197"/>
      <c r="AH95" s="197"/>
      <c r="AI95" s="197"/>
      <c r="AJ95" s="197"/>
      <c r="AK95" s="197"/>
      <c r="AL95" s="197"/>
      <c r="AM95" s="197"/>
      <c r="AN95" s="197"/>
      <c r="AO95" s="197"/>
      <c r="AP95" s="197"/>
      <c r="AQ95" s="197"/>
      <c r="AR95" s="197"/>
      <c r="AS95" s="197"/>
      <c r="AT95" s="207"/>
    </row>
    <row r="96" spans="1:46" ht="60" customHeight="1" x14ac:dyDescent="0.35">
      <c r="A96" s="204"/>
      <c r="B96" s="190" t="s">
        <v>3353</v>
      </c>
      <c r="C96" s="191" t="s">
        <v>3370</v>
      </c>
      <c r="D96" s="193" t="s">
        <v>3371</v>
      </c>
      <c r="E96" s="193" t="s">
        <v>3372</v>
      </c>
      <c r="F96" s="195" t="str">
        <f>IF(COUNTIF(G96:AT96,"&lt;&gt;")=0,"",SUMPRODUCT(((Recommendations[ImplStatus]="Implemented")+(Recommendations[ImplStatus]="Compensated"))*ISNUMBER(MATCH(Recommendations[Id],G96:AT96,0)))/COUNTIF(G96:AT96,"&lt;&gt;"))</f>
        <v/>
      </c>
      <c r="G96" s="197"/>
      <c r="H96" s="197"/>
      <c r="I96" s="197"/>
      <c r="J96" s="197"/>
      <c r="K96" s="197"/>
      <c r="L96" s="197"/>
      <c r="M96" s="197"/>
      <c r="N96" s="197"/>
      <c r="O96" s="197"/>
      <c r="P96" s="197"/>
      <c r="Q96" s="197"/>
      <c r="R96" s="197"/>
      <c r="S96" s="197"/>
      <c r="T96" s="197"/>
      <c r="U96" s="197"/>
      <c r="V96" s="197"/>
      <c r="W96" s="197"/>
      <c r="X96" s="197"/>
      <c r="Y96" s="197"/>
      <c r="Z96" s="197"/>
      <c r="AA96" s="197"/>
      <c r="AB96" s="197"/>
      <c r="AC96" s="197"/>
      <c r="AD96" s="197"/>
      <c r="AE96" s="197"/>
      <c r="AF96" s="197"/>
      <c r="AG96" s="197"/>
      <c r="AH96" s="197"/>
      <c r="AI96" s="197"/>
      <c r="AJ96" s="197"/>
      <c r="AK96" s="197"/>
      <c r="AL96" s="197"/>
      <c r="AM96" s="197"/>
      <c r="AN96" s="197"/>
      <c r="AO96" s="197"/>
      <c r="AP96" s="197"/>
      <c r="AQ96" s="197"/>
      <c r="AR96" s="197"/>
      <c r="AS96" s="197"/>
      <c r="AT96" s="207"/>
    </row>
    <row r="97" spans="1:46" ht="60" customHeight="1" x14ac:dyDescent="0.35">
      <c r="A97" s="204"/>
      <c r="B97" s="190" t="s">
        <v>3353</v>
      </c>
      <c r="C97" s="191" t="s">
        <v>3373</v>
      </c>
      <c r="D97" s="193" t="s">
        <v>3374</v>
      </c>
      <c r="E97" s="193" t="s">
        <v>3375</v>
      </c>
      <c r="F97" s="195" t="str">
        <f>IF(COUNTIF(G97:AT97,"&lt;&gt;")=0,"",SUMPRODUCT(((Recommendations[ImplStatus]="Implemented")+(Recommendations[ImplStatus]="Compensated"))*ISNUMBER(MATCH(Recommendations[Id],G97:AT97,0)))/COUNTIF(G97:AT97,"&lt;&gt;"))</f>
        <v/>
      </c>
      <c r="G97" s="197"/>
      <c r="H97" s="197"/>
      <c r="I97" s="197"/>
      <c r="J97" s="197"/>
      <c r="K97" s="197"/>
      <c r="L97" s="197"/>
      <c r="M97" s="197"/>
      <c r="N97" s="197"/>
      <c r="O97" s="197"/>
      <c r="P97" s="197"/>
      <c r="Q97" s="197"/>
      <c r="R97" s="197"/>
      <c r="S97" s="197"/>
      <c r="T97" s="197"/>
      <c r="U97" s="197"/>
      <c r="V97" s="197"/>
      <c r="W97" s="197"/>
      <c r="X97" s="197"/>
      <c r="Y97" s="197"/>
      <c r="Z97" s="197"/>
      <c r="AA97" s="197"/>
      <c r="AB97" s="197"/>
      <c r="AC97" s="197"/>
      <c r="AD97" s="197"/>
      <c r="AE97" s="197"/>
      <c r="AF97" s="197"/>
      <c r="AG97" s="197"/>
      <c r="AH97" s="197"/>
      <c r="AI97" s="197"/>
      <c r="AJ97" s="197"/>
      <c r="AK97" s="197"/>
      <c r="AL97" s="197"/>
      <c r="AM97" s="197"/>
      <c r="AN97" s="197"/>
      <c r="AO97" s="197"/>
      <c r="AP97" s="197"/>
      <c r="AQ97" s="197"/>
      <c r="AR97" s="197"/>
      <c r="AS97" s="197"/>
      <c r="AT97" s="207"/>
    </row>
    <row r="98" spans="1:46" ht="60" customHeight="1" x14ac:dyDescent="0.35">
      <c r="A98" s="204"/>
      <c r="B98" s="190" t="s">
        <v>3353</v>
      </c>
      <c r="C98" s="191" t="s">
        <v>3376</v>
      </c>
      <c r="D98" s="193" t="s">
        <v>3377</v>
      </c>
      <c r="E98" s="193" t="s">
        <v>3378</v>
      </c>
      <c r="F98" s="195" t="str">
        <f>IF(COUNTIF(G98:AT98,"&lt;&gt;")=0,"",SUMPRODUCT(((Recommendations[ImplStatus]="Implemented")+(Recommendations[ImplStatus]="Compensated"))*ISNUMBER(MATCH(Recommendations[Id],G98:AT98,0)))/COUNTIF(G98:AT98,"&lt;&gt;"))</f>
        <v/>
      </c>
      <c r="G98" s="197"/>
      <c r="H98" s="197"/>
      <c r="I98" s="197"/>
      <c r="J98" s="197"/>
      <c r="K98" s="197"/>
      <c r="L98" s="197"/>
      <c r="M98" s="197"/>
      <c r="N98" s="197"/>
      <c r="O98" s="197"/>
      <c r="P98" s="197"/>
      <c r="Q98" s="197"/>
      <c r="R98" s="197"/>
      <c r="S98" s="197"/>
      <c r="T98" s="197"/>
      <c r="U98" s="197"/>
      <c r="V98" s="197"/>
      <c r="W98" s="197"/>
      <c r="X98" s="197"/>
      <c r="Y98" s="197"/>
      <c r="Z98" s="197"/>
      <c r="AA98" s="197"/>
      <c r="AB98" s="197"/>
      <c r="AC98" s="197"/>
      <c r="AD98" s="197"/>
      <c r="AE98" s="197"/>
      <c r="AF98" s="197"/>
      <c r="AG98" s="197"/>
      <c r="AH98" s="197"/>
      <c r="AI98" s="197"/>
      <c r="AJ98" s="197"/>
      <c r="AK98" s="197"/>
      <c r="AL98" s="197"/>
      <c r="AM98" s="197"/>
      <c r="AN98" s="197"/>
      <c r="AO98" s="197"/>
      <c r="AP98" s="197"/>
      <c r="AQ98" s="197"/>
      <c r="AR98" s="197"/>
      <c r="AS98" s="197"/>
      <c r="AT98" s="207"/>
    </row>
    <row r="99" spans="1:46" ht="60" customHeight="1" outlineLevel="1" x14ac:dyDescent="0.35">
      <c r="A99" s="203"/>
      <c r="B99" s="189" t="s">
        <v>3379</v>
      </c>
      <c r="C99" s="189"/>
      <c r="D99" s="192" t="s">
        <v>3380</v>
      </c>
      <c r="E99" s="192"/>
      <c r="F99" s="194" t="str">
        <f>IF(COUNTIF(G99:AT99,"&lt;&gt;")=0,"",SUMPRODUCT(((Recommendations[ImplStatus]="Implemented")+(Recommendations[ImplStatus]="Compensated"))*ISNUMBER(MATCH(Recommendations[Id],G99:AT99,0)))/COUNTIF(G99:AT99,"&lt;&gt;"))</f>
        <v/>
      </c>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196"/>
      <c r="AH99" s="196"/>
      <c r="AI99" s="196"/>
      <c r="AJ99" s="196"/>
      <c r="AK99" s="196"/>
      <c r="AL99" s="196"/>
      <c r="AM99" s="196"/>
      <c r="AN99" s="196"/>
      <c r="AO99" s="196"/>
      <c r="AP99" s="196"/>
      <c r="AQ99" s="196"/>
      <c r="AR99" s="196"/>
      <c r="AS99" s="196"/>
      <c r="AT99" s="206"/>
    </row>
    <row r="100" spans="1:46" ht="60" customHeight="1" x14ac:dyDescent="0.35">
      <c r="A100" s="204"/>
      <c r="B100" s="190" t="s">
        <v>3379</v>
      </c>
      <c r="C100" s="191" t="s">
        <v>3381</v>
      </c>
      <c r="D100" s="193" t="s">
        <v>3382</v>
      </c>
      <c r="E100" s="193" t="s">
        <v>3383</v>
      </c>
      <c r="F100" s="195" t="str">
        <f>IF(COUNTIF(G100:AT100,"&lt;&gt;")=0,"",SUMPRODUCT(((Recommendations[ImplStatus]="Implemented")+(Recommendations[ImplStatus]="Compensated"))*ISNUMBER(MATCH(Recommendations[Id],G100:AT100,0)))/COUNTIF(G100:AT100,"&lt;&gt;"))</f>
        <v/>
      </c>
      <c r="G100" s="197"/>
      <c r="H100" s="197"/>
      <c r="I100" s="197"/>
      <c r="J100" s="197"/>
      <c r="K100" s="197"/>
      <c r="L100" s="197"/>
      <c r="M100" s="197"/>
      <c r="N100" s="197"/>
      <c r="O100" s="197"/>
      <c r="P100" s="197"/>
      <c r="Q100" s="197"/>
      <c r="R100" s="197"/>
      <c r="S100" s="197"/>
      <c r="T100" s="197"/>
      <c r="U100" s="197"/>
      <c r="V100" s="197"/>
      <c r="W100" s="197"/>
      <c r="X100" s="197"/>
      <c r="Y100" s="197"/>
      <c r="Z100" s="197"/>
      <c r="AA100" s="197"/>
      <c r="AB100" s="197"/>
      <c r="AC100" s="197"/>
      <c r="AD100" s="197"/>
      <c r="AE100" s="197"/>
      <c r="AF100" s="197"/>
      <c r="AG100" s="197"/>
      <c r="AH100" s="197"/>
      <c r="AI100" s="197"/>
      <c r="AJ100" s="197"/>
      <c r="AK100" s="197"/>
      <c r="AL100" s="197"/>
      <c r="AM100" s="197"/>
      <c r="AN100" s="197"/>
      <c r="AO100" s="197"/>
      <c r="AP100" s="197"/>
      <c r="AQ100" s="197"/>
      <c r="AR100" s="197"/>
      <c r="AS100" s="197"/>
      <c r="AT100" s="207"/>
    </row>
    <row r="101" spans="1:46" ht="60" customHeight="1" x14ac:dyDescent="0.35">
      <c r="A101" s="204"/>
      <c r="B101" s="190" t="s">
        <v>3379</v>
      </c>
      <c r="C101" s="191" t="s">
        <v>3384</v>
      </c>
      <c r="D101" s="193" t="s">
        <v>3385</v>
      </c>
      <c r="E101" s="193" t="s">
        <v>3386</v>
      </c>
      <c r="F101" s="195" t="str">
        <f>IF(COUNTIF(G101:AT101,"&lt;&gt;")=0,"",SUMPRODUCT(((Recommendations[ImplStatus]="Implemented")+(Recommendations[ImplStatus]="Compensated"))*ISNUMBER(MATCH(Recommendations[Id],G101:AT101,0)))/COUNTIF(G101:AT101,"&lt;&gt;"))</f>
        <v/>
      </c>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207"/>
    </row>
    <row r="102" spans="1:46" ht="60" customHeight="1" x14ac:dyDescent="0.35">
      <c r="A102" s="204"/>
      <c r="B102" s="190" t="s">
        <v>3379</v>
      </c>
      <c r="C102" s="191" t="s">
        <v>3387</v>
      </c>
      <c r="D102" s="193" t="s">
        <v>3388</v>
      </c>
      <c r="E102" s="193" t="s">
        <v>3389</v>
      </c>
      <c r="F102" s="195" t="str">
        <f>IF(COUNTIF(G102:AT102,"&lt;&gt;")=0,"",SUMPRODUCT(((Recommendations[ImplStatus]="Implemented")+(Recommendations[ImplStatus]="Compensated"))*ISNUMBER(MATCH(Recommendations[Id],G102:AT102,0)))/COUNTIF(G102:AT102,"&lt;&gt;"))</f>
        <v/>
      </c>
      <c r="G102" s="197"/>
      <c r="H102" s="197"/>
      <c r="I102" s="197"/>
      <c r="J102" s="197"/>
      <c r="K102" s="197"/>
      <c r="L102" s="197"/>
      <c r="M102" s="197"/>
      <c r="N102" s="197"/>
      <c r="O102" s="197"/>
      <c r="P102" s="197"/>
      <c r="Q102" s="197"/>
      <c r="R102" s="197"/>
      <c r="S102" s="197"/>
      <c r="T102" s="197"/>
      <c r="U102" s="197"/>
      <c r="V102" s="197"/>
      <c r="W102" s="197"/>
      <c r="X102" s="197"/>
      <c r="Y102" s="197"/>
      <c r="Z102" s="197"/>
      <c r="AA102" s="197"/>
      <c r="AB102" s="197"/>
      <c r="AC102" s="197"/>
      <c r="AD102" s="197"/>
      <c r="AE102" s="197"/>
      <c r="AF102" s="197"/>
      <c r="AG102" s="197"/>
      <c r="AH102" s="197"/>
      <c r="AI102" s="197"/>
      <c r="AJ102" s="197"/>
      <c r="AK102" s="197"/>
      <c r="AL102" s="197"/>
      <c r="AM102" s="197"/>
      <c r="AN102" s="197"/>
      <c r="AO102" s="197"/>
      <c r="AP102" s="197"/>
      <c r="AQ102" s="197"/>
      <c r="AR102" s="197"/>
      <c r="AS102" s="197"/>
      <c r="AT102" s="207"/>
    </row>
    <row r="103" spans="1:46" ht="60" customHeight="1" x14ac:dyDescent="0.35">
      <c r="A103" s="204"/>
      <c r="B103" s="190" t="s">
        <v>3379</v>
      </c>
      <c r="C103" s="191" t="s">
        <v>3390</v>
      </c>
      <c r="D103" s="193" t="s">
        <v>3391</v>
      </c>
      <c r="E103" s="193" t="s">
        <v>3392</v>
      </c>
      <c r="F103" s="195" t="str">
        <f>IF(COUNTIF(G103:AT103,"&lt;&gt;")=0,"",SUMPRODUCT(((Recommendations[ImplStatus]="Implemented")+(Recommendations[ImplStatus]="Compensated"))*ISNUMBER(MATCH(Recommendations[Id],G103:AT103,0)))/COUNTIF(G103:AT103,"&lt;&gt;"))</f>
        <v/>
      </c>
      <c r="G103" s="197"/>
      <c r="H103" s="197"/>
      <c r="I103" s="197"/>
      <c r="J103" s="197"/>
      <c r="K103" s="197"/>
      <c r="L103" s="197"/>
      <c r="M103" s="197"/>
      <c r="N103" s="197"/>
      <c r="O103" s="197"/>
      <c r="P103" s="197"/>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207"/>
    </row>
    <row r="104" spans="1:46" ht="60" customHeight="1" x14ac:dyDescent="0.35">
      <c r="A104" s="205"/>
      <c r="B104" s="198" t="s">
        <v>3379</v>
      </c>
      <c r="C104" s="199" t="s">
        <v>3393</v>
      </c>
      <c r="D104" s="200" t="s">
        <v>3394</v>
      </c>
      <c r="E104" s="200" t="s">
        <v>3395</v>
      </c>
      <c r="F104" s="201" t="str">
        <f>IF(COUNTIF(G104:AT104,"&lt;&gt;")=0,"",SUMPRODUCT(((Recommendations[ImplStatus]="Implemented")+(Recommendations[ImplStatus]="Compensated"))*ISNUMBER(MATCH(Recommendations[Id],G104:AT104,0)))/COUNTIF(G104:AT104,"&lt;&gt;"))</f>
        <v/>
      </c>
      <c r="G104" s="202"/>
      <c r="H104" s="202"/>
      <c r="I104" s="202"/>
      <c r="J104" s="202"/>
      <c r="K104" s="202"/>
      <c r="L104" s="202"/>
      <c r="M104" s="202"/>
      <c r="N104" s="202"/>
      <c r="O104" s="202"/>
      <c r="P104" s="202"/>
      <c r="Q104" s="202"/>
      <c r="R104" s="202"/>
      <c r="S104" s="202"/>
      <c r="T104" s="202"/>
      <c r="U104" s="202"/>
      <c r="V104" s="202"/>
      <c r="W104" s="202"/>
      <c r="X104" s="202"/>
      <c r="Y104" s="202"/>
      <c r="Z104" s="202"/>
      <c r="AA104" s="202"/>
      <c r="AB104" s="202"/>
      <c r="AC104" s="202"/>
      <c r="AD104" s="202"/>
      <c r="AE104" s="202"/>
      <c r="AF104" s="202"/>
      <c r="AG104" s="202"/>
      <c r="AH104" s="202"/>
      <c r="AI104" s="202"/>
      <c r="AJ104" s="202"/>
      <c r="AK104" s="202"/>
      <c r="AL104" s="202"/>
      <c r="AM104" s="202"/>
      <c r="AN104" s="202"/>
      <c r="AO104" s="202"/>
      <c r="AP104" s="202"/>
      <c r="AQ104" s="202"/>
      <c r="AR104" s="202"/>
      <c r="AS104" s="202"/>
      <c r="AT104" s="208"/>
    </row>
    <row r="108" spans="1:46" ht="32" customHeight="1" x14ac:dyDescent="0.35">
      <c r="A108" s="291" t="s">
        <v>630</v>
      </c>
      <c r="B108" s="291"/>
      <c r="C108" s="291"/>
      <c r="D108" s="291"/>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IFERROR(INDEX('Recommendations'!$H$2:$H$124, MATCH(G2,'Recommendations'!$A$2:$A$124,0))="Implemented", FALSE))</xm:f>
            <x14:dxf>
              <font>
                <color rgb="FF000000"/>
              </font>
              <fill>
                <patternFill>
                  <bgColor rgb="FF3C7D22"/>
                </patternFill>
              </fill>
            </x14:dxf>
          </x14:cfRule>
          <x14:cfRule type="expression" priority="2" id="{00000000-000E-0000-0800-000002000000}">
            <xm:f>AND(G2&lt;&gt;"", IFERROR(INDEX('Recommendations'!$H$2:$H$124, MATCH(G2,'Recommendations'!$A$2:$A$124,0))="Compensated", FALSE))</xm:f>
            <x14:dxf>
              <font>
                <color rgb="FF000000"/>
              </font>
              <fill>
                <patternFill>
                  <bgColor rgb="FFC6E0B4"/>
                </patternFill>
              </fill>
            </x14:dxf>
          </x14:cfRule>
          <x14:cfRule type="expression" priority="3" id="{00000000-000E-0000-0800-000003000000}">
            <xm:f>AND(G2&lt;&gt;"", IFERROR(INDEX('Recommendations'!$H$2:$H$124, MATCH(G2,'Recommendations'!$A$2:$A$124,0))="Testing", FALSE))</xm:f>
            <x14:dxf>
              <font>
                <color rgb="FF000000"/>
              </font>
              <fill>
                <patternFill>
                  <bgColor rgb="FFFFC000"/>
                </patternFill>
              </fill>
            </x14:dxf>
          </x14:cfRule>
          <x14:cfRule type="expression" priority="4" id="{00000000-000E-0000-0800-000004000000}">
            <xm:f>AND(G2&lt;&gt;"", IFERROR(INDEX('Recommendations'!$H$2:$H$124, MATCH(G2,'Recommendations'!$A$2:$A$124,0))="Failed", FALSE))</xm:f>
            <x14:dxf>
              <font>
                <color rgb="FF000000"/>
              </font>
              <fill>
                <patternFill>
                  <bgColor rgb="FFD82891"/>
                </patternFill>
              </fill>
            </x14:dxf>
          </x14:cfRule>
          <x14:cfRule type="expression" priority="5" id="{00000000-000E-0000-0800-000005000000}">
            <xm:f>AND(G2&lt;&gt;"", IFERROR(INDEX('Recommendations'!$H$2:$H$124, MATCH(G2,'Recommendations'!$A$2:$A$124,0))="Risk Accepted", FALSE))</xm:f>
            <x14:dxf>
              <font>
                <color rgb="FF000000"/>
              </font>
              <fill>
                <patternFill>
                  <bgColor rgb="FFD9D9D9"/>
                </patternFill>
              </fill>
            </x14:dxf>
          </x14:cfRule>
          <x14:cfRule type="expression" priority="6" id="{00000000-000E-0000-0800-000006000000}">
            <xm:f>AND(G2&lt;&gt;"", IFERROR(INDEX('Recommendations'!$H$2:$H$124, MATCH(G2,'Recommendations'!$A$2:$A$124,0))="N/A",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Cisco IOS XR Router Security Technical Implementation Guide - SHGIR</dc:title>
  <dc:subject>Generated on: 2026-06-08 12:38:41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2026-06-08T11:38:53Z</dcterms:modified>
  <cp:category>DISA-STIG</cp:category>
  <cp:contentStatus>Draft</cp:contentStatus>
</cp:coreProperties>
</file>