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1FA8FA00703F7B25A3D717CC142F08CCB88CE65" xr6:coauthVersionLast="47" xr6:coauthVersionMax="47" xr10:uidLastSave="{4C1E5727-CF17-44E9-AA9C-6086C7F77EE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ISO27002-2022" sheetId="9" r:id="rId9"/>
    <sheet name="CRF-v2025"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0" l="1"/>
  <c r="G480" i="10"/>
  <c r="G479" i="10"/>
  <c r="G478" i="10"/>
  <c r="G477" i="10"/>
  <c r="G476" i="10"/>
  <c r="G475" i="10"/>
  <c r="G474" i="10"/>
  <c r="G473" i="10"/>
  <c r="G472" i="10"/>
  <c r="G471" i="10"/>
  <c r="G470" i="10"/>
  <c r="G469" i="10"/>
  <c r="G468" i="10"/>
  <c r="G467" i="10"/>
  <c r="G466" i="10"/>
  <c r="G465" i="10"/>
  <c r="G464" i="10"/>
  <c r="G463" i="10"/>
  <c r="G462" i="10"/>
  <c r="G461" i="10"/>
  <c r="G460" i="10"/>
  <c r="G459" i="10"/>
  <c r="G458" i="10"/>
  <c r="G457" i="10"/>
  <c r="G456" i="10"/>
  <c r="G455" i="10"/>
  <c r="G454" i="10"/>
  <c r="G453" i="10"/>
  <c r="G452" i="10"/>
  <c r="G451" i="10"/>
  <c r="G450" i="10"/>
  <c r="G449" i="10"/>
  <c r="G448" i="10"/>
  <c r="G447" i="10"/>
  <c r="G446" i="10"/>
  <c r="G445" i="10"/>
  <c r="G444" i="10"/>
  <c r="G443" i="10"/>
  <c r="G442" i="10"/>
  <c r="G441" i="10"/>
  <c r="G440" i="10"/>
  <c r="G439" i="10"/>
  <c r="G438" i="10"/>
  <c r="G437" i="10"/>
  <c r="G436" i="10"/>
  <c r="G435" i="10"/>
  <c r="G434" i="10"/>
  <c r="G433" i="10"/>
  <c r="G432" i="10"/>
  <c r="G431" i="10"/>
  <c r="G430" i="10"/>
  <c r="G429" i="10"/>
  <c r="G428" i="10"/>
  <c r="G427" i="10"/>
  <c r="G426" i="10"/>
  <c r="G425" i="10"/>
  <c r="G424" i="10"/>
  <c r="G423" i="10"/>
  <c r="G422" i="10"/>
  <c r="G421" i="10"/>
  <c r="G420" i="10"/>
  <c r="G419" i="10"/>
  <c r="G418" i="10"/>
  <c r="G417" i="10"/>
  <c r="G416" i="10"/>
  <c r="G415" i="10"/>
  <c r="G414" i="10"/>
  <c r="G413" i="10"/>
  <c r="G412" i="10"/>
  <c r="G411" i="10"/>
  <c r="G410" i="10"/>
  <c r="G409" i="10"/>
  <c r="G408" i="10"/>
  <c r="G407" i="10"/>
  <c r="G406" i="10"/>
  <c r="G405" i="10"/>
  <c r="G404" i="10"/>
  <c r="G403" i="10"/>
  <c r="G402" i="10"/>
  <c r="G401" i="10"/>
  <c r="G400" i="10"/>
  <c r="G399" i="10"/>
  <c r="G398" i="10"/>
  <c r="G397" i="10"/>
  <c r="G396" i="10"/>
  <c r="G395" i="10"/>
  <c r="G394" i="10"/>
  <c r="G393" i="10"/>
  <c r="G392" i="10"/>
  <c r="G391" i="10"/>
  <c r="G390" i="10"/>
  <c r="G389" i="10"/>
  <c r="G388" i="10"/>
  <c r="G387" i="10"/>
  <c r="G386" i="10"/>
  <c r="G385" i="10"/>
  <c r="G384" i="10"/>
  <c r="G383" i="10"/>
  <c r="G382" i="10"/>
  <c r="G381" i="10"/>
  <c r="G380" i="10"/>
  <c r="G379" i="10"/>
  <c r="G378" i="10"/>
  <c r="G377" i="10"/>
  <c r="G376" i="10"/>
  <c r="G375" i="10"/>
  <c r="G374" i="10"/>
  <c r="G373" i="10"/>
  <c r="G372" i="10"/>
  <c r="G371"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4" i="10"/>
  <c r="G333" i="10"/>
  <c r="G332" i="10"/>
  <c r="G331" i="10"/>
  <c r="G330" i="10"/>
  <c r="G329" i="10"/>
  <c r="G328" i="10"/>
  <c r="G327" i="10"/>
  <c r="G326" i="10"/>
  <c r="G325" i="10"/>
  <c r="G324" i="10"/>
  <c r="G323" i="10"/>
  <c r="G322" i="10"/>
  <c r="G321" i="10"/>
  <c r="G320" i="10"/>
  <c r="G319" i="10"/>
  <c r="G318" i="10"/>
  <c r="G317" i="10"/>
  <c r="G316" i="10"/>
  <c r="G315" i="10"/>
  <c r="G314" i="10"/>
  <c r="G313" i="10"/>
  <c r="G312" i="10"/>
  <c r="G311"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6"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256" i="10"/>
  <c r="G255" i="10"/>
  <c r="G254" i="10"/>
  <c r="G253" i="10"/>
  <c r="G252" i="10"/>
  <c r="G251" i="10"/>
  <c r="G250" i="10"/>
  <c r="G249" i="10"/>
  <c r="G248" i="10"/>
  <c r="G247" i="10"/>
  <c r="G246" i="10"/>
  <c r="G245" i="10"/>
  <c r="G244" i="10"/>
  <c r="G243" i="10"/>
  <c r="G242"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7" i="10"/>
  <c r="G206" i="10"/>
  <c r="G205" i="10"/>
  <c r="G204" i="10"/>
  <c r="G203" i="10"/>
  <c r="G202" i="10"/>
  <c r="G201" i="10"/>
  <c r="G200" i="10"/>
  <c r="G199" i="10"/>
  <c r="G198" i="10"/>
  <c r="G197" i="10"/>
  <c r="G196" i="10"/>
  <c r="G195" i="10"/>
  <c r="G194" i="10"/>
  <c r="G193" i="10"/>
  <c r="G192" i="10"/>
  <c r="G191" i="10"/>
  <c r="G190" i="10"/>
  <c r="G189" i="10"/>
  <c r="G188" i="10"/>
  <c r="G187" i="10"/>
  <c r="G186" i="10"/>
  <c r="G185" i="10"/>
  <c r="G184" i="10"/>
  <c r="G183" i="10"/>
  <c r="G182" i="10"/>
  <c r="G181" i="10"/>
  <c r="G180" i="10"/>
  <c r="G179" i="10"/>
  <c r="G178" i="10"/>
  <c r="G177" i="10"/>
  <c r="G176" i="10"/>
  <c r="G175" i="10"/>
  <c r="G174" i="10"/>
  <c r="G173" i="10"/>
  <c r="G172" i="10"/>
  <c r="G171" i="10"/>
  <c r="G170" i="10"/>
  <c r="G169" i="10"/>
  <c r="G168" i="10"/>
  <c r="G167" i="10"/>
  <c r="G166" i="10"/>
  <c r="G165" i="10"/>
  <c r="G164" i="10"/>
  <c r="G163" i="10"/>
  <c r="G162" i="10"/>
  <c r="G161" i="10"/>
  <c r="G160" i="10"/>
  <c r="G159" i="10"/>
  <c r="G158" i="10"/>
  <c r="G157" i="10"/>
  <c r="G156" i="10"/>
  <c r="G155" i="10"/>
  <c r="G154" i="10"/>
  <c r="G153" i="10"/>
  <c r="G152" i="10"/>
  <c r="G151" i="10"/>
  <c r="G150" i="10"/>
  <c r="G149" i="10"/>
  <c r="G148" i="10"/>
  <c r="G147" i="10"/>
  <c r="G146" i="10"/>
  <c r="G145" i="10"/>
  <c r="G144" i="10"/>
  <c r="G143" i="10"/>
  <c r="G142" i="10"/>
  <c r="G141" i="10"/>
  <c r="G140" i="10"/>
  <c r="G139" i="10"/>
  <c r="G138" i="10"/>
  <c r="G137" i="10"/>
  <c r="G136" i="10"/>
  <c r="G135" i="10"/>
  <c r="G134" i="10"/>
  <c r="G13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G5" i="10"/>
  <c r="G4" i="10"/>
  <c r="G3" i="10"/>
  <c r="G2" i="10"/>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D72" i="3"/>
  <c r="C72" i="3"/>
  <c r="F72" i="3" s="1"/>
  <c r="E71" i="3"/>
  <c r="D71" i="3"/>
  <c r="C71" i="3"/>
  <c r="W123" i="3" s="1"/>
  <c r="E70" i="3"/>
  <c r="D70" i="3"/>
  <c r="C70" i="3"/>
  <c r="F70" i="3" s="1"/>
  <c r="E69" i="3"/>
  <c r="D69" i="3"/>
  <c r="C69" i="3"/>
  <c r="F69"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100" i="3" l="1"/>
  <c r="D100" i="3"/>
  <c r="C100" i="3"/>
  <c r="E41" i="3"/>
  <c r="D41" i="3"/>
  <c r="C41" i="3"/>
  <c r="E42" i="3"/>
  <c r="D42" i="3"/>
  <c r="C42" i="3"/>
  <c r="E99" i="3"/>
  <c r="D99" i="3"/>
  <c r="C9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58" i="3"/>
  <c r="D58" i="3"/>
  <c r="C58" i="3"/>
  <c r="D38" i="3"/>
  <c r="C38" i="3"/>
  <c r="E38" i="3"/>
  <c r="C80" i="3"/>
  <c r="E80" i="3"/>
  <c r="D80" i="3"/>
  <c r="E43" i="3"/>
  <c r="D43" i="3"/>
  <c r="C43" i="3"/>
  <c r="E97" i="3"/>
  <c r="D97" i="3"/>
  <c r="C97" i="3"/>
  <c r="D60" i="3"/>
  <c r="C60" i="3"/>
  <c r="E60" i="3"/>
  <c r="E59" i="3"/>
  <c r="D59" i="3"/>
  <c r="C59" i="3"/>
  <c r="C40" i="3"/>
  <c r="D40" i="3"/>
  <c r="E40" i="3"/>
  <c r="E98" i="3"/>
  <c r="D98" i="3"/>
  <c r="C98" i="3"/>
  <c r="D39" i="3"/>
  <c r="C39" i="3"/>
  <c r="E3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Q123" i="3"/>
  <c r="S123" i="3"/>
  <c r="F71" i="3"/>
  <c r="C81" i="3"/>
  <c r="D81" i="3"/>
  <c r="U123"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E7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0" authorId="0" shapeId="0" xr:uid="{00000000-0006-0000-0400-000001000000}">
      <text>
        <r>
          <rPr>
            <sz val="11"/>
            <rFont val="Calibri"/>
          </rPr>
          <t>Record owners will validate their zones no less than annually.  The DNS database administrator will remove all zone records that have not been validated in over a year.</t>
        </r>
      </text>
    </comment>
    <comment ref="K40" authorId="0" shapeId="0" xr:uid="{00000000-0006-0000-0400-000008000000}">
      <text>
        <r>
          <rPr>
            <sz val="11"/>
            <rFont val="Calibri"/>
          </rPr>
          <t>Zone-spanning CNAME records, that point to a zone with lesser security, are active for more than six months.</t>
        </r>
      </text>
    </comment>
    <comment ref="L40" authorId="0" shapeId="0" xr:uid="{00000000-0006-0000-0400-000002000000}">
      <text>
        <r>
          <rPr>
            <sz val="11"/>
            <rFont val="Calibri"/>
          </rPr>
          <t>The shared secret in the APP session(s) was not a randomly generated 32 character text string.</t>
        </r>
      </text>
    </comment>
    <comment ref="M40" authorId="0" shapeId="0" xr:uid="{00000000-0006-0000-0400-000003000000}">
      <text>
        <r>
          <rPr>
            <sz val="11"/>
            <rFont val="Calibri"/>
          </rPr>
          <t>The Cisco CSS DNS is utilized to host the organizations authoritative records and DISA Computing Services does not support that host in its csd.disa.mil domain and associated high-availability server infrastructure.</t>
        </r>
      </text>
    </comment>
    <comment ref="N40" authorId="0" shapeId="0" xr:uid="{00000000-0006-0000-0400-000004000000}">
      <text>
        <r>
          <rPr>
            <sz val="11"/>
            <rFont val="Calibri"/>
          </rPr>
          <t>Zones are delegated with the CSS DNS.</t>
        </r>
      </text>
    </comment>
    <comment ref="O40" authorId="0" shapeId="0" xr:uid="{00000000-0006-0000-0400-000005000000}">
      <text>
        <r>
          <rPr>
            <sz val="11"/>
            <rFont val="Calibri"/>
          </rPr>
          <t>The CSS DNS does not transmit APP session data over an out-of-band network if one is available.</t>
        </r>
      </text>
    </comment>
    <comment ref="P40" authorId="0" shapeId="0" xr:uid="{00000000-0006-0000-0400-000006000000}">
      <text>
        <r>
          <rPr>
            <sz val="11"/>
            <rFont val="Calibri"/>
          </rPr>
          <t>Forwarders are not disabled on the CSS DNS.</t>
        </r>
      </text>
    </comment>
    <comment ref="Q40" authorId="0" shapeId="0" xr:uid="{00000000-0006-0000-0400-000007000000}">
      <text>
        <r>
          <rPr>
            <sz val="11"/>
            <rFont val="Calibri"/>
          </rPr>
          <t>CSS DNS does not cryptographically authenticate APP sessions.</t>
        </r>
      </text>
    </comment>
    <comment ref="J74" authorId="0" shapeId="0" xr:uid="{00000000-0006-0000-0400-000009000000}">
      <text>
        <r>
          <rPr>
            <sz val="11"/>
            <rFont val="Calibri"/>
          </rPr>
          <t>Record owners will validate their zones no less than annually.  The DNS database administrator will remove all zone records that have not been validated in over a year.</t>
        </r>
      </text>
    </comment>
    <comment ref="K74" authorId="0" shapeId="0" xr:uid="{00000000-0006-0000-0400-00000A000000}">
      <text>
        <r>
          <rPr>
            <sz val="11"/>
            <rFont val="Calibri"/>
          </rPr>
          <t>Zones are delegated with the CSS DNS.</t>
        </r>
      </text>
    </comment>
    <comment ref="J105" authorId="0" shapeId="0" xr:uid="{00000000-0006-0000-0400-00000B000000}">
      <text>
        <r>
          <rPr>
            <sz val="11"/>
            <rFont val="Calibri"/>
          </rPr>
          <t>The DNS administrator will ensure non-routeable IPv6 link-local scope addresses are not configured in any zone.  Such addresses begin with the prefixes of “FE8”, “FE9”, “FEA”, or “FEB”.</t>
        </r>
      </text>
    </comment>
    <comment ref="K105" authorId="0" shapeId="0" xr:uid="{00000000-0006-0000-0400-00000C000000}">
      <text>
        <r>
          <rPr>
            <sz val="11"/>
            <rFont val="Calibri"/>
          </rPr>
          <t>AAAA addresses are configured  on a host that is not IPv6 aware.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Record owners will validate their zones no less than annually.  The DNS database administrator will remove all zone records that have not been validated in over a year.</t>
        </r>
      </text>
    </comment>
    <comment ref="I20" authorId="0" shapeId="0" xr:uid="{00000000-0006-0000-0500-00000A000000}">
      <text>
        <r>
          <rPr>
            <sz val="11"/>
            <rFont val="Calibri"/>
          </rPr>
          <t>Zone-spanning CNAME records, that point to a zone with lesser security, are active for more than six months.</t>
        </r>
      </text>
    </comment>
    <comment ref="J20" authorId="0" shapeId="0" xr:uid="{00000000-0006-0000-0500-000002000000}">
      <text>
        <r>
          <rPr>
            <sz val="11"/>
            <rFont val="Calibri"/>
          </rPr>
          <t>The shared secret in the APP session(s) was not a randomly generated 32 character text string.</t>
        </r>
      </text>
    </comment>
    <comment ref="K20" authorId="0" shapeId="0" xr:uid="{00000000-0006-0000-0500-000003000000}">
      <text>
        <r>
          <rPr>
            <sz val="11"/>
            <rFont val="Calibri"/>
          </rPr>
          <t>The Cisco CSS DNS is utilized to host the organizations authoritative records and DISA Computing Services does not support that host in its csd.disa.mil domain and associated high-availability server infrastructure.</t>
        </r>
      </text>
    </comment>
    <comment ref="L20" authorId="0" shapeId="0" xr:uid="{00000000-0006-0000-0500-000004000000}">
      <text>
        <r>
          <rPr>
            <sz val="11"/>
            <rFont val="Calibri"/>
          </rPr>
          <t>Zones are delegated with the CSS DNS.</t>
        </r>
      </text>
    </comment>
    <comment ref="M20" authorId="0" shapeId="0" xr:uid="{00000000-0006-0000-0500-000005000000}">
      <text>
        <r>
          <rPr>
            <sz val="11"/>
            <rFont val="Calibri"/>
          </rPr>
          <t>The CSS DNS does not transmit APP session data over an out-of-band network if one is available.</t>
        </r>
      </text>
    </comment>
    <comment ref="N20" authorId="0" shapeId="0" xr:uid="{00000000-0006-0000-0500-000006000000}">
      <text>
        <r>
          <rPr>
            <sz val="11"/>
            <rFont val="Calibri"/>
          </rPr>
          <t>Forwarders are not disabled on the CSS DNS.</t>
        </r>
      </text>
    </comment>
    <comment ref="O20" authorId="0" shapeId="0" xr:uid="{00000000-0006-0000-0500-000007000000}">
      <text>
        <r>
          <rPr>
            <sz val="11"/>
            <rFont val="Calibri"/>
          </rPr>
          <t>CSS DNS does not cryptographically authenticate APP sessions.</t>
        </r>
      </text>
    </comment>
    <comment ref="P20" authorId="0" shapeId="0" xr:uid="{00000000-0006-0000-0500-000008000000}">
      <text>
        <r>
          <rPr>
            <sz val="11"/>
            <rFont val="Calibri"/>
          </rPr>
          <t>The DNS administrator will ensure non-routeable IPv6 link-local scope addresses are not configured in any zone.  Such addresses begin with the prefixes of “FE8”, “FE9”, “FEA”, or “FEB”.</t>
        </r>
      </text>
    </comment>
    <comment ref="Q20" authorId="0" shapeId="0" xr:uid="{00000000-0006-0000-0500-000009000000}">
      <text>
        <r>
          <rPr>
            <sz val="11"/>
            <rFont val="Calibri"/>
          </rPr>
          <t>AAAA addresses are configured  on a host that is not IPv6 aware.</t>
        </r>
      </text>
    </comment>
    <comment ref="H26" authorId="0" shapeId="0" xr:uid="{00000000-0006-0000-0500-00000B000000}">
      <text>
        <r>
          <rPr>
            <sz val="11"/>
            <rFont val="Calibri"/>
          </rPr>
          <t>The DNS administrator will ensure non-routeable IPv6 link-local scope addresses are not configured in any zone.  Such addresses begin with the prefixes of “FE8”, “FE9”, “FEA”, or “FEB”.</t>
        </r>
      </text>
    </comment>
    <comment ref="I26" authorId="0" shapeId="0" xr:uid="{00000000-0006-0000-0500-00000C000000}">
      <text>
        <r>
          <rPr>
            <sz val="11"/>
            <rFont val="Calibri"/>
          </rPr>
          <t>AAAA addresses are configured  on a host that is not IPv6 aware.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88" authorId="0" shapeId="0" xr:uid="{00000000-0006-0000-0600-000001000000}">
      <text>
        <r>
          <rPr>
            <sz val="11"/>
            <rFont val="Calibri"/>
          </rPr>
          <t>Record owners will validate their zones no less than annually.  The DNS database administrator will remove all zone records that have not been validated in over a year.</t>
        </r>
      </text>
    </comment>
    <comment ref="K88" authorId="0" shapeId="0" xr:uid="{00000000-0006-0000-0600-00000A000000}">
      <text>
        <r>
          <rPr>
            <sz val="11"/>
            <rFont val="Calibri"/>
          </rPr>
          <t>Zone-spanning CNAME records, that point to a zone with lesser security, are active for more than six months.</t>
        </r>
      </text>
    </comment>
    <comment ref="L88" authorId="0" shapeId="0" xr:uid="{00000000-0006-0000-0600-000002000000}">
      <text>
        <r>
          <rPr>
            <sz val="11"/>
            <rFont val="Calibri"/>
          </rPr>
          <t>The shared secret in the APP session(s) was not a randomly generated 32 character text string.</t>
        </r>
      </text>
    </comment>
    <comment ref="M88" authorId="0" shapeId="0" xr:uid="{00000000-0006-0000-0600-000003000000}">
      <text>
        <r>
          <rPr>
            <sz val="11"/>
            <rFont val="Calibri"/>
          </rPr>
          <t>The Cisco CSS DNS is utilized to host the organizations authoritative records and DISA Computing Services does not support that host in its csd.disa.mil domain and associated high-availability server infrastructure.</t>
        </r>
      </text>
    </comment>
    <comment ref="N88" authorId="0" shapeId="0" xr:uid="{00000000-0006-0000-0600-000004000000}">
      <text>
        <r>
          <rPr>
            <sz val="11"/>
            <rFont val="Calibri"/>
          </rPr>
          <t>Zones are delegated with the CSS DNS.</t>
        </r>
      </text>
    </comment>
    <comment ref="O88" authorId="0" shapeId="0" xr:uid="{00000000-0006-0000-0600-000005000000}">
      <text>
        <r>
          <rPr>
            <sz val="11"/>
            <rFont val="Calibri"/>
          </rPr>
          <t>The CSS DNS does not transmit APP session data over an out-of-band network if one is available.</t>
        </r>
      </text>
    </comment>
    <comment ref="P88" authorId="0" shapeId="0" xr:uid="{00000000-0006-0000-0600-000006000000}">
      <text>
        <r>
          <rPr>
            <sz val="11"/>
            <rFont val="Calibri"/>
          </rPr>
          <t>Forwarders are not disabled on the CSS DNS.</t>
        </r>
      </text>
    </comment>
    <comment ref="Q88" authorId="0" shapeId="0" xr:uid="{00000000-0006-0000-0600-000007000000}">
      <text>
        <r>
          <rPr>
            <sz val="11"/>
            <rFont val="Calibri"/>
          </rPr>
          <t>CSS DNS does not cryptographically authenticate APP sessions.</t>
        </r>
      </text>
    </comment>
    <comment ref="R88" authorId="0" shapeId="0" xr:uid="{00000000-0006-0000-0600-000008000000}">
      <text>
        <r>
          <rPr>
            <sz val="11"/>
            <rFont val="Calibri"/>
          </rPr>
          <t>The DNS administrator will ensure non-routeable IPv6 link-local scope addresses are not configured in any zone.  Such addresses begin with the prefixes of “FE8”, “FE9”, “FEA”, or “FEB”.</t>
        </r>
      </text>
    </comment>
    <comment ref="S88" authorId="0" shapeId="0" xr:uid="{00000000-0006-0000-0600-000009000000}">
      <text>
        <r>
          <rPr>
            <sz val="11"/>
            <rFont val="Calibri"/>
          </rPr>
          <t>AAAA addresses are configured  on a host that is not IPv6 aware.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4" authorId="0" shapeId="0" xr:uid="{00000000-0006-0000-0700-000001000000}">
      <text>
        <r>
          <rPr>
            <sz val="11"/>
            <rFont val="Calibri"/>
          </rPr>
          <t>Record owners will validate their zones no less than annually.  The DNS database administrator will remove all zone records that have not been validated in over a year.</t>
        </r>
      </text>
    </comment>
    <comment ref="I134" authorId="0" shapeId="0" xr:uid="{00000000-0006-0000-0700-00000A000000}">
      <text>
        <r>
          <rPr>
            <sz val="11"/>
            <rFont val="Calibri"/>
          </rPr>
          <t>Zone-spanning CNAME records, that point to a zone with lesser security, are active for more than six months.</t>
        </r>
      </text>
    </comment>
    <comment ref="J134" authorId="0" shapeId="0" xr:uid="{00000000-0006-0000-0700-000002000000}">
      <text>
        <r>
          <rPr>
            <sz val="11"/>
            <rFont val="Calibri"/>
          </rPr>
          <t>The shared secret in the APP session(s) was not a randomly generated 32 character text string.</t>
        </r>
      </text>
    </comment>
    <comment ref="K134" authorId="0" shapeId="0" xr:uid="{00000000-0006-0000-0700-000003000000}">
      <text>
        <r>
          <rPr>
            <sz val="11"/>
            <rFont val="Calibri"/>
          </rPr>
          <t>The Cisco CSS DNS is utilized to host the organizations authoritative records and DISA Computing Services does not support that host in its csd.disa.mil domain and associated high-availability server infrastructure.</t>
        </r>
      </text>
    </comment>
    <comment ref="L134" authorId="0" shapeId="0" xr:uid="{00000000-0006-0000-0700-000004000000}">
      <text>
        <r>
          <rPr>
            <sz val="11"/>
            <rFont val="Calibri"/>
          </rPr>
          <t>Zones are delegated with the CSS DNS.</t>
        </r>
      </text>
    </comment>
    <comment ref="M134" authorId="0" shapeId="0" xr:uid="{00000000-0006-0000-0700-000005000000}">
      <text>
        <r>
          <rPr>
            <sz val="11"/>
            <rFont val="Calibri"/>
          </rPr>
          <t>The CSS DNS does not transmit APP session data over an out-of-band network if one is available.</t>
        </r>
      </text>
    </comment>
    <comment ref="N134" authorId="0" shapeId="0" xr:uid="{00000000-0006-0000-0700-000006000000}">
      <text>
        <r>
          <rPr>
            <sz val="11"/>
            <rFont val="Calibri"/>
          </rPr>
          <t>Forwarders are not disabled on the CSS DNS.</t>
        </r>
      </text>
    </comment>
    <comment ref="O134" authorId="0" shapeId="0" xr:uid="{00000000-0006-0000-0700-000007000000}">
      <text>
        <r>
          <rPr>
            <sz val="11"/>
            <rFont val="Calibri"/>
          </rPr>
          <t>CSS DNS does not cryptographically authenticate APP sessions.</t>
        </r>
      </text>
    </comment>
    <comment ref="P134" authorId="0" shapeId="0" xr:uid="{00000000-0006-0000-0700-000008000000}">
      <text>
        <r>
          <rPr>
            <sz val="11"/>
            <rFont val="Calibri"/>
          </rPr>
          <t>The DNS administrator will ensure non-routeable IPv6 link-local scope addresses are not configured in any zone.  Such addresses begin with the prefixes of “FE8”, “FE9”, “FEA”, or “FEB”.</t>
        </r>
      </text>
    </comment>
    <comment ref="Q134" authorId="0" shapeId="0" xr:uid="{00000000-0006-0000-0700-000009000000}">
      <text>
        <r>
          <rPr>
            <sz val="11"/>
            <rFont val="Calibri"/>
          </rPr>
          <t>AAAA addresses are configured  on a host that is not IPv6 aware.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89" authorId="0" shapeId="0" xr:uid="{00000000-0006-0000-0900-000001000000}">
      <text>
        <r>
          <rPr>
            <sz val="11"/>
            <rFont val="Calibri"/>
          </rPr>
          <t>The DNS administrator will ensure non-routeable IPv6 link-local scope addresses are not configured in any zone.  Such addresses begin with the prefixes of “FE8”, “FE9”, “FEA”, or “FEB”.</t>
        </r>
      </text>
    </comment>
    <comment ref="I389" authorId="0" shapeId="0" xr:uid="{00000000-0006-0000-0900-000002000000}">
      <text>
        <r>
          <rPr>
            <sz val="11"/>
            <rFont val="Calibri"/>
          </rPr>
          <t>AAAA addresses are configured  on a host that is not IPv6 aware.</t>
        </r>
      </text>
    </comment>
    <comment ref="H407" authorId="0" shapeId="0" xr:uid="{00000000-0006-0000-0900-000003000000}">
      <text>
        <r>
          <rPr>
            <sz val="11"/>
            <rFont val="Calibri"/>
          </rPr>
          <t>Record owners will validate their zones no less than annually.  The DNS database administrator will remove all zone records that have not been validated in over a year.</t>
        </r>
      </text>
    </comment>
    <comment ref="I407" authorId="0" shapeId="0" xr:uid="{00000000-0006-0000-0900-00000A000000}">
      <text>
        <r>
          <rPr>
            <sz val="11"/>
            <rFont val="Calibri"/>
          </rPr>
          <t>Zone-spanning CNAME records, that point to a zone with lesser security, are active for more than six months.</t>
        </r>
      </text>
    </comment>
    <comment ref="J407" authorId="0" shapeId="0" xr:uid="{00000000-0006-0000-0900-000004000000}">
      <text>
        <r>
          <rPr>
            <sz val="11"/>
            <rFont val="Calibri"/>
          </rPr>
          <t>The shared secret in the APP session(s) was not a randomly generated 32 character text string.</t>
        </r>
      </text>
    </comment>
    <comment ref="K407" authorId="0" shapeId="0" xr:uid="{00000000-0006-0000-0900-000005000000}">
      <text>
        <r>
          <rPr>
            <sz val="11"/>
            <rFont val="Calibri"/>
          </rPr>
          <t>The Cisco CSS DNS is utilized to host the organizations authoritative records and DISA Computing Services does not support that host in its csd.disa.mil domain and associated high-availability server infrastructure.</t>
        </r>
      </text>
    </comment>
    <comment ref="L407" authorId="0" shapeId="0" xr:uid="{00000000-0006-0000-0900-000006000000}">
      <text>
        <r>
          <rPr>
            <sz val="11"/>
            <rFont val="Calibri"/>
          </rPr>
          <t>Zones are delegated with the CSS DNS.</t>
        </r>
      </text>
    </comment>
    <comment ref="M407" authorId="0" shapeId="0" xr:uid="{00000000-0006-0000-0900-000007000000}">
      <text>
        <r>
          <rPr>
            <sz val="11"/>
            <rFont val="Calibri"/>
          </rPr>
          <t>The CSS DNS does not transmit APP session data over an out-of-band network if one is available.</t>
        </r>
      </text>
    </comment>
    <comment ref="N407" authorId="0" shapeId="0" xr:uid="{00000000-0006-0000-0900-000008000000}">
      <text>
        <r>
          <rPr>
            <sz val="11"/>
            <rFont val="Calibri"/>
          </rPr>
          <t>Forwarders are not disabled on the CSS DNS.</t>
        </r>
      </text>
    </comment>
    <comment ref="O407" authorId="0" shapeId="0" xr:uid="{00000000-0006-0000-0900-000009000000}">
      <text>
        <r>
          <rPr>
            <sz val="11"/>
            <rFont val="Calibri"/>
          </rPr>
          <t>CSS DNS does not cryptographically authenticate APP sessions.</t>
        </r>
      </text>
    </comment>
  </commentList>
</comments>
</file>

<file path=xl/sharedStrings.xml><?xml version="1.0" encoding="utf-8"?>
<sst xmlns="http://schemas.openxmlformats.org/spreadsheetml/2006/main" count="7599" uniqueCount="3783">
  <si>
    <t>Id</t>
  </si>
  <si>
    <t>Title</t>
  </si>
  <si>
    <t>Severity</t>
  </si>
  <si>
    <t>MoSCoW</t>
  </si>
  <si>
    <t>OpsImpact</t>
  </si>
  <si>
    <t>Phase</t>
  </si>
  <si>
    <t>ImplStatus</t>
  </si>
  <si>
    <t>Notes</t>
  </si>
  <si>
    <t>Remediation</t>
  </si>
  <si>
    <t>Description</t>
  </si>
  <si>
    <t>Audit</t>
  </si>
  <si>
    <t>Status</t>
  </si>
  <si>
    <t>LogID</t>
  </si>
  <si>
    <t>V-4467</t>
  </si>
  <si>
    <r>
      <rPr>
        <sz val="11"/>
        <rFont val="Calibri"/>
      </rPr>
      <t>Record owners will validate their zones no less than annually. The DNS database administrator will remove all zone records that have not been validated in over a year.</t>
    </r>
  </si>
  <si>
    <t>CAT III (Low)</t>
  </si>
  <si>
    <t>Unassigned</t>
  </si>
  <si>
    <t>Unassessed</t>
  </si>
  <si>
    <t>Pending</t>
  </si>
  <si>
    <t/>
  </si>
  <si>
    <r>
      <rPr>
        <sz val="11"/>
        <color rgb="FF000000"/>
        <rFont val="Calibri"/>
      </rPr>
      <t>Working with DNS Administrators and other appropriate technical personnel, the IAO should attempt to validate the hosts with expired validation dates.  If these cannot be validated within a reasonable period of time, they should be removed.</t>
    </r>
    <r>
      <rPr>
        <sz val="11"/>
        <color rgb="FF000000"/>
        <rFont val="Calibri"/>
      </rPr>
      <t xml:space="preserve">
</t>
    </r>
    <r>
      <rPr>
        <sz val="11"/>
        <color rgb="FF000000"/>
        <rFont val="Calibri"/>
      </rPr>
      <t>A zone file should contain adequate documentation that would allow an IAO or newly assigned administrator to quickly learn the scope and structure of that zone.  In particular, each record (or related set of records, such as a group of LAN workstations) should be accompanied by a notation of the date the record was created, modified, or validated and record the owner’s name, title, and organizational affiliation.  The owner of a record is an individual with the authority to request that the record be modified or deleted.</t>
    </r>
  </si>
  <si>
    <r>
      <rPr>
        <sz val="11"/>
        <color rgb="FF000000"/>
        <rFont val="Calibri"/>
      </rPr>
      <t>If zone information has not been validated in over a year, then there is no assurance that it is still valid.  If invalid records are in a zone, then an adversary could potentially use their existence for improper purposes. An SOP detailing this process can resolve this requirement.</t>
    </r>
  </si>
  <si>
    <r>
      <rPr>
        <sz val="11"/>
        <color rgb="FF000000"/>
        <rFont val="Calibri"/>
      </rPr>
      <t>BIND</t>
    </r>
    <r>
      <rPr>
        <sz val="11"/>
        <color rgb="FF000000"/>
        <rFont val="Calibri"/>
      </rPr>
      <t xml:space="preserve">
</t>
    </r>
    <r>
      <rPr>
        <sz val="11"/>
        <color rgb="FF000000"/>
        <rFont val="Calibri"/>
      </rPr>
      <t>DNS zone record documentation will preferably reside in the zone file itself through comments, but if this is not feasible, the DNS database administrator will maintain a separate database for this purpose. The zone file location can be found by examining the named.conf and searching for the zone statement.  Within the zone statement will be a file option that will display the name of the zone file.  The reviewer should check that the record’s last verified date is less than one year prior to the date of the review.  If this is not the case for any host or group of hosts, then this is a finding.</t>
    </r>
    <r>
      <rPr>
        <sz val="11"/>
        <color rgb="FF000000"/>
        <rFont val="Calibri"/>
      </rPr>
      <t xml:space="preserve">
</t>
    </r>
    <r>
      <rPr>
        <sz val="11"/>
        <color rgb="FF000000"/>
        <rFont val="Calibri"/>
      </rPr>
      <t>Windows</t>
    </r>
    <r>
      <rPr>
        <sz val="11"/>
        <color rgb="FF000000"/>
        <rFont val="Calibri"/>
      </rPr>
      <t xml:space="preserve">
</t>
    </r>
    <r>
      <rPr>
        <sz val="11"/>
        <color rgb="FF000000"/>
        <rFont val="Calibri"/>
      </rPr>
      <t>Ask the DNS database administrator if they maintain a separate database with record documentation.  Windows DNS does not provide the capability to insert comments for records in a zone.  The reviewer should check that the record’s last verified date is less than one year prior to the date of the review.  If this is not the case for any host or group of hosts, then this is a finding.</t>
    </r>
  </si>
  <si>
    <t>V-4469</t>
  </si>
  <si>
    <r>
      <rPr>
        <sz val="11"/>
        <rFont val="Calibri"/>
      </rPr>
      <t>Zone-spanning CNAME records, that point to a zone with lesser security, are active for more than six months.</t>
    </r>
  </si>
  <si>
    <r>
      <rPr>
        <sz val="11"/>
        <color rgb="FF000000"/>
        <rFont val="Calibri"/>
      </rPr>
      <t>The DNS database administrator should remove any zone-spanning CNAME records that have been active for more than six months.</t>
    </r>
  </si>
  <si>
    <r>
      <rPr>
        <sz val="11"/>
        <color rgb="FF000000"/>
        <rFont val="Calibri"/>
      </rPr>
      <t>The use of CNAME records for exercises, tests or zone-spanning aliases should be temporary (e.g., to facilitate a migration).  When a host name is an alias for a record in another zone, an adversary has two points of attack  the zone in which the alias is defined and the zone authoritative for the aliases canonical name.  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compounding the vulnerability.</t>
    </r>
  </si>
  <si>
    <r>
      <rPr>
        <sz val="11"/>
        <color rgb="FF000000"/>
        <rFont val="Calibri"/>
      </rPr>
      <t>BIND</t>
    </r>
    <r>
      <rPr>
        <sz val="11"/>
        <color rgb="FF000000"/>
        <rFont val="Calibri"/>
      </rPr>
      <t xml:space="preserve">
</t>
    </r>
    <r>
      <rPr>
        <sz val="11"/>
        <color rgb="FF000000"/>
        <rFont val="Calibri"/>
      </rPr>
      <t xml:space="preserve">The zone file location can be found by examining the named.conf and searching for the zone statement.  Within the zone statement will be a file option that will display the name of the zone file.  The record type column will display CNAME.  This is usually the third or fourth field in a record depending if the TTL value is utilized.  Without a TTL value, the CNAME type will be in the third field, otherwise it will display as the fourth field.  Review the zone files and the DNS zone record documentation to confirm that there are no CNAME records, pointing to a zone with lesser security, older than 6 months.  </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r>
      <rPr>
        <sz val="11"/>
        <color rgb="FF000000"/>
        <rFont val="Calibri"/>
      </rPr>
      <t xml:space="preserve">
</t>
    </r>
    <r>
      <rPr>
        <sz val="11"/>
        <color rgb="FF000000"/>
        <rFont val="Calibri"/>
      </rPr>
      <t>If there are zone-spanning CNAME records older than 6 months and the CNAME records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 this is a finding.</t>
    </r>
    <r>
      <rPr>
        <sz val="11"/>
        <color rgb="FF000000"/>
        <rFont val="Calibri"/>
      </rPr>
      <t xml:space="preserve">
</t>
    </r>
    <r>
      <rPr>
        <sz val="11"/>
        <color rgb="FF000000"/>
        <rFont val="Calibri"/>
      </rPr>
      <t>Windows</t>
    </r>
    <r>
      <rPr>
        <sz val="11"/>
        <color rgb="FF000000"/>
        <rFont val="Calibri"/>
      </rPr>
      <t xml:space="preserve">
</t>
    </r>
    <r>
      <rPr>
        <sz val="11"/>
        <color rgb="FF000000"/>
        <rFont val="Calibri"/>
      </rPr>
      <t xml:space="preserve">Open the DNS management snap in for the Administrative Tools menu.  Expand the Forward Lookup Zones folder.  Review the type column for each record to locate those with a type of Alias (CNAME).  Ask the DNS administrator to see the database with the record documentation is stored to confirm there are not CNAME records, pointing to a zone with lesser security, older than 6 months. </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r>
      <rPr>
        <sz val="11"/>
        <color rgb="FF000000"/>
        <rFont val="Calibri"/>
      </rPr>
      <t xml:space="preserve">
</t>
    </r>
    <r>
      <rPr>
        <sz val="11"/>
        <color rgb="FF000000"/>
        <rFont val="Calibri"/>
      </rPr>
      <t>If there are zone-spanning CNAME records older than 6 months and the CNAME records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 this is a finding.</t>
    </r>
  </si>
  <si>
    <t>V-4506</t>
  </si>
  <si>
    <r>
      <rPr>
        <sz val="11"/>
        <rFont val="Calibri"/>
      </rPr>
      <t>The shared secret in the APP session(s) was not a randomly generated 32 character text string.</t>
    </r>
  </si>
  <si>
    <r>
      <rPr>
        <sz val="11"/>
        <color rgb="FF000000"/>
        <rFont val="Calibri"/>
      </rPr>
      <t>The CSS DNS administrator should use the following command while in global command mode; app session ip_address authChallenge shared_secret encryptMd5hash.  In this command, ip_address refers to the IP address of the designated peer and the shared_secret is a text string up to 32 characters in length.</t>
    </r>
  </si>
  <si>
    <r>
      <rPr>
        <sz val="11"/>
        <color rgb="FF000000"/>
        <rFont val="Calibri"/>
      </rPr>
      <t>The core requirements related to zone transfers are that an authoritative name server transfers zone information only to designated zone partners and that name servers only accept zone data when it is cryptographically authenticated.</t>
    </r>
    <r>
      <rPr>
        <sz val="11"/>
        <color rgb="FF000000"/>
        <rFont val="Calibri"/>
      </rPr>
      <t xml:space="preserve">
</t>
    </r>
    <r>
      <rPr>
        <sz val="11"/>
        <color rgb="FF000000"/>
        <rFont val="Calibri"/>
      </rPr>
      <t>CSS APP provides means to designate which devices it can share zone data and to authenticate those transactions.  CSS devices can define their peers using IP addresses and authenticate them using Challenge Handshake Authentication Protocol (CHAP) with a shared secret.  This setup also can be supplemented with MD5 hashing encryption.  While this configuration does not provide the equivalent strength of cryptographic authentication as BINDs TSIG HMAC-MD5, it does provide a satisfactory level of information assurance when CSS DNS operates within a trusted network environment.</t>
    </r>
  </si>
  <si>
    <r>
      <rPr>
        <sz val="11"/>
        <color rgb="FF000000"/>
        <rFont val="Calibri"/>
      </rPr>
      <t>Interview the SA and determine if the key was randomly generated 32-character text string.</t>
    </r>
  </si>
  <si>
    <t>V-4507</t>
  </si>
  <si>
    <r>
      <rPr>
        <sz val="11"/>
        <rFont val="Calibri"/>
      </rPr>
      <t>The Cisco CSS DNS is utilized to host the organizations authoritative records and DISA Computing Services does not support that host in its csd.disa.mil domain and associated high-availability server infrastructure.</t>
    </r>
  </si>
  <si>
    <t>CAT II (Medium)</t>
  </si>
  <si>
    <r>
      <rPr>
        <sz val="11"/>
        <color rgb="FF000000"/>
        <rFont val="Calibri"/>
      </rPr>
      <t>The CSS DSN administrator should use the following command while in global command mode; no dns-record, to remove domain records that do not support hosts in the csd.disa.mil domain.</t>
    </r>
  </si>
  <si>
    <r>
      <rPr>
        <sz val="11"/>
        <color rgb="FF000000"/>
        <rFont val="Calibri"/>
      </rPr>
      <t>The primary security concern with regard to the type of delegation discussed is that to implement this approach, an organization would have to migrate its authoritative records from a well-known DNS implementation with proven, tested security controls to a relatively new DNS implementation without similar controls.  Therefore, this migration should only occur when the performance and availability advantages of CSS significantly outweigh the increased residual security risk of using a less mature technology.</t>
    </r>
  </si>
  <si>
    <r>
      <rPr>
        <sz val="11"/>
        <color rgb="FF000000"/>
        <rFont val="Calibri"/>
      </rPr>
      <t>Determine whether the CSS DNS device is used as an authoritative name server.  If the CSS DNS does maintain authoritative records, then this is a finding.  The exception to this is if this CSS DNS device supports authoritative records for a host(s) within the csd.disa.mil domain, which is not a finding.</t>
    </r>
    <r>
      <rPr>
        <sz val="11"/>
        <color rgb="FF000000"/>
        <rFont val="Calibri"/>
      </rPr>
      <t xml:space="preserve">
</t>
    </r>
    <r>
      <rPr>
        <sz val="11"/>
        <color rgb="FF000000"/>
        <rFont val="Calibri"/>
      </rPr>
      <t>Instruction:  In the presence of the reviewer, the CSS DNS administrator should enter the following command while in global configuration mode:</t>
    </r>
    <r>
      <rPr>
        <sz val="11"/>
        <color rgb="FF000000"/>
        <rFont val="Calibri"/>
      </rPr>
      <t xml:space="preserve">
</t>
    </r>
    <r>
      <rPr>
        <sz val="11"/>
        <color rgb="FF000000"/>
        <rFont val="Calibri"/>
      </rPr>
      <t>show dns-record statistics</t>
    </r>
    <r>
      <rPr>
        <sz val="11"/>
        <color rgb="FF000000"/>
        <rFont val="Calibri"/>
      </rPr>
      <t xml:space="preserve">
</t>
    </r>
    <r>
      <rPr>
        <sz val="11"/>
        <color rgb="FF000000"/>
        <rFont val="Calibri"/>
      </rPr>
      <t>If any of the hosts have domain names outside of the csd.disa.mil domain, then this is a finding.</t>
    </r>
  </si>
  <si>
    <t>V-4508</t>
  </si>
  <si>
    <r>
      <rPr>
        <sz val="11"/>
        <rFont val="Calibri"/>
      </rPr>
      <t>Zones are delegated with the CSS DNS.</t>
    </r>
  </si>
  <si>
    <r>
      <rPr>
        <sz val="11"/>
        <color rgb="FF000000"/>
        <rFont val="Calibri"/>
      </rPr>
      <t>The CSS DNS administrator should remove any NS records with the following command while in global configuration mode; no dns-record ns domain_name.</t>
    </r>
  </si>
  <si>
    <r>
      <rPr>
        <sz val="11"/>
        <color rgb="FF000000"/>
        <rFont val="Calibri"/>
      </rPr>
      <t>Although it is technically possible to delegate zones within CSS DNS, there is almost never a rationale to do so because such delegation could be achieved as easily with BIND, which offers security features not present in CSS DNS.  Moreover, the performance enhancing features of CSS typically would not apply to name server records because these records are obtained easily and quickly across the wide area without significant impact on a users experience</t>
    </r>
  </si>
  <si>
    <r>
      <rPr>
        <sz val="11"/>
        <color rgb="FF000000"/>
        <rFont val="Calibri"/>
      </rPr>
      <t>In the presence of the reviewer, the CSS DNS administrator should enter the following command while in global configuration mode:</t>
    </r>
    <r>
      <rPr>
        <sz val="11"/>
        <color rgb="FF000000"/>
        <rFont val="Calibri"/>
      </rPr>
      <t xml:space="preserve">
</t>
    </r>
    <r>
      <rPr>
        <sz val="11"/>
        <color rgb="FF000000"/>
        <rFont val="Calibri"/>
      </rPr>
      <t>show dns-record statistics</t>
    </r>
    <r>
      <rPr>
        <sz val="11"/>
        <color rgb="FF000000"/>
        <rFont val="Calibri"/>
      </rPr>
      <t xml:space="preserve">
</t>
    </r>
    <r>
      <rPr>
        <sz val="11"/>
        <color rgb="FF000000"/>
        <rFont val="Calibri"/>
      </rPr>
      <t>There should be no DNS record types of NS.  If there are NS records, then this is a finding.</t>
    </r>
  </si>
  <si>
    <t>V-4509</t>
  </si>
  <si>
    <r>
      <rPr>
        <sz val="11"/>
        <rFont val="Calibri"/>
      </rPr>
      <t>The CSS DNS does not transmit APP session data over an out-of-band network if one is available.</t>
    </r>
  </si>
  <si>
    <r>
      <rPr>
        <sz val="11"/>
        <color rgb="FF000000"/>
        <rFont val="Calibri"/>
      </rPr>
      <t>The CSS DNS administrator should use the following command while in global configuration mode; app session 1.2.3.4 (sample IP address), to configure CSS to only transmit session data over an out-of-band network, if one is available.</t>
    </r>
  </si>
  <si>
    <r>
      <rPr>
        <sz val="11"/>
        <color rgb="FF000000"/>
        <rFont val="Calibri"/>
      </rPr>
      <t>One can also limit APP communication to an out of band network, which would make it considerably more difficult for adversaries to spoof the addresses of peers or hijack APP sessions.</t>
    </r>
  </si>
  <si>
    <r>
      <rPr>
        <sz val="11"/>
        <color rgb="FF000000"/>
        <rFont val="Calibri"/>
      </rPr>
      <t>In the presence of the reviewer, the CSS DNS administrator should enter the following command while in global configuration mode:</t>
    </r>
    <r>
      <rPr>
        <sz val="11"/>
        <color rgb="FF000000"/>
        <rFont val="Calibri"/>
      </rPr>
      <t xml:space="preserve">
</t>
    </r>
    <r>
      <rPr>
        <sz val="11"/>
        <color rgb="FF000000"/>
        <rFont val="Calibri"/>
      </rPr>
      <t>show app session</t>
    </r>
    <r>
      <rPr>
        <sz val="11"/>
        <color rgb="FF000000"/>
        <rFont val="Calibri"/>
      </rPr>
      <t xml:space="preserve">
</t>
    </r>
    <r>
      <rPr>
        <sz val="11"/>
        <color rgb="FF000000"/>
        <rFont val="Calibri"/>
      </rPr>
      <t>Instruction:  Ensure Application Peering Protocol (APP) session data is not sent over an out-of-band network.  If APP session data is sent over an out-of-band network, then this is a finding.</t>
    </r>
  </si>
  <si>
    <t>V-4510</t>
  </si>
  <si>
    <r>
      <rPr>
        <sz val="11"/>
        <rFont val="Calibri"/>
      </rPr>
      <t>Forwarders are not disabled on the CSS DNS.</t>
    </r>
  </si>
  <si>
    <r>
      <rPr>
        <sz val="11"/>
        <color rgb="FF000000"/>
        <rFont val="Calibri"/>
      </rPr>
      <t>The CSS DNS administrator should disable forwarders by entering the following command while in global configuration mode: no dns-server forwarder primary (if a primary) or no dns-server forwarder secondary (if a secondary).</t>
    </r>
  </si>
  <si>
    <r>
      <rPr>
        <sz val="11"/>
        <color rgb="FF000000"/>
        <rFont val="Calibri"/>
      </rPr>
      <t>CSS DNS is not vulnerable to attacks associated with recursion because it does not support recursion, but does offer a forwarder feature that sends un-resolvable or unsupported requests to another name server.  This feature poses a risk because the forwarder feature merely redirects potential attacks to another name server.</t>
    </r>
  </si>
  <si>
    <r>
      <rPr>
        <sz val="11"/>
        <color rgb="FF000000"/>
        <rFont val="Calibri"/>
      </rPr>
      <t>In the presence of the reviewer, the CSS DNS administrator should enter the following command while in global configuration mode:</t>
    </r>
    <r>
      <rPr>
        <sz val="11"/>
        <color rgb="FF000000"/>
        <rFont val="Calibri"/>
      </rPr>
      <t xml:space="preserve">
</t>
    </r>
    <r>
      <rPr>
        <sz val="11"/>
        <color rgb="FF000000"/>
        <rFont val="Calibri"/>
      </rPr>
      <t>show dns-server forwarder</t>
    </r>
    <r>
      <rPr>
        <sz val="11"/>
        <color rgb="FF000000"/>
        <rFont val="Calibri"/>
      </rPr>
      <t xml:space="preserve">
</t>
    </r>
    <r>
      <rPr>
        <sz val="11"/>
        <color rgb="FF000000"/>
        <rFont val="Calibri"/>
      </rPr>
      <t>Confirm the DNS server forwarder primary and DNS server forwarder secondary are “Not Configured.”  If either of these is configured, then this is a finding.</t>
    </r>
  </si>
  <si>
    <t>V-4512</t>
  </si>
  <si>
    <r>
      <rPr>
        <sz val="11"/>
        <rFont val="Calibri"/>
      </rPr>
      <t>CSS DNS does not cryptographically authenticate APP sessions.</t>
    </r>
  </si>
  <si>
    <t>CAT I (High)</t>
  </si>
  <si>
    <r>
      <rPr>
        <sz val="11"/>
        <color rgb="FF000000"/>
        <rFont val="Calibri"/>
      </rPr>
      <t>The command, show app session, displays that the authentication type is not set to authChallenge and the encryption type is not set to encryptMd5hash.</t>
    </r>
  </si>
  <si>
    <r>
      <rPr>
        <sz val="11"/>
        <color rgb="FF000000"/>
        <rFont val="Calibri"/>
      </rPr>
      <t>The risk to the CSS DNS in this situation is the CSS DNS peers do not authenticate each other, the sending and receiving of APP session data and peer communication may be with an adversary rather than the intended peer, thereby sending sensitive network architecture data and receiving ill intended zone data.  To protect against this possibility, the CSS DNS peers must cryptographically authenticate each other.</t>
    </r>
  </si>
  <si>
    <r>
      <rPr>
        <sz val="11"/>
        <color rgb="FF000000"/>
        <rFont val="Calibri"/>
      </rPr>
      <t>In the presence of the reviewer, the CSS DNS administrator should enter the following command while in global configuration mode:</t>
    </r>
    <r>
      <rPr>
        <sz val="11"/>
        <color rgb="FF000000"/>
        <rFont val="Calibri"/>
      </rPr>
      <t xml:space="preserve">
</t>
    </r>
    <r>
      <rPr>
        <sz val="11"/>
        <color rgb="FF000000"/>
        <rFont val="Calibri"/>
      </rPr>
      <t>show app session</t>
    </r>
    <r>
      <rPr>
        <sz val="11"/>
        <color rgb="FF000000"/>
        <rFont val="Calibri"/>
      </rPr>
      <t xml:space="preserve">
</t>
    </r>
    <r>
      <rPr>
        <sz val="11"/>
        <color rgb="FF000000"/>
        <rFont val="Calibri"/>
      </rPr>
      <t>Confirm the authentication type is set to “authChallenge” and the encryption type is set to “encryptMd5hash.”  This will confirm APP CHAP authentication and MD5 hashing features for APP sessions are configured between peers, if this is not the case, then this is a finding.  The only exception would be if the CSS DNS administrator uses an IPSEC VPN between each peer couple.  Review the IPSEC VPN with the CSS DNS administrator and validate the IPSEC VPN is configured between peers, if this is not the case, then this is a finding.</t>
    </r>
  </si>
  <si>
    <t>V-14756</t>
  </si>
  <si>
    <r>
      <rPr>
        <sz val="11"/>
        <rFont val="Calibri"/>
      </rPr>
      <t>The DNS administrator will ensure non-routeable IPv6 link-local scope addresses are not configured in any zone. Such addresses begin with the prefixes of “FE8”, “FE9”, “FEA”, or “FEB”.</t>
    </r>
  </si>
  <si>
    <r>
      <rPr>
        <sz val="11"/>
        <color rgb="FF000000"/>
        <rFont val="Calibri"/>
      </rPr>
      <t>The SA should remove any link-local addresses and replace with appropriate Site-Local or Global scope addresses.</t>
    </r>
  </si>
  <si>
    <r>
      <rPr>
        <sz val="11"/>
        <color rgb="FF000000"/>
        <rFont val="Calibri"/>
      </rPr>
      <t>IPv6 link local scope addresses are not globally routable and must not be configured in any DNS zone.  Similar to RFC1918, addresses, if a link-local scope address is inserted into a zone provided to clients, most routers will not forward this traffic beyond the local subnet.</t>
    </r>
  </si>
  <si>
    <r>
      <rPr>
        <sz val="11"/>
        <color rgb="FF000000"/>
        <rFont val="Calibri"/>
      </rPr>
      <t>BIND</t>
    </r>
    <r>
      <rPr>
        <sz val="11"/>
        <color rgb="FF000000"/>
        <rFont val="Calibri"/>
      </rPr>
      <t xml:space="preserve">
</t>
    </r>
    <r>
      <rPr>
        <sz val="11"/>
        <color rgb="FF000000"/>
        <rFont val="Calibri"/>
      </rPr>
      <t>•	Instruction:  Examine all zone statements contained in the named.conf file for a line containing the word file designating the actual file that stores the zones records.  Examine the file that contains zones records for any IPv6 addresses containing the prefixes “FE8”, “FE9”, “FEA”, or “FEB”. If any link-local scope addresses are found, then this is a finding.</t>
    </r>
    <r>
      <rPr>
        <sz val="11"/>
        <color rgb="FF000000"/>
        <rFont val="Calibri"/>
      </rPr>
      <t xml:space="preserve">
</t>
    </r>
    <r>
      <rPr>
        <sz val="11"/>
        <color rgb="FF000000"/>
        <rFont val="Calibri"/>
      </rPr>
      <t>Windows DNS</t>
    </r>
    <r>
      <rPr>
        <sz val="11"/>
        <color rgb="FF000000"/>
        <rFont val="Calibri"/>
      </rPr>
      <t xml:space="preserve">
</t>
    </r>
    <r>
      <rPr>
        <sz val="11"/>
        <color rgb="FF000000"/>
        <rFont val="Calibri"/>
      </rPr>
      <t>•	Instruction:  From the windows task bar, select Start, Programs/All Programs, Administrative Tools, DNS to open the DNS management console.  Expand the Forward Lookup Zones folder.  Expand each zone folder and examine the host record entries.  The third column titled Data will display the IP.  Verify this column does not contain any IP address that begin with the prefixes  “FE8”, “FE9”, “FEA”, or “FEB”.</t>
    </r>
  </si>
  <si>
    <t>V-14757</t>
  </si>
  <si>
    <r>
      <rPr>
        <sz val="11"/>
        <rFont val="Calibri"/>
      </rPr>
      <t>AAAA addresses are configured on a host that is not IPv6 aware.</t>
    </r>
  </si>
  <si>
    <r>
      <rPr>
        <sz val="11"/>
        <color rgb="FF000000"/>
        <rFont val="Calibri"/>
      </rPr>
      <t>The SA should remove the IPv6 records from the IPv4 zone and create a second zone with all IPv6 records.</t>
    </r>
  </si>
  <si>
    <r>
      <rPr>
        <sz val="11"/>
        <color rgb="FF000000"/>
        <rFont val="Calibri"/>
      </rPr>
      <t>DNS is only responsible for resolving a domain name to an ip address.  Applications and operating systems are responsible for processing the IPv6 or IPv4 record that may be returned.  With this in mind, a denial of service could easily be implemented for an application that is not IPv6 aware.  When the application receives an i.p. address in hexadecimal, it is up to the application/operating system to decide how to handle the response.  Combining both IPv6 and IPv4 records into the same domain can lead to application problems that are beyond the scope of the DNS administrator.</t>
    </r>
  </si>
  <si>
    <r>
      <rPr>
        <sz val="11"/>
        <color rgb="FF000000"/>
        <rFont val="Calibri"/>
      </rPr>
      <t>BIND</t>
    </r>
    <r>
      <rPr>
        <sz val="11"/>
        <color rgb="FF000000"/>
        <rFont val="Calibri"/>
      </rPr>
      <t xml:space="preserve">
</t>
    </r>
    <r>
      <rPr>
        <sz val="11"/>
        <color rgb="FF000000"/>
        <rFont val="Calibri"/>
      </rPr>
      <t>•	Instruction:  Examine all zone statements contained in the named.conf file for a line containing the word file designating the actual file that stores the zones records.  Examine the file that contains zones records and verify IPv6 and IPv4 resource records are not in the same file.  If the records are found in the same file, then this is a finding.</t>
    </r>
    <r>
      <rPr>
        <sz val="11"/>
        <color rgb="FF000000"/>
        <rFont val="Calibri"/>
      </rPr>
      <t xml:space="preserve">
</t>
    </r>
    <r>
      <rPr>
        <sz val="11"/>
        <color rgb="FF000000"/>
        <rFont val="Calibri"/>
      </rPr>
      <t>Windows DNS</t>
    </r>
    <r>
      <rPr>
        <sz val="11"/>
        <color rgb="FF000000"/>
        <rFont val="Calibri"/>
      </rPr>
      <t xml:space="preserve">
</t>
    </r>
    <r>
      <rPr>
        <sz val="11"/>
        <color rgb="FF000000"/>
        <rFont val="Calibri"/>
      </rPr>
      <t>Instruction:  From the Windows task bar, select Start, Programs/All Programs, Administrative Tools, DNS to open the DNS management console.  Expand the Forward Lookup Zones folder.  Expand each zone folder and examine the host record entries.  The third column titled Data will display the IP.  Verify this column does not contain both IPv4 and IPv6 addresses.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</si>
  <si>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</si>
  <si>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</si>
  <si>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</si>
  <si>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</si>
  <si>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</si>
  <si>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</si>
  <si>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</si>
  <si>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</si>
  <si>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</si>
  <si>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</si>
  <si>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</si>
  <si>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</si>
  <si>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</si>
  <si>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</si>
  <si>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</si>
  <si>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</si>
  <si>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</si>
  <si>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</si>
  <si>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</si>
  <si>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</si>
  <si>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</si>
  <si>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</si>
  <si>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</si>
  <si>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</si>
  <si>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</si>
  <si>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</si>
  <si>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</si>
  <si>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</si>
  <si>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</si>
  <si>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CSS DNS V4R1</t>
  </si>
  <si>
    <t>Developed By:</t>
  </si>
  <si>
    <t>Defense Information Systems Agency (DISA) for the US DoD</t>
  </si>
  <si>
    <t>Release Information:</t>
  </si>
  <si>
    <r>
      <rPr>
        <b/>
        <sz val="11"/>
        <color rgb="FF000000"/>
        <rFont val="Calibri"/>
      </rPr>
      <t>Version:</t>
    </r>
    <r>
      <rPr>
        <sz val="11"/>
        <color rgb="FF000000"/>
        <rFont val="Calibri"/>
      </rPr>
      <t xml:space="preserve"> V4R1    </t>
    </r>
    <r>
      <rPr>
        <b/>
        <sz val="11"/>
        <color rgb="FF000000"/>
        <rFont val="Calibri"/>
      </rPr>
      <t>Date:</t>
    </r>
    <r>
      <rPr>
        <sz val="11"/>
        <color rgb="FF000000"/>
        <rFont val="Calibri"/>
      </rPr>
      <t xml:space="preserve"> 22 January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t>
    </r>
  </si>
  <si>
    <t>Download Url:</t>
  </si>
  <si>
    <t>https://www.cyber.mil/stigs</t>
  </si>
  <si>
    <t>Guide Overview:</t>
  </si>
  <si>
    <r>
      <rPr>
        <sz val="11"/>
        <color rgb="FF000000"/>
        <rFont val="Calibri"/>
      </rPr>
      <t>The CISCO Domain Name System (DNS) Security Technical Implementation Guide (STIG) is published as a tool for applying security measures to a CISCO device performing a DNS role.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</si>
  <si>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</si>
  <si>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</si>
  <si>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</si>
  <si>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</si>
  <si>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</si>
  <si>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</si>
  <si>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</si>
  <si>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</si>
  <si>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</si>
  <si>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</si>
  <si>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</si>
  <si>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</si>
  <si>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</si>
  <si>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</si>
  <si>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</si>
  <si>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</si>
  <si>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</si>
  <si>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</si>
  <si>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</si>
  <si>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</si>
  <si>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</si>
  <si>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</si>
  <si>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</si>
  <si>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</si>
  <si>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</si>
  <si>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</si>
  <si>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</si>
  <si>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</si>
  <si>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</si>
  <si>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</si>
  <si>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</si>
  <si>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</si>
  <si>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</si>
  <si>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</si>
  <si>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</si>
  <si>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</si>
  <si>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</si>
  <si>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</si>
  <si>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</si>
  <si>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</si>
  <si>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</si>
  <si>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CSS DNS V4R1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</si>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</sst>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65">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397-4A8E-84E5-597330EDE1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397-4A8E-84E5-597330EDE1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c:v>
                </c:pt>
              </c:numCache>
            </c:numRef>
          </c:val>
          <c:extLst>
            <c:ext xmlns:c16="http://schemas.microsoft.com/office/drawing/2014/chart" uri="{C3380CC4-5D6E-409C-BE32-E72D297353CC}">
              <c16:uniqueId val="{00000002-3397-4A8E-84E5-597330EDE19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55D-466F-B7DA-7C4AB2D8681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55D-466F-B7DA-7C4AB2D8681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c:v>
                </c:pt>
              </c:numCache>
            </c:numRef>
          </c:val>
          <c:extLst>
            <c:ext xmlns:c16="http://schemas.microsoft.com/office/drawing/2014/chart" uri="{C3380CC4-5D6E-409C-BE32-E72D297353CC}">
              <c16:uniqueId val="{00000002-E55D-466F-B7DA-7C4AB2D8681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FD9-404B-ADF2-9808732D6E7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FD9-404B-ADF2-9808732D6E7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2</c:v>
                </c:pt>
                <c:pt idx="2">
                  <c:v>7</c:v>
                </c:pt>
              </c:numCache>
            </c:numRef>
          </c:val>
          <c:extLst>
            <c:ext xmlns:c16="http://schemas.microsoft.com/office/drawing/2014/chart" uri="{C3380CC4-5D6E-409C-BE32-E72D297353CC}">
              <c16:uniqueId val="{00000002-9FD9-404B-ADF2-9808732D6E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B9-43F5-BE2F-A78F625F34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B9-43F5-BE2F-A78F625F34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c:v>
                </c:pt>
              </c:numCache>
            </c:numRef>
          </c:val>
          <c:extLst>
            <c:ext xmlns:c16="http://schemas.microsoft.com/office/drawing/2014/chart" uri="{C3380CC4-5D6E-409C-BE32-E72D297353CC}">
              <c16:uniqueId val="{00000002-95B9-43F5-BE2F-A78F625F34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530-4BBF-93E0-DACF51326B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530-4BBF-93E0-DACF51326B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c:v>
                </c:pt>
              </c:numCache>
            </c:numRef>
          </c:val>
          <c:extLst>
            <c:ext xmlns:c16="http://schemas.microsoft.com/office/drawing/2014/chart" uri="{C3380CC4-5D6E-409C-BE32-E72D297353CC}">
              <c16:uniqueId val="{00000002-5530-4BBF-93E0-DACF51326B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472-4ED4-8BB0-9AA95C36968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472-4ED4-8BB0-9AA95C36968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472-4ED4-8BB0-9AA95C36968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472-4ED4-8BB0-9AA95C3696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444-41EE-9CD0-212568E638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23kd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md5n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p2yx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otvpu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lwrl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5e0m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x0lm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
  <autoFilter ref="A1:M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ISO27002_2022" displayName="ISO27002_2022" ref="A1:AS98">
  <autoFilter ref="A1:AS98" xr:uid="{00000000-0009-0000-0100-000007000000}"/>
  <tableColumns count="45">
    <tableColumn id="1" xr3:uid="{00000000-0010-0000-0600-000001000000}" name="Domain"/>
    <tableColumn id="2" xr3:uid="{00000000-0010-0000-0600-000002000000}" name="Id"/>
    <tableColumn id="3" xr3:uid="{00000000-0010-0000-0600-000003000000}" name="Control"/>
    <tableColumn id="4" xr3:uid="{00000000-0010-0000-0600-000004000000}" name="Requirement"/>
    <tableColumn id="5" xr3:uid="{00000000-0010-0000-0600-000005000000}" name="ImplPct"/>
    <tableColumn id="6" xr3:uid="{00000000-0010-0000-0600-000006000000}" name="Rec1"/>
    <tableColumn id="7" xr3:uid="{00000000-0010-0000-0600-000007000000}" name="Rec2"/>
    <tableColumn id="8" xr3:uid="{00000000-0010-0000-0600-000008000000}" name="Rec3"/>
    <tableColumn id="9" xr3:uid="{00000000-0010-0000-0600-000009000000}" name="Rec4"/>
    <tableColumn id="10" xr3:uid="{00000000-0010-0000-0600-00000A000000}" name="Rec5"/>
    <tableColumn id="11" xr3:uid="{00000000-0010-0000-0600-00000B000000}" name="Rec6"/>
    <tableColumn id="12" xr3:uid="{00000000-0010-0000-0600-00000C000000}" name="Rec7"/>
    <tableColumn id="13" xr3:uid="{00000000-0010-0000-0600-00000D000000}" name="Rec8"/>
    <tableColumn id="14" xr3:uid="{00000000-0010-0000-0600-00000E000000}" name="Rec9"/>
    <tableColumn id="15" xr3:uid="{00000000-0010-0000-0600-00000F000000}" name="Rec10"/>
    <tableColumn id="16" xr3:uid="{00000000-0010-0000-0600-000010000000}" name="Rec11"/>
    <tableColumn id="17" xr3:uid="{00000000-0010-0000-0600-000011000000}" name="Rec12"/>
    <tableColumn id="18" xr3:uid="{00000000-0010-0000-0600-000012000000}" name="Rec13"/>
    <tableColumn id="19" xr3:uid="{00000000-0010-0000-0600-000013000000}" name="Rec14"/>
    <tableColumn id="20" xr3:uid="{00000000-0010-0000-0600-000014000000}" name="Rec15"/>
    <tableColumn id="21" xr3:uid="{00000000-0010-0000-0600-000015000000}" name="Rec16"/>
    <tableColumn id="22" xr3:uid="{00000000-0010-0000-0600-000016000000}" name="Rec17"/>
    <tableColumn id="23" xr3:uid="{00000000-0010-0000-0600-000017000000}" name="Rec18"/>
    <tableColumn id="24" xr3:uid="{00000000-0010-0000-0600-000018000000}" name="Rec19"/>
    <tableColumn id="25" xr3:uid="{00000000-0010-0000-0600-000019000000}" name="Rec20"/>
    <tableColumn id="26" xr3:uid="{00000000-0010-0000-0600-00001A000000}" name="Rec21"/>
    <tableColumn id="27" xr3:uid="{00000000-0010-0000-0600-00001B000000}" name="Rec22"/>
    <tableColumn id="28" xr3:uid="{00000000-0010-0000-0600-00001C000000}" name="Rec23"/>
    <tableColumn id="29" xr3:uid="{00000000-0010-0000-0600-00001D000000}" name="Rec24"/>
    <tableColumn id="30" xr3:uid="{00000000-0010-0000-0600-00001E000000}" name="Rec25"/>
    <tableColumn id="31" xr3:uid="{00000000-0010-0000-0600-00001F000000}" name="Rec26"/>
    <tableColumn id="32" xr3:uid="{00000000-0010-0000-0600-000020000000}" name="Rec27"/>
    <tableColumn id="33" xr3:uid="{00000000-0010-0000-0600-000021000000}" name="Rec28"/>
    <tableColumn id="34" xr3:uid="{00000000-0010-0000-0600-000022000000}" name="Rec29"/>
    <tableColumn id="35" xr3:uid="{00000000-0010-0000-0600-000023000000}" name="Rec30"/>
    <tableColumn id="36" xr3:uid="{00000000-0010-0000-0600-000024000000}" name="Rec31"/>
    <tableColumn id="37" xr3:uid="{00000000-0010-0000-0600-000025000000}" name="Rec32"/>
    <tableColumn id="38" xr3:uid="{00000000-0010-0000-0600-000026000000}" name="Rec33"/>
    <tableColumn id="39" xr3:uid="{00000000-0010-0000-0600-000027000000}" name="Rec34"/>
    <tableColumn id="40" xr3:uid="{00000000-0010-0000-0600-000028000000}" name="Rec35"/>
    <tableColumn id="41" xr3:uid="{00000000-0010-0000-0600-000029000000}" name="Rec36"/>
    <tableColumn id="42" xr3:uid="{00000000-0010-0000-0600-00002A000000}" name="Rec37"/>
    <tableColumn id="43" xr3:uid="{00000000-0010-0000-0600-00002B000000}" name="Rec38"/>
    <tableColumn id="44" xr3:uid="{00000000-0010-0000-0600-00002C000000}" name="Rec39"/>
    <tableColumn id="45" xr3:uid="{00000000-0010-0000-0600-00002D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CRF_v2025" displayName="CRF_v2025" ref="A1:AU481">
  <autoFilter ref="A1:AU481" xr:uid="{00000000-0009-0000-0100-000008000000}"/>
  <tableColumns count="47">
    <tableColumn id="1" xr3:uid="{00000000-0010-0000-0700-000001000000}" name="Category"/>
    <tableColumn id="2" xr3:uid="{00000000-0010-0000-0700-000002000000}" name="Domain"/>
    <tableColumn id="3" xr3:uid="{00000000-0010-0000-0700-000003000000}" name="Id"/>
    <tableColumn id="4" xr3:uid="{00000000-0010-0000-0700-000004000000}" name="Requirement"/>
    <tableColumn id="5" xr3:uid="{00000000-0010-0000-0700-000005000000}" name="Level"/>
    <tableColumn id="6" xr3:uid="{00000000-0010-0000-0700-000006000000}" name="SafeguardSystem"/>
    <tableColumn id="7" xr3:uid="{00000000-0010-0000-0700-000007000000}" name="ImplPct"/>
    <tableColumn id="8" xr3:uid="{00000000-0010-0000-0700-000008000000}" name="Rec1"/>
    <tableColumn id="9" xr3:uid="{00000000-0010-0000-0700-000009000000}" name="Rec2"/>
    <tableColumn id="10" xr3:uid="{00000000-0010-0000-0700-00000A000000}" name="Rec3"/>
    <tableColumn id="11" xr3:uid="{00000000-0010-0000-0700-00000B000000}" name="Rec4"/>
    <tableColumn id="12" xr3:uid="{00000000-0010-0000-0700-00000C000000}" name="Rec5"/>
    <tableColumn id="13" xr3:uid="{00000000-0010-0000-0700-00000D000000}" name="Rec6"/>
    <tableColumn id="14" xr3:uid="{00000000-0010-0000-0700-00000E000000}" name="Rec7"/>
    <tableColumn id="15" xr3:uid="{00000000-0010-0000-0700-00000F000000}" name="Rec8"/>
    <tableColumn id="16" xr3:uid="{00000000-0010-0000-0700-000010000000}" name="Rec9"/>
    <tableColumn id="17" xr3:uid="{00000000-0010-0000-0700-000011000000}" name="Rec10"/>
    <tableColumn id="18" xr3:uid="{00000000-0010-0000-0700-000012000000}" name="Rec11"/>
    <tableColumn id="19" xr3:uid="{00000000-0010-0000-0700-000013000000}" name="Rec12"/>
    <tableColumn id="20" xr3:uid="{00000000-0010-0000-0700-000014000000}" name="Rec13"/>
    <tableColumn id="21" xr3:uid="{00000000-0010-0000-0700-000015000000}" name="Rec14"/>
    <tableColumn id="22" xr3:uid="{00000000-0010-0000-0700-000016000000}" name="Rec15"/>
    <tableColumn id="23" xr3:uid="{00000000-0010-0000-0700-000017000000}" name="Rec16"/>
    <tableColumn id="24" xr3:uid="{00000000-0010-0000-0700-000018000000}" name="Rec17"/>
    <tableColumn id="25" xr3:uid="{00000000-0010-0000-0700-000019000000}" name="Rec18"/>
    <tableColumn id="26" xr3:uid="{00000000-0010-0000-0700-00001A000000}" name="Rec19"/>
    <tableColumn id="27" xr3:uid="{00000000-0010-0000-0700-00001B000000}" name="Rec20"/>
    <tableColumn id="28" xr3:uid="{00000000-0010-0000-0700-00001C000000}" name="Rec21"/>
    <tableColumn id="29" xr3:uid="{00000000-0010-0000-0700-00001D000000}" name="Rec22"/>
    <tableColumn id="30" xr3:uid="{00000000-0010-0000-0700-00001E000000}" name="Rec23"/>
    <tableColumn id="31" xr3:uid="{00000000-0010-0000-0700-00001F000000}" name="Rec24"/>
    <tableColumn id="32" xr3:uid="{00000000-0010-0000-0700-000020000000}" name="Rec25"/>
    <tableColumn id="33" xr3:uid="{00000000-0010-0000-0700-000021000000}" name="Rec26"/>
    <tableColumn id="34" xr3:uid="{00000000-0010-0000-0700-000022000000}" name="Rec27"/>
    <tableColumn id="35" xr3:uid="{00000000-0010-0000-0700-000023000000}" name="Rec28"/>
    <tableColumn id="36" xr3:uid="{00000000-0010-0000-0700-000024000000}" name="Rec29"/>
    <tableColumn id="37" xr3:uid="{00000000-0010-0000-0700-000025000000}" name="Rec30"/>
    <tableColumn id="38" xr3:uid="{00000000-0010-0000-0700-000026000000}" name="Rec31"/>
    <tableColumn id="39" xr3:uid="{00000000-0010-0000-0700-000027000000}" name="Rec32"/>
    <tableColumn id="40" xr3:uid="{00000000-0010-0000-0700-000028000000}" name="Rec33"/>
    <tableColumn id="41" xr3:uid="{00000000-0010-0000-0700-000029000000}" name="Rec34"/>
    <tableColumn id="42" xr3:uid="{00000000-0010-0000-0700-00002A000000}" name="Rec35"/>
    <tableColumn id="43" xr3:uid="{00000000-0010-0000-0700-00002B000000}" name="Rec36"/>
    <tableColumn id="44" xr3:uid="{00000000-0010-0000-0700-00002C000000}" name="Rec37"/>
    <tableColumn id="45" xr3:uid="{00000000-0010-0000-0700-00002D000000}" name="Rec38"/>
    <tableColumn id="46" xr3:uid="{00000000-0010-0000-0700-00002E000000}" name="Rec39"/>
    <tableColumn id="47" xr3:uid="{00000000-0010-0000-07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71</v>
      </c>
    </row>
    <row r="3" spans="2:3" ht="15" customHeight="1" x14ac:dyDescent="0.35"/>
    <row r="4" spans="2:3" ht="58" x14ac:dyDescent="0.35">
      <c r="B4" s="18" t="s">
        <v>72</v>
      </c>
      <c r="C4" s="19" t="s">
        <v>73</v>
      </c>
    </row>
    <row r="5" spans="2:3" x14ac:dyDescent="0.35">
      <c r="C5" s="19" t="s">
        <v>74</v>
      </c>
    </row>
    <row r="6" spans="2:3" x14ac:dyDescent="0.35">
      <c r="C6" s="16" t="s">
        <v>75</v>
      </c>
    </row>
    <row r="7" spans="2:3" ht="10" customHeight="1" x14ac:dyDescent="0.35"/>
    <row r="8" spans="2:3" ht="232" x14ac:dyDescent="0.35">
      <c r="B8" s="20" t="s">
        <v>76</v>
      </c>
      <c r="C8" s="19" t="s">
        <v>77</v>
      </c>
    </row>
    <row r="9" spans="2:3" ht="10" customHeight="1" x14ac:dyDescent="0.35"/>
    <row r="10" spans="2:3" ht="35" customHeight="1" x14ac:dyDescent="0.35">
      <c r="B10" s="20" t="s">
        <v>78</v>
      </c>
      <c r="C10" s="19" t="s">
        <v>79</v>
      </c>
    </row>
    <row r="11" spans="2:3" ht="75" customHeight="1" x14ac:dyDescent="0.35">
      <c r="B11" s="16" t="s">
        <v>19</v>
      </c>
      <c r="C11" s="19" t="s">
        <v>80</v>
      </c>
    </row>
    <row r="12" spans="2:3" ht="47" customHeight="1" x14ac:dyDescent="0.35">
      <c r="B12" s="16" t="s">
        <v>19</v>
      </c>
      <c r="C12" s="19" t="s">
        <v>81</v>
      </c>
    </row>
    <row r="13" spans="2:3" ht="35" customHeight="1" x14ac:dyDescent="0.35">
      <c r="B13" s="16" t="s">
        <v>19</v>
      </c>
      <c r="C13" s="19" t="s">
        <v>82</v>
      </c>
    </row>
    <row r="14" spans="2:3" ht="32" customHeight="1" x14ac:dyDescent="0.35">
      <c r="B14" s="16" t="s">
        <v>19</v>
      </c>
      <c r="C14" s="19" t="s">
        <v>83</v>
      </c>
    </row>
    <row r="15" spans="2:3" ht="30" customHeight="1" x14ac:dyDescent="0.35">
      <c r="B15" s="16" t="s">
        <v>19</v>
      </c>
      <c r="C15" s="19" t="s">
        <v>84</v>
      </c>
    </row>
    <row r="16" spans="2:3" ht="10" customHeight="1" x14ac:dyDescent="0.35"/>
    <row r="17" spans="1:3" ht="145" customHeight="1" x14ac:dyDescent="0.35">
      <c r="B17" s="20" t="s">
        <v>85</v>
      </c>
      <c r="C17" s="19" t="s">
        <v>86</v>
      </c>
    </row>
    <row r="18" spans="1:3" ht="10" customHeight="1" x14ac:dyDescent="0.35"/>
    <row r="19" spans="1:3" ht="3" customHeight="1" x14ac:dyDescent="0.35">
      <c r="B19" s="21"/>
      <c r="C19" s="21"/>
    </row>
    <row r="20" spans="1:3" ht="12" customHeight="1" x14ac:dyDescent="0.35"/>
    <row r="21" spans="1:3" ht="35" customHeight="1" x14ac:dyDescent="0.35">
      <c r="A21" s="23"/>
      <c r="B21" s="24" t="s">
        <v>87</v>
      </c>
      <c r="C21" s="25" t="s">
        <v>88</v>
      </c>
    </row>
    <row r="22" spans="1:3" ht="18" customHeight="1" x14ac:dyDescent="0.35">
      <c r="A22" s="23"/>
      <c r="B22" s="23" t="s">
        <v>19</v>
      </c>
      <c r="C22" s="25" t="s">
        <v>89</v>
      </c>
    </row>
    <row r="23" spans="1:3" ht="18" customHeight="1" x14ac:dyDescent="0.35">
      <c r="A23" s="23"/>
      <c r="B23" s="23" t="s">
        <v>19</v>
      </c>
      <c r="C23" s="25" t="s">
        <v>90</v>
      </c>
    </row>
    <row r="24" spans="1:3" ht="18" customHeight="1" x14ac:dyDescent="0.35">
      <c r="A24" s="23"/>
      <c r="B24" s="23" t="s">
        <v>19</v>
      </c>
      <c r="C24" s="25" t="s">
        <v>91</v>
      </c>
    </row>
    <row r="25" spans="1:3" ht="18" customHeight="1" x14ac:dyDescent="0.35">
      <c r="A25" s="23"/>
      <c r="B25" s="23" t="s">
        <v>19</v>
      </c>
      <c r="C25" s="25" t="s">
        <v>92</v>
      </c>
    </row>
    <row r="26" spans="1:3" ht="18" customHeight="1" x14ac:dyDescent="0.35">
      <c r="A26" s="23"/>
      <c r="B26" s="23" t="s">
        <v>19</v>
      </c>
      <c r="C26" s="25" t="s">
        <v>93</v>
      </c>
    </row>
    <row r="27" spans="1:3" ht="18" customHeight="1" x14ac:dyDescent="0.35">
      <c r="A27" s="23"/>
      <c r="B27" s="23" t="s">
        <v>19</v>
      </c>
      <c r="C27" s="25" t="s">
        <v>94</v>
      </c>
    </row>
    <row r="28" spans="1:3" ht="18" customHeight="1" x14ac:dyDescent="0.35">
      <c r="A28" s="23"/>
      <c r="B28" s="23" t="s">
        <v>19</v>
      </c>
      <c r="C28" s="25" t="s">
        <v>95</v>
      </c>
    </row>
    <row r="29" spans="1:3" ht="18" customHeight="1" x14ac:dyDescent="0.35">
      <c r="A29" s="23"/>
      <c r="B29" s="23" t="s">
        <v>19</v>
      </c>
      <c r="C29" s="25" t="s">
        <v>96</v>
      </c>
    </row>
    <row r="30" spans="1:3" ht="44" customHeight="1" x14ac:dyDescent="0.35">
      <c r="A30" s="23"/>
      <c r="B30" s="23" t="s">
        <v>19</v>
      </c>
      <c r="C30" s="26" t="s">
        <v>97</v>
      </c>
    </row>
    <row r="31" spans="1:3" ht="10" customHeight="1" x14ac:dyDescent="0.35"/>
    <row r="32" spans="1:3" ht="3" customHeight="1" x14ac:dyDescent="0.35">
      <c r="B32" s="21"/>
      <c r="C32" s="21"/>
    </row>
    <row r="33" spans="2:3" ht="12" customHeight="1" x14ac:dyDescent="0.35"/>
    <row r="34" spans="2:3" ht="24" customHeight="1" x14ac:dyDescent="0.35">
      <c r="B34" s="27" t="s">
        <v>98</v>
      </c>
      <c r="C34" s="28" t="s">
        <v>99</v>
      </c>
    </row>
    <row r="35" spans="2:3" ht="18.5" x14ac:dyDescent="0.35">
      <c r="B35" s="27" t="s">
        <v>100</v>
      </c>
      <c r="C35" s="29" t="s">
        <v>101</v>
      </c>
    </row>
    <row r="36" spans="2:3" ht="27" customHeight="1" x14ac:dyDescent="0.35">
      <c r="B36" s="30" t="s">
        <v>102</v>
      </c>
      <c r="C36" s="22" t="s">
        <v>103</v>
      </c>
    </row>
    <row r="37" spans="2:3" x14ac:dyDescent="0.35">
      <c r="B37" s="27" t="s">
        <v>104</v>
      </c>
      <c r="C37" s="31" t="s">
        <v>105</v>
      </c>
    </row>
    <row r="38" spans="2:3" ht="10" customHeight="1" x14ac:dyDescent="0.35"/>
    <row r="39" spans="2:3" ht="29" x14ac:dyDescent="0.35">
      <c r="B39" s="27" t="s">
        <v>106</v>
      </c>
      <c r="C39" s="32" t="s">
        <v>107</v>
      </c>
    </row>
    <row r="40" spans="2:3" ht="10" customHeight="1" x14ac:dyDescent="0.35"/>
    <row r="41" spans="2:3" ht="43.5" x14ac:dyDescent="0.35">
      <c r="B41" s="27" t="s">
        <v>108</v>
      </c>
      <c r="C41" s="19" t="s">
        <v>109</v>
      </c>
    </row>
    <row r="42" spans="2:3" ht="10" customHeight="1" x14ac:dyDescent="0.35"/>
    <row r="43" spans="2:3" ht="15.5" x14ac:dyDescent="0.35">
      <c r="C43" s="33" t="s">
        <v>56</v>
      </c>
    </row>
    <row r="44" spans="2:3" ht="29" x14ac:dyDescent="0.35">
      <c r="C44" s="19" t="s">
        <v>110</v>
      </c>
    </row>
    <row r="45" spans="2:3" ht="10" customHeight="1" x14ac:dyDescent="0.35"/>
    <row r="46" spans="2:3" ht="15.5" x14ac:dyDescent="0.35">
      <c r="C46" s="34" t="s">
        <v>35</v>
      </c>
    </row>
    <row r="47" spans="2:3" ht="29" x14ac:dyDescent="0.35">
      <c r="C47" s="19" t="s">
        <v>111</v>
      </c>
    </row>
    <row r="48" spans="2:3" ht="10" customHeight="1" x14ac:dyDescent="0.35"/>
    <row r="49" spans="2:3" ht="15.5" x14ac:dyDescent="0.35">
      <c r="C49" s="35" t="s">
        <v>15</v>
      </c>
    </row>
    <row r="50" spans="2:3" ht="29" x14ac:dyDescent="0.35">
      <c r="C50" s="19" t="s">
        <v>112</v>
      </c>
    </row>
    <row r="51" spans="2:3" ht="10" customHeight="1" x14ac:dyDescent="0.35"/>
    <row r="52" spans="2:3" ht="3" customHeight="1" x14ac:dyDescent="0.35">
      <c r="B52" s="21"/>
      <c r="C52" s="21"/>
    </row>
    <row r="53" spans="2:3" ht="12" customHeight="1" x14ac:dyDescent="0.35"/>
    <row r="54" spans="2:3" ht="130.5" x14ac:dyDescent="0.35">
      <c r="B54" s="18" t="s">
        <v>113</v>
      </c>
      <c r="C54" s="19" t="s">
        <v>114</v>
      </c>
    </row>
    <row r="55" spans="2:3" ht="6" customHeight="1" x14ac:dyDescent="0.35"/>
    <row r="56" spans="2:3" ht="217.5" x14ac:dyDescent="0.35">
      <c r="C56" s="19" t="s">
        <v>115</v>
      </c>
    </row>
    <row r="57" spans="2:3" ht="6" customHeight="1" x14ac:dyDescent="0.35"/>
    <row r="58" spans="2:3" ht="43.5" x14ac:dyDescent="0.35">
      <c r="C58" s="19" t="s">
        <v>116</v>
      </c>
    </row>
    <row r="59" spans="2:3" ht="10" customHeight="1" x14ac:dyDescent="0.35"/>
    <row r="60" spans="2:3" ht="3" customHeight="1" x14ac:dyDescent="0.35">
      <c r="B60" s="21"/>
      <c r="C60" s="21"/>
    </row>
    <row r="61" spans="2:3" ht="12" customHeight="1" x14ac:dyDescent="0.35"/>
    <row r="62" spans="2:3" ht="145" x14ac:dyDescent="0.35">
      <c r="B62" s="18" t="s">
        <v>117</v>
      </c>
      <c r="C62" s="19" t="s">
        <v>118</v>
      </c>
    </row>
    <row r="63" spans="2:3" ht="6" customHeight="1" x14ac:dyDescent="0.35"/>
    <row r="64" spans="2:3" ht="203" x14ac:dyDescent="0.35">
      <c r="C64" s="19" t="s">
        <v>119</v>
      </c>
    </row>
    <row r="65" spans="2:3" ht="6" customHeight="1" x14ac:dyDescent="0.35"/>
    <row r="66" spans="2:3" ht="43.5" x14ac:dyDescent="0.35">
      <c r="C66" s="19" t="s">
        <v>120</v>
      </c>
    </row>
    <row r="67" spans="2:3" ht="10" customHeight="1" x14ac:dyDescent="0.35"/>
    <row r="68" spans="2:3" ht="3" customHeight="1" x14ac:dyDescent="0.35">
      <c r="B68" s="21"/>
      <c r="C68" s="21"/>
    </row>
    <row r="69" spans="2:3" ht="12" customHeight="1" x14ac:dyDescent="0.35"/>
    <row r="70" spans="2:3" ht="101.5" x14ac:dyDescent="0.35">
      <c r="B70" s="18" t="s">
        <v>121</v>
      </c>
      <c r="C70" s="19" t="s">
        <v>122</v>
      </c>
    </row>
    <row r="71" spans="2:3" ht="6" customHeight="1" x14ac:dyDescent="0.35"/>
    <row r="72" spans="2:3" ht="145" x14ac:dyDescent="0.35">
      <c r="C72" s="19" t="s">
        <v>123</v>
      </c>
    </row>
    <row r="73" spans="2:3" ht="6" customHeight="1" x14ac:dyDescent="0.35"/>
    <row r="74" spans="2:3" ht="43.5" x14ac:dyDescent="0.35">
      <c r="C74" s="19" t="s">
        <v>124</v>
      </c>
    </row>
    <row r="75" spans="2:3" ht="10" customHeight="1" x14ac:dyDescent="0.35"/>
    <row r="76" spans="2:3" ht="3" customHeight="1" x14ac:dyDescent="0.35">
      <c r="B76" s="21"/>
      <c r="C76" s="21"/>
    </row>
    <row r="77" spans="2:3" ht="12" customHeight="1" x14ac:dyDescent="0.35"/>
    <row r="78" spans="2:3" ht="26" customHeight="1" x14ac:dyDescent="0.35">
      <c r="B78" s="36" t="s">
        <v>125</v>
      </c>
    </row>
    <row r="79" spans="2:3" ht="8" customHeight="1" x14ac:dyDescent="0.35"/>
    <row r="80" spans="2:3" ht="20" customHeight="1" x14ac:dyDescent="0.35">
      <c r="B80" s="27" t="s">
        <v>126</v>
      </c>
      <c r="C80" s="37" t="s">
        <v>127</v>
      </c>
    </row>
    <row r="81" spans="2:3" ht="116" x14ac:dyDescent="0.35">
      <c r="C81" s="19" t="s">
        <v>128</v>
      </c>
    </row>
    <row r="82" spans="2:3" ht="10" customHeight="1" x14ac:dyDescent="0.35"/>
    <row r="83" spans="2:3" ht="20" customHeight="1" x14ac:dyDescent="0.35">
      <c r="B83" s="27" t="s">
        <v>129</v>
      </c>
      <c r="C83" s="37" t="s">
        <v>130</v>
      </c>
    </row>
    <row r="84" spans="2:3" ht="116" x14ac:dyDescent="0.35">
      <c r="C84" s="19" t="s">
        <v>131</v>
      </c>
    </row>
    <row r="85" spans="2:3" ht="10" customHeight="1" x14ac:dyDescent="0.35"/>
    <row r="86" spans="2:3" ht="20" customHeight="1" x14ac:dyDescent="0.35">
      <c r="B86" s="27" t="s">
        <v>132</v>
      </c>
      <c r="C86" s="37" t="s">
        <v>133</v>
      </c>
    </row>
    <row r="87" spans="2:3" ht="130.5" x14ac:dyDescent="0.35">
      <c r="C87" s="19" t="s">
        <v>134</v>
      </c>
    </row>
    <row r="88" spans="2:3" ht="10" customHeight="1" x14ac:dyDescent="0.35"/>
    <row r="89" spans="2:3" ht="20" customHeight="1" x14ac:dyDescent="0.35">
      <c r="B89" s="27" t="s">
        <v>135</v>
      </c>
      <c r="C89" s="37" t="s">
        <v>136</v>
      </c>
    </row>
    <row r="90" spans="2:3" ht="130.5" x14ac:dyDescent="0.35">
      <c r="C90" s="19" t="s">
        <v>137</v>
      </c>
    </row>
    <row r="91" spans="2:3" ht="10" customHeight="1" x14ac:dyDescent="0.35"/>
    <row r="92" spans="2:3" ht="20" customHeight="1" x14ac:dyDescent="0.35">
      <c r="B92" s="27" t="s">
        <v>138</v>
      </c>
      <c r="C92" s="37" t="s">
        <v>139</v>
      </c>
    </row>
    <row r="93" spans="2:3" ht="116" x14ac:dyDescent="0.35">
      <c r="C93" s="19" t="s">
        <v>140</v>
      </c>
    </row>
    <row r="94" spans="2:3" ht="10" customHeight="1" x14ac:dyDescent="0.35"/>
    <row r="95" spans="2:3" ht="20" customHeight="1" x14ac:dyDescent="0.35">
      <c r="B95" s="27" t="s">
        <v>141</v>
      </c>
      <c r="C95" s="37" t="s">
        <v>142</v>
      </c>
    </row>
    <row r="96" spans="2:3" ht="203" x14ac:dyDescent="0.35">
      <c r="C96" s="19" t="s">
        <v>143</v>
      </c>
    </row>
    <row r="97" spans="2:3" ht="10" customHeight="1" x14ac:dyDescent="0.35"/>
    <row r="100" spans="2:3" ht="32" customHeight="1" x14ac:dyDescent="0.35">
      <c r="B100" s="242" t="s">
        <v>70</v>
      </c>
      <c r="C100" s="242"/>
    </row>
  </sheetData>
  <sheetProtection password="90EA" sheet="1"/>
  <mergeCells count="1">
    <mergeCell ref="B100:C100"/>
  </mergeCells>
  <hyperlinks>
    <hyperlink ref="C5" r:id="rId1" xr:uid="{00000000-0004-0000-0000-000000000000}"/>
    <hyperlink ref="C6" r:id="rId2" xr:uid="{00000000-0004-0000-0000-000001000000}"/>
    <hyperlink ref="C37" r:id="rId3" xr:uid="{00000000-0004-0000-0000-000002000000}"/>
    <hyperlink ref="B100"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39" t="s">
        <v>1941</v>
      </c>
      <c r="B1" s="240" t="s">
        <v>2524</v>
      </c>
      <c r="C1" s="240" t="s">
        <v>0</v>
      </c>
      <c r="D1" s="240" t="s">
        <v>304</v>
      </c>
      <c r="E1" s="240" t="s">
        <v>2812</v>
      </c>
      <c r="F1" s="240" t="s">
        <v>2813</v>
      </c>
      <c r="G1" s="240" t="s">
        <v>309</v>
      </c>
      <c r="H1" s="240" t="s">
        <v>310</v>
      </c>
      <c r="I1" s="240" t="s">
        <v>311</v>
      </c>
      <c r="J1" s="240" t="s">
        <v>312</v>
      </c>
      <c r="K1" s="240" t="s">
        <v>313</v>
      </c>
      <c r="L1" s="240" t="s">
        <v>314</v>
      </c>
      <c r="M1" s="240" t="s">
        <v>315</v>
      </c>
      <c r="N1" s="240" t="s">
        <v>316</v>
      </c>
      <c r="O1" s="240" t="s">
        <v>317</v>
      </c>
      <c r="P1" s="240" t="s">
        <v>318</v>
      </c>
      <c r="Q1" s="240" t="s">
        <v>319</v>
      </c>
      <c r="R1" s="240" t="s">
        <v>320</v>
      </c>
      <c r="S1" s="240" t="s">
        <v>321</v>
      </c>
      <c r="T1" s="240" t="s">
        <v>322</v>
      </c>
      <c r="U1" s="240" t="s">
        <v>323</v>
      </c>
      <c r="V1" s="240" t="s">
        <v>324</v>
      </c>
      <c r="W1" s="240" t="s">
        <v>325</v>
      </c>
      <c r="X1" s="240" t="s">
        <v>326</v>
      </c>
      <c r="Y1" s="240" t="s">
        <v>327</v>
      </c>
      <c r="Z1" s="240" t="s">
        <v>328</v>
      </c>
      <c r="AA1" s="240" t="s">
        <v>329</v>
      </c>
      <c r="AB1" s="240" t="s">
        <v>330</v>
      </c>
      <c r="AC1" s="240" t="s">
        <v>331</v>
      </c>
      <c r="AD1" s="240" t="s">
        <v>332</v>
      </c>
      <c r="AE1" s="240" t="s">
        <v>333</v>
      </c>
      <c r="AF1" s="240" t="s">
        <v>334</v>
      </c>
      <c r="AG1" s="240" t="s">
        <v>335</v>
      </c>
      <c r="AH1" s="240" t="s">
        <v>336</v>
      </c>
      <c r="AI1" s="240" t="s">
        <v>337</v>
      </c>
      <c r="AJ1" s="240" t="s">
        <v>338</v>
      </c>
      <c r="AK1" s="240" t="s">
        <v>339</v>
      </c>
      <c r="AL1" s="240" t="s">
        <v>340</v>
      </c>
      <c r="AM1" s="240" t="s">
        <v>341</v>
      </c>
      <c r="AN1" s="240" t="s">
        <v>342</v>
      </c>
      <c r="AO1" s="240" t="s">
        <v>343</v>
      </c>
      <c r="AP1" s="240" t="s">
        <v>344</v>
      </c>
      <c r="AQ1" s="240" t="s">
        <v>345</v>
      </c>
      <c r="AR1" s="240" t="s">
        <v>346</v>
      </c>
      <c r="AS1" s="240" t="s">
        <v>347</v>
      </c>
      <c r="AT1" s="240" t="s">
        <v>348</v>
      </c>
      <c r="AU1" s="241" t="s">
        <v>349</v>
      </c>
    </row>
    <row r="2" spans="1:47" ht="60" customHeight="1" outlineLevel="1" x14ac:dyDescent="0.35">
      <c r="A2" s="231" t="s">
        <v>2814</v>
      </c>
      <c r="B2" s="209"/>
      <c r="C2" s="209"/>
      <c r="D2" s="213"/>
      <c r="E2" s="209"/>
      <c r="F2" s="217"/>
      <c r="G2" s="220" t="str">
        <f>IF(COUNTIF(H2:AU2,"&lt;&gt;")=0,"",SUMPRODUCT(((Recommendations[ImplStatus]="Implemented")+(Recommendations[ImplStatus]="Compensated"))*ISNUMBER(MATCH(Recommendations[Id],H2:AU2,0)))/COUNTIF(H2:AU2,"&lt;&gt;"))</f>
        <v/>
      </c>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35"/>
    </row>
    <row r="3" spans="1:47" ht="60" customHeight="1" outlineLevel="2" x14ac:dyDescent="0.35">
      <c r="A3" s="232" t="s">
        <v>2814</v>
      </c>
      <c r="B3" s="210" t="s">
        <v>2815</v>
      </c>
      <c r="C3" s="210"/>
      <c r="D3" s="214"/>
      <c r="E3" s="210"/>
      <c r="F3" s="218"/>
      <c r="G3" s="221" t="str">
        <f>IF(COUNTIF(H3:AU3,"&lt;&gt;")=0,"",SUMPRODUCT(((Recommendations[ImplStatus]="Implemented")+(Recommendations[ImplStatus]="Compensated"))*ISNUMBER(MATCH(Recommendations[Id],H3:AU3,0)))/COUNTIF(H3:AU3,"&lt;&gt;"))</f>
        <v/>
      </c>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36"/>
    </row>
    <row r="4" spans="1:47" ht="60" customHeight="1" x14ac:dyDescent="0.35">
      <c r="A4" s="233" t="s">
        <v>2814</v>
      </c>
      <c r="B4" s="211" t="s">
        <v>2815</v>
      </c>
      <c r="C4" s="212" t="s">
        <v>2816</v>
      </c>
      <c r="D4" s="215" t="s">
        <v>2817</v>
      </c>
      <c r="E4" s="216" t="s">
        <v>2818</v>
      </c>
      <c r="F4" s="219" t="s">
        <v>2819</v>
      </c>
      <c r="G4" s="222" t="str">
        <f>IF(COUNTIF(H4:AU4,"&lt;&gt;")=0,"",SUMPRODUCT(((Recommendations[ImplStatus]="Implemented")+(Recommendations[ImplStatus]="Compensated"))*ISNUMBER(MATCH(Recommendations[Id],H4:AU4,0)))/COUNTIF(H4:AU4,"&lt;&gt;"))</f>
        <v/>
      </c>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37"/>
    </row>
    <row r="5" spans="1:47" ht="60" customHeight="1" x14ac:dyDescent="0.35">
      <c r="A5" s="233" t="s">
        <v>2814</v>
      </c>
      <c r="B5" s="211" t="s">
        <v>2815</v>
      </c>
      <c r="C5" s="212" t="s">
        <v>2820</v>
      </c>
      <c r="D5" s="215" t="s">
        <v>2821</v>
      </c>
      <c r="E5" s="216" t="s">
        <v>2818</v>
      </c>
      <c r="F5" s="219" t="s">
        <v>2819</v>
      </c>
      <c r="G5" s="222" t="str">
        <f>IF(COUNTIF(H5:AU5,"&lt;&gt;")=0,"",SUMPRODUCT(((Recommendations[ImplStatus]="Implemented")+(Recommendations[ImplStatus]="Compensated"))*ISNUMBER(MATCH(Recommendations[Id],H5:AU5,0)))/COUNTIF(H5:AU5,"&lt;&gt;"))</f>
        <v/>
      </c>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37"/>
    </row>
    <row r="6" spans="1:47" ht="60" customHeight="1" x14ac:dyDescent="0.35">
      <c r="A6" s="233" t="s">
        <v>2814</v>
      </c>
      <c r="B6" s="211" t="s">
        <v>2815</v>
      </c>
      <c r="C6" s="212" t="s">
        <v>2822</v>
      </c>
      <c r="D6" s="215" t="s">
        <v>2823</v>
      </c>
      <c r="E6" s="216" t="s">
        <v>2818</v>
      </c>
      <c r="F6" s="219" t="s">
        <v>2819</v>
      </c>
      <c r="G6" s="222" t="str">
        <f>IF(COUNTIF(H6:AU6,"&lt;&gt;")=0,"",SUMPRODUCT(((Recommendations[ImplStatus]="Implemented")+(Recommendations[ImplStatus]="Compensated"))*ISNUMBER(MATCH(Recommendations[Id],H6:AU6,0)))/COUNTIF(H6:AU6,"&lt;&gt;"))</f>
        <v/>
      </c>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37"/>
    </row>
    <row r="7" spans="1:47" ht="60" customHeight="1" x14ac:dyDescent="0.35">
      <c r="A7" s="233" t="s">
        <v>2814</v>
      </c>
      <c r="B7" s="211" t="s">
        <v>2815</v>
      </c>
      <c r="C7" s="212" t="s">
        <v>2824</v>
      </c>
      <c r="D7" s="215" t="s">
        <v>2825</v>
      </c>
      <c r="E7" s="216" t="s">
        <v>2818</v>
      </c>
      <c r="F7" s="219" t="s">
        <v>2819</v>
      </c>
      <c r="G7" s="222" t="str">
        <f>IF(COUNTIF(H7:AU7,"&lt;&gt;")=0,"",SUMPRODUCT(((Recommendations[ImplStatus]="Implemented")+(Recommendations[ImplStatus]="Compensated"))*ISNUMBER(MATCH(Recommendations[Id],H7:AU7,0)))/COUNTIF(H7:AU7,"&lt;&gt;"))</f>
        <v/>
      </c>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37"/>
    </row>
    <row r="8" spans="1:47" ht="60" customHeight="1" x14ac:dyDescent="0.35">
      <c r="A8" s="233" t="s">
        <v>2814</v>
      </c>
      <c r="B8" s="211" t="s">
        <v>2815</v>
      </c>
      <c r="C8" s="212" t="s">
        <v>2826</v>
      </c>
      <c r="D8" s="215" t="s">
        <v>2827</v>
      </c>
      <c r="E8" s="216" t="s">
        <v>2818</v>
      </c>
      <c r="F8" s="219" t="s">
        <v>2819</v>
      </c>
      <c r="G8" s="222" t="str">
        <f>IF(COUNTIF(H8:AU8,"&lt;&gt;")=0,"",SUMPRODUCT(((Recommendations[ImplStatus]="Implemented")+(Recommendations[ImplStatus]="Compensated"))*ISNUMBER(MATCH(Recommendations[Id],H8:AU8,0)))/COUNTIF(H8:AU8,"&lt;&gt;"))</f>
        <v/>
      </c>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37"/>
    </row>
    <row r="9" spans="1:47" ht="60" customHeight="1" x14ac:dyDescent="0.35">
      <c r="A9" s="233" t="s">
        <v>2814</v>
      </c>
      <c r="B9" s="211" t="s">
        <v>2815</v>
      </c>
      <c r="C9" s="212" t="s">
        <v>2828</v>
      </c>
      <c r="D9" s="215" t="s">
        <v>2829</v>
      </c>
      <c r="E9" s="216" t="s">
        <v>2818</v>
      </c>
      <c r="F9" s="219" t="s">
        <v>2819</v>
      </c>
      <c r="G9" s="222" t="str">
        <f>IF(COUNTIF(H9:AU9,"&lt;&gt;")=0,"",SUMPRODUCT(((Recommendations[ImplStatus]="Implemented")+(Recommendations[ImplStatus]="Compensated"))*ISNUMBER(MATCH(Recommendations[Id],H9:AU9,0)))/COUNTIF(H9:AU9,"&lt;&gt;"))</f>
        <v/>
      </c>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37"/>
    </row>
    <row r="10" spans="1:47" ht="60" customHeight="1" x14ac:dyDescent="0.35">
      <c r="A10" s="233" t="s">
        <v>2814</v>
      </c>
      <c r="B10" s="211" t="s">
        <v>2815</v>
      </c>
      <c r="C10" s="212" t="s">
        <v>2830</v>
      </c>
      <c r="D10" s="215" t="s">
        <v>2831</v>
      </c>
      <c r="E10" s="216" t="s">
        <v>2818</v>
      </c>
      <c r="F10" s="219" t="s">
        <v>2819</v>
      </c>
      <c r="G10" s="222" t="str">
        <f>IF(COUNTIF(H10:AU10,"&lt;&gt;")=0,"",SUMPRODUCT(((Recommendations[ImplStatus]="Implemented")+(Recommendations[ImplStatus]="Compensated"))*ISNUMBER(MATCH(Recommendations[Id],H10:AU10,0)))/COUNTIF(H10:AU10,"&lt;&gt;"))</f>
        <v/>
      </c>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37"/>
    </row>
    <row r="11" spans="1:47" ht="60" customHeight="1" x14ac:dyDescent="0.35">
      <c r="A11" s="233" t="s">
        <v>2814</v>
      </c>
      <c r="B11" s="211" t="s">
        <v>2815</v>
      </c>
      <c r="C11" s="212" t="s">
        <v>2832</v>
      </c>
      <c r="D11" s="215" t="s">
        <v>2833</v>
      </c>
      <c r="E11" s="216" t="s">
        <v>2818</v>
      </c>
      <c r="F11" s="219" t="s">
        <v>2819</v>
      </c>
      <c r="G11" s="222" t="str">
        <f>IF(COUNTIF(H11:AU11,"&lt;&gt;")=0,"",SUMPRODUCT(((Recommendations[ImplStatus]="Implemented")+(Recommendations[ImplStatus]="Compensated"))*ISNUMBER(MATCH(Recommendations[Id],H11:AU11,0)))/COUNTIF(H11:AU11,"&lt;&gt;"))</f>
        <v/>
      </c>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37"/>
    </row>
    <row r="12" spans="1:47" ht="60" customHeight="1" x14ac:dyDescent="0.35">
      <c r="A12" s="233" t="s">
        <v>2814</v>
      </c>
      <c r="B12" s="211" t="s">
        <v>2815</v>
      </c>
      <c r="C12" s="212" t="s">
        <v>2834</v>
      </c>
      <c r="D12" s="215" t="s">
        <v>2835</v>
      </c>
      <c r="E12" s="216" t="s">
        <v>2818</v>
      </c>
      <c r="F12" s="219" t="s">
        <v>2819</v>
      </c>
      <c r="G12" s="222" t="str">
        <f>IF(COUNTIF(H12:AU12,"&lt;&gt;")=0,"",SUMPRODUCT(((Recommendations[ImplStatus]="Implemented")+(Recommendations[ImplStatus]="Compensated"))*ISNUMBER(MATCH(Recommendations[Id],H12:AU12,0)))/COUNTIF(H12:AU12,"&lt;&gt;"))</f>
        <v/>
      </c>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37"/>
    </row>
    <row r="13" spans="1:47" ht="60" customHeight="1" x14ac:dyDescent="0.35">
      <c r="A13" s="233" t="s">
        <v>2814</v>
      </c>
      <c r="B13" s="211" t="s">
        <v>2815</v>
      </c>
      <c r="C13" s="212" t="s">
        <v>2836</v>
      </c>
      <c r="D13" s="215" t="s">
        <v>2837</v>
      </c>
      <c r="E13" s="216" t="s">
        <v>2818</v>
      </c>
      <c r="F13" s="219" t="s">
        <v>2819</v>
      </c>
      <c r="G13" s="222" t="str">
        <f>IF(COUNTIF(H13:AU13,"&lt;&gt;")=0,"",SUMPRODUCT(((Recommendations[ImplStatus]="Implemented")+(Recommendations[ImplStatus]="Compensated"))*ISNUMBER(MATCH(Recommendations[Id],H13:AU13,0)))/COUNTIF(H13:AU13,"&lt;&gt;"))</f>
        <v/>
      </c>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37"/>
    </row>
    <row r="14" spans="1:47" ht="60" customHeight="1" x14ac:dyDescent="0.35">
      <c r="A14" s="233" t="s">
        <v>2814</v>
      </c>
      <c r="B14" s="211" t="s">
        <v>2815</v>
      </c>
      <c r="C14" s="212" t="s">
        <v>2838</v>
      </c>
      <c r="D14" s="215" t="s">
        <v>2839</v>
      </c>
      <c r="E14" s="216" t="s">
        <v>2818</v>
      </c>
      <c r="F14" s="219" t="s">
        <v>2819</v>
      </c>
      <c r="G14" s="222" t="str">
        <f>IF(COUNTIF(H14:AU14,"&lt;&gt;")=0,"",SUMPRODUCT(((Recommendations[ImplStatus]="Implemented")+(Recommendations[ImplStatus]="Compensated"))*ISNUMBER(MATCH(Recommendations[Id],H14:AU14,0)))/COUNTIF(H14:AU14,"&lt;&gt;"))</f>
        <v/>
      </c>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37"/>
    </row>
    <row r="15" spans="1:47" ht="60" customHeight="1" x14ac:dyDescent="0.35">
      <c r="A15" s="233" t="s">
        <v>2814</v>
      </c>
      <c r="B15" s="211" t="s">
        <v>2815</v>
      </c>
      <c r="C15" s="212" t="s">
        <v>2840</v>
      </c>
      <c r="D15" s="215" t="s">
        <v>2841</v>
      </c>
      <c r="E15" s="216" t="s">
        <v>2818</v>
      </c>
      <c r="F15" s="219" t="s">
        <v>2819</v>
      </c>
      <c r="G15" s="222" t="str">
        <f>IF(COUNTIF(H15:AU15,"&lt;&gt;")=0,"",SUMPRODUCT(((Recommendations[ImplStatus]="Implemented")+(Recommendations[ImplStatus]="Compensated"))*ISNUMBER(MATCH(Recommendations[Id],H15:AU15,0)))/COUNTIF(H15:AU15,"&lt;&gt;"))</f>
        <v/>
      </c>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37"/>
    </row>
    <row r="16" spans="1:47" ht="60" customHeight="1" x14ac:dyDescent="0.35">
      <c r="A16" s="233" t="s">
        <v>2814</v>
      </c>
      <c r="B16" s="211" t="s">
        <v>2815</v>
      </c>
      <c r="C16" s="212" t="s">
        <v>2842</v>
      </c>
      <c r="D16" s="215" t="s">
        <v>2843</v>
      </c>
      <c r="E16" s="216" t="s">
        <v>2818</v>
      </c>
      <c r="F16" s="219" t="s">
        <v>2819</v>
      </c>
      <c r="G16" s="222" t="str">
        <f>IF(COUNTIF(H16:AU16,"&lt;&gt;")=0,"",SUMPRODUCT(((Recommendations[ImplStatus]="Implemented")+(Recommendations[ImplStatus]="Compensated"))*ISNUMBER(MATCH(Recommendations[Id],H16:AU16,0)))/COUNTIF(H16:AU16,"&lt;&gt;"))</f>
        <v/>
      </c>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37"/>
    </row>
    <row r="17" spans="1:47" ht="60" customHeight="1" outlineLevel="2" x14ac:dyDescent="0.35">
      <c r="A17" s="232" t="s">
        <v>2814</v>
      </c>
      <c r="B17" s="210" t="s">
        <v>2844</v>
      </c>
      <c r="C17" s="210"/>
      <c r="D17" s="214"/>
      <c r="E17" s="210"/>
      <c r="F17" s="218"/>
      <c r="G17" s="221" t="str">
        <f>IF(COUNTIF(H17:AU17,"&lt;&gt;")=0,"",SUMPRODUCT(((Recommendations[ImplStatus]="Implemented")+(Recommendations[ImplStatus]="Compensated"))*ISNUMBER(MATCH(Recommendations[Id],H17:AU17,0)))/COUNTIF(H17:AU17,"&lt;&gt;"))</f>
        <v/>
      </c>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36"/>
    </row>
    <row r="18" spans="1:47" ht="60" customHeight="1" x14ac:dyDescent="0.35">
      <c r="A18" s="233" t="s">
        <v>2814</v>
      </c>
      <c r="B18" s="211" t="s">
        <v>2844</v>
      </c>
      <c r="C18" s="212" t="s">
        <v>2845</v>
      </c>
      <c r="D18" s="215" t="s">
        <v>2846</v>
      </c>
      <c r="E18" s="216" t="s">
        <v>2847</v>
      </c>
      <c r="F18" s="219" t="s">
        <v>2848</v>
      </c>
      <c r="G18" s="222" t="str">
        <f>IF(COUNTIF(H18:AU18,"&lt;&gt;")=0,"",SUMPRODUCT(((Recommendations[ImplStatus]="Implemented")+(Recommendations[ImplStatus]="Compensated"))*ISNUMBER(MATCH(Recommendations[Id],H18:AU18,0)))/COUNTIF(H18:AU18,"&lt;&gt;"))</f>
        <v/>
      </c>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37"/>
    </row>
    <row r="19" spans="1:47" ht="60" customHeight="1" x14ac:dyDescent="0.35">
      <c r="A19" s="233" t="s">
        <v>2814</v>
      </c>
      <c r="B19" s="211" t="s">
        <v>2844</v>
      </c>
      <c r="C19" s="212" t="s">
        <v>2849</v>
      </c>
      <c r="D19" s="215" t="s">
        <v>2850</v>
      </c>
      <c r="E19" s="216" t="s">
        <v>2847</v>
      </c>
      <c r="F19" s="219" t="s">
        <v>2848</v>
      </c>
      <c r="G19" s="222" t="str">
        <f>IF(COUNTIF(H19:AU19,"&lt;&gt;")=0,"",SUMPRODUCT(((Recommendations[ImplStatus]="Implemented")+(Recommendations[ImplStatus]="Compensated"))*ISNUMBER(MATCH(Recommendations[Id],H19:AU19,0)))/COUNTIF(H19:AU19,"&lt;&gt;"))</f>
        <v/>
      </c>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37"/>
    </row>
    <row r="20" spans="1:47" ht="60" customHeight="1" x14ac:dyDescent="0.35">
      <c r="A20" s="233" t="s">
        <v>2814</v>
      </c>
      <c r="B20" s="211" t="s">
        <v>2844</v>
      </c>
      <c r="C20" s="212" t="s">
        <v>2851</v>
      </c>
      <c r="D20" s="215" t="s">
        <v>2852</v>
      </c>
      <c r="E20" s="216" t="s">
        <v>2847</v>
      </c>
      <c r="F20" s="219" t="s">
        <v>2848</v>
      </c>
      <c r="G20" s="222" t="str">
        <f>IF(COUNTIF(H20:AU20,"&lt;&gt;")=0,"",SUMPRODUCT(((Recommendations[ImplStatus]="Implemented")+(Recommendations[ImplStatus]="Compensated"))*ISNUMBER(MATCH(Recommendations[Id],H20:AU20,0)))/COUNTIF(H20:AU20,"&lt;&gt;"))</f>
        <v/>
      </c>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37"/>
    </row>
    <row r="21" spans="1:47" ht="60" customHeight="1" x14ac:dyDescent="0.35">
      <c r="A21" s="233" t="s">
        <v>2814</v>
      </c>
      <c r="B21" s="211" t="s">
        <v>2844</v>
      </c>
      <c r="C21" s="212" t="s">
        <v>2853</v>
      </c>
      <c r="D21" s="215" t="s">
        <v>2854</v>
      </c>
      <c r="E21" s="216" t="s">
        <v>2847</v>
      </c>
      <c r="F21" s="219" t="s">
        <v>2848</v>
      </c>
      <c r="G21" s="222" t="str">
        <f>IF(COUNTIF(H21:AU21,"&lt;&gt;")=0,"",SUMPRODUCT(((Recommendations[ImplStatus]="Implemented")+(Recommendations[ImplStatus]="Compensated"))*ISNUMBER(MATCH(Recommendations[Id],H21:AU21,0)))/COUNTIF(H21:AU21,"&lt;&gt;"))</f>
        <v/>
      </c>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37"/>
    </row>
    <row r="22" spans="1:47" ht="60" customHeight="1" x14ac:dyDescent="0.35">
      <c r="A22" s="233" t="s">
        <v>2814</v>
      </c>
      <c r="B22" s="211" t="s">
        <v>2844</v>
      </c>
      <c r="C22" s="212" t="s">
        <v>2855</v>
      </c>
      <c r="D22" s="215" t="s">
        <v>2856</v>
      </c>
      <c r="E22" s="216" t="s">
        <v>2847</v>
      </c>
      <c r="F22" s="219" t="s">
        <v>2848</v>
      </c>
      <c r="G22" s="222" t="str">
        <f>IF(COUNTIF(H22:AU22,"&lt;&gt;")=0,"",SUMPRODUCT(((Recommendations[ImplStatus]="Implemented")+(Recommendations[ImplStatus]="Compensated"))*ISNUMBER(MATCH(Recommendations[Id],H22:AU22,0)))/COUNTIF(H22:AU22,"&lt;&gt;"))</f>
        <v/>
      </c>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37"/>
    </row>
    <row r="23" spans="1:47" ht="60" customHeight="1" x14ac:dyDescent="0.35">
      <c r="A23" s="233" t="s">
        <v>2814</v>
      </c>
      <c r="B23" s="211" t="s">
        <v>2844</v>
      </c>
      <c r="C23" s="212" t="s">
        <v>2857</v>
      </c>
      <c r="D23" s="215" t="s">
        <v>2858</v>
      </c>
      <c r="E23" s="216" t="s">
        <v>2818</v>
      </c>
      <c r="F23" s="219" t="s">
        <v>2819</v>
      </c>
      <c r="G23" s="222" t="str">
        <f>IF(COUNTIF(H23:AU23,"&lt;&gt;")=0,"",SUMPRODUCT(((Recommendations[ImplStatus]="Implemented")+(Recommendations[ImplStatus]="Compensated"))*ISNUMBER(MATCH(Recommendations[Id],H23:AU23,0)))/COUNTIF(H23:AU23,"&lt;&gt;"))</f>
        <v/>
      </c>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37"/>
    </row>
    <row r="24" spans="1:47" ht="60" customHeight="1" x14ac:dyDescent="0.35">
      <c r="A24" s="233" t="s">
        <v>2814</v>
      </c>
      <c r="B24" s="211" t="s">
        <v>2844</v>
      </c>
      <c r="C24" s="212" t="s">
        <v>2859</v>
      </c>
      <c r="D24" s="215" t="s">
        <v>2860</v>
      </c>
      <c r="E24" s="216" t="s">
        <v>2818</v>
      </c>
      <c r="F24" s="219" t="s">
        <v>2819</v>
      </c>
      <c r="G24" s="222" t="str">
        <f>IF(COUNTIF(H24:AU24,"&lt;&gt;")=0,"",SUMPRODUCT(((Recommendations[ImplStatus]="Implemented")+(Recommendations[ImplStatus]="Compensated"))*ISNUMBER(MATCH(Recommendations[Id],H24:AU24,0)))/COUNTIF(H24:AU24,"&lt;&gt;"))</f>
        <v/>
      </c>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37"/>
    </row>
    <row r="25" spans="1:47" ht="60" customHeight="1" x14ac:dyDescent="0.35">
      <c r="A25" s="233" t="s">
        <v>2814</v>
      </c>
      <c r="B25" s="211" t="s">
        <v>2844</v>
      </c>
      <c r="C25" s="212" t="s">
        <v>2861</v>
      </c>
      <c r="D25" s="215" t="s">
        <v>2862</v>
      </c>
      <c r="E25" s="216" t="s">
        <v>2818</v>
      </c>
      <c r="F25" s="219" t="s">
        <v>2863</v>
      </c>
      <c r="G25" s="222" t="str">
        <f>IF(COUNTIF(H25:AU25,"&lt;&gt;")=0,"",SUMPRODUCT(((Recommendations[ImplStatus]="Implemented")+(Recommendations[ImplStatus]="Compensated"))*ISNUMBER(MATCH(Recommendations[Id],H25:AU25,0)))/COUNTIF(H25:AU25,"&lt;&gt;"))</f>
        <v/>
      </c>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37"/>
    </row>
    <row r="26" spans="1:47" ht="60" customHeight="1" x14ac:dyDescent="0.35">
      <c r="A26" s="233" t="s">
        <v>2814</v>
      </c>
      <c r="B26" s="211" t="s">
        <v>2844</v>
      </c>
      <c r="C26" s="212" t="s">
        <v>2864</v>
      </c>
      <c r="D26" s="215" t="s">
        <v>2865</v>
      </c>
      <c r="E26" s="216" t="s">
        <v>2818</v>
      </c>
      <c r="F26" s="219" t="s">
        <v>2863</v>
      </c>
      <c r="G26" s="222" t="str">
        <f>IF(COUNTIF(H26:AU26,"&lt;&gt;")=0,"",SUMPRODUCT(((Recommendations[ImplStatus]="Implemented")+(Recommendations[ImplStatus]="Compensated"))*ISNUMBER(MATCH(Recommendations[Id],H26:AU26,0)))/COUNTIF(H26:AU26,"&lt;&gt;"))</f>
        <v/>
      </c>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37"/>
    </row>
    <row r="27" spans="1:47" ht="60" customHeight="1" x14ac:dyDescent="0.35">
      <c r="A27" s="233" t="s">
        <v>2814</v>
      </c>
      <c r="B27" s="211" t="s">
        <v>2844</v>
      </c>
      <c r="C27" s="212" t="s">
        <v>2866</v>
      </c>
      <c r="D27" s="215" t="s">
        <v>2867</v>
      </c>
      <c r="E27" s="216" t="s">
        <v>2818</v>
      </c>
      <c r="F27" s="219" t="s">
        <v>2863</v>
      </c>
      <c r="G27" s="222" t="str">
        <f>IF(COUNTIF(H27:AU27,"&lt;&gt;")=0,"",SUMPRODUCT(((Recommendations[ImplStatus]="Implemented")+(Recommendations[ImplStatus]="Compensated"))*ISNUMBER(MATCH(Recommendations[Id],H27:AU27,0)))/COUNTIF(H27:AU27,"&lt;&gt;"))</f>
        <v/>
      </c>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37"/>
    </row>
    <row r="28" spans="1:47" ht="60" customHeight="1" x14ac:dyDescent="0.35">
      <c r="A28" s="233" t="s">
        <v>2814</v>
      </c>
      <c r="B28" s="211" t="s">
        <v>2844</v>
      </c>
      <c r="C28" s="212" t="s">
        <v>2868</v>
      </c>
      <c r="D28" s="215" t="s">
        <v>2869</v>
      </c>
      <c r="E28" s="216" t="s">
        <v>2818</v>
      </c>
      <c r="F28" s="219" t="s">
        <v>2863</v>
      </c>
      <c r="G28" s="222" t="str">
        <f>IF(COUNTIF(H28:AU28,"&lt;&gt;")=0,"",SUMPRODUCT(((Recommendations[ImplStatus]="Implemented")+(Recommendations[ImplStatus]="Compensated"))*ISNUMBER(MATCH(Recommendations[Id],H28:AU28,0)))/COUNTIF(H28:AU28,"&lt;&gt;"))</f>
        <v/>
      </c>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37"/>
    </row>
    <row r="29" spans="1:47" ht="60" customHeight="1" x14ac:dyDescent="0.35">
      <c r="A29" s="233" t="s">
        <v>2814</v>
      </c>
      <c r="B29" s="211" t="s">
        <v>2844</v>
      </c>
      <c r="C29" s="212" t="s">
        <v>2870</v>
      </c>
      <c r="D29" s="215" t="s">
        <v>2871</v>
      </c>
      <c r="E29" s="216" t="s">
        <v>2818</v>
      </c>
      <c r="F29" s="219" t="s">
        <v>2863</v>
      </c>
      <c r="G29" s="222" t="str">
        <f>IF(COUNTIF(H29:AU29,"&lt;&gt;")=0,"",SUMPRODUCT(((Recommendations[ImplStatus]="Implemented")+(Recommendations[ImplStatus]="Compensated"))*ISNUMBER(MATCH(Recommendations[Id],H29:AU29,0)))/COUNTIF(H29:AU29,"&lt;&gt;"))</f>
        <v/>
      </c>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37"/>
    </row>
    <row r="30" spans="1:47" ht="60" customHeight="1" x14ac:dyDescent="0.35">
      <c r="A30" s="233" t="s">
        <v>2814</v>
      </c>
      <c r="B30" s="211" t="s">
        <v>2844</v>
      </c>
      <c r="C30" s="212" t="s">
        <v>2872</v>
      </c>
      <c r="D30" s="215" t="s">
        <v>2873</v>
      </c>
      <c r="E30" s="216" t="s">
        <v>2818</v>
      </c>
      <c r="F30" s="219" t="s">
        <v>2863</v>
      </c>
      <c r="G30" s="222" t="str">
        <f>IF(COUNTIF(H30:AU30,"&lt;&gt;")=0,"",SUMPRODUCT(((Recommendations[ImplStatus]="Implemented")+(Recommendations[ImplStatus]="Compensated"))*ISNUMBER(MATCH(Recommendations[Id],H30:AU30,0)))/COUNTIF(H30:AU30,"&lt;&gt;"))</f>
        <v/>
      </c>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37"/>
    </row>
    <row r="31" spans="1:47" ht="60" customHeight="1" x14ac:dyDescent="0.35">
      <c r="A31" s="233" t="s">
        <v>2814</v>
      </c>
      <c r="B31" s="211" t="s">
        <v>2844</v>
      </c>
      <c r="C31" s="212" t="s">
        <v>2874</v>
      </c>
      <c r="D31" s="215" t="s">
        <v>2875</v>
      </c>
      <c r="E31" s="216" t="s">
        <v>2818</v>
      </c>
      <c r="F31" s="219" t="s">
        <v>2863</v>
      </c>
      <c r="G31" s="222" t="str">
        <f>IF(COUNTIF(H31:AU31,"&lt;&gt;")=0,"",SUMPRODUCT(((Recommendations[ImplStatus]="Implemented")+(Recommendations[ImplStatus]="Compensated"))*ISNUMBER(MATCH(Recommendations[Id],H31:AU31,0)))/COUNTIF(H31:AU31,"&lt;&gt;"))</f>
        <v/>
      </c>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37"/>
    </row>
    <row r="32" spans="1:47" ht="60" customHeight="1" x14ac:dyDescent="0.35">
      <c r="A32" s="233" t="s">
        <v>2814</v>
      </c>
      <c r="B32" s="211" t="s">
        <v>2844</v>
      </c>
      <c r="C32" s="212" t="s">
        <v>2876</v>
      </c>
      <c r="D32" s="215" t="s">
        <v>2877</v>
      </c>
      <c r="E32" s="216" t="s">
        <v>2818</v>
      </c>
      <c r="F32" s="219" t="s">
        <v>2863</v>
      </c>
      <c r="G32" s="222" t="str">
        <f>IF(COUNTIF(H32:AU32,"&lt;&gt;")=0,"",SUMPRODUCT(((Recommendations[ImplStatus]="Implemented")+(Recommendations[ImplStatus]="Compensated"))*ISNUMBER(MATCH(Recommendations[Id],H32:AU32,0)))/COUNTIF(H32:AU32,"&lt;&gt;"))</f>
        <v/>
      </c>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37"/>
    </row>
    <row r="33" spans="1:47" ht="60" customHeight="1" x14ac:dyDescent="0.35">
      <c r="A33" s="233" t="s">
        <v>2814</v>
      </c>
      <c r="B33" s="211" t="s">
        <v>2844</v>
      </c>
      <c r="C33" s="212" t="s">
        <v>2878</v>
      </c>
      <c r="D33" s="215" t="s">
        <v>2879</v>
      </c>
      <c r="E33" s="216" t="s">
        <v>2847</v>
      </c>
      <c r="F33" s="219" t="s">
        <v>2848</v>
      </c>
      <c r="G33" s="222" t="str">
        <f>IF(COUNTIF(H33:AU33,"&lt;&gt;")=0,"",SUMPRODUCT(((Recommendations[ImplStatus]="Implemented")+(Recommendations[ImplStatus]="Compensated"))*ISNUMBER(MATCH(Recommendations[Id],H33:AU33,0)))/COUNTIF(H33:AU33,"&lt;&gt;"))</f>
        <v/>
      </c>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37"/>
    </row>
    <row r="34" spans="1:47" ht="60" customHeight="1" x14ac:dyDescent="0.35">
      <c r="A34" s="233" t="s">
        <v>2814</v>
      </c>
      <c r="B34" s="211" t="s">
        <v>2844</v>
      </c>
      <c r="C34" s="212" t="s">
        <v>2880</v>
      </c>
      <c r="D34" s="215" t="s">
        <v>2881</v>
      </c>
      <c r="E34" s="216" t="s">
        <v>2818</v>
      </c>
      <c r="F34" s="219" t="s">
        <v>2863</v>
      </c>
      <c r="G34" s="222" t="str">
        <f>IF(COUNTIF(H34:AU34,"&lt;&gt;")=0,"",SUMPRODUCT(((Recommendations[ImplStatus]="Implemented")+(Recommendations[ImplStatus]="Compensated"))*ISNUMBER(MATCH(Recommendations[Id],H34:AU34,0)))/COUNTIF(H34:AU34,"&lt;&gt;"))</f>
        <v/>
      </c>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37"/>
    </row>
    <row r="35" spans="1:47" ht="60" customHeight="1" outlineLevel="2" x14ac:dyDescent="0.35">
      <c r="A35" s="232" t="s">
        <v>2814</v>
      </c>
      <c r="B35" s="210" t="s">
        <v>2882</v>
      </c>
      <c r="C35" s="210"/>
      <c r="D35" s="214"/>
      <c r="E35" s="210"/>
      <c r="F35" s="218"/>
      <c r="G35" s="221" t="str">
        <f>IF(COUNTIF(H35:AU35,"&lt;&gt;")=0,"",SUMPRODUCT(((Recommendations[ImplStatus]="Implemented")+(Recommendations[ImplStatus]="Compensated"))*ISNUMBER(MATCH(Recommendations[Id],H35:AU35,0)))/COUNTIF(H35:AU35,"&lt;&gt;"))</f>
        <v/>
      </c>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36"/>
    </row>
    <row r="36" spans="1:47" ht="60" customHeight="1" x14ac:dyDescent="0.35">
      <c r="A36" s="233" t="s">
        <v>2814</v>
      </c>
      <c r="B36" s="211" t="s">
        <v>2882</v>
      </c>
      <c r="C36" s="212" t="s">
        <v>2883</v>
      </c>
      <c r="D36" s="215" t="s">
        <v>2884</v>
      </c>
      <c r="E36" s="216" t="s">
        <v>2818</v>
      </c>
      <c r="F36" s="219" t="s">
        <v>2863</v>
      </c>
      <c r="G36" s="222" t="str">
        <f>IF(COUNTIF(H36:AU36,"&lt;&gt;")=0,"",SUMPRODUCT(((Recommendations[ImplStatus]="Implemented")+(Recommendations[ImplStatus]="Compensated"))*ISNUMBER(MATCH(Recommendations[Id],H36:AU36,0)))/COUNTIF(H36:AU36,"&lt;&gt;"))</f>
        <v/>
      </c>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37"/>
    </row>
    <row r="37" spans="1:47" ht="60" customHeight="1" x14ac:dyDescent="0.35">
      <c r="A37" s="233" t="s">
        <v>2814</v>
      </c>
      <c r="B37" s="211" t="s">
        <v>2882</v>
      </c>
      <c r="C37" s="212" t="s">
        <v>2885</v>
      </c>
      <c r="D37" s="215" t="s">
        <v>2886</v>
      </c>
      <c r="E37" s="216" t="s">
        <v>2818</v>
      </c>
      <c r="F37" s="219" t="s">
        <v>2887</v>
      </c>
      <c r="G37" s="222" t="str">
        <f>IF(COUNTIF(H37:AU37,"&lt;&gt;")=0,"",SUMPRODUCT(((Recommendations[ImplStatus]="Implemented")+(Recommendations[ImplStatus]="Compensated"))*ISNUMBER(MATCH(Recommendations[Id],H37:AU37,0)))/COUNTIF(H37:AU37,"&lt;&gt;"))</f>
        <v/>
      </c>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37"/>
    </row>
    <row r="38" spans="1:47" ht="60" customHeight="1" x14ac:dyDescent="0.35">
      <c r="A38" s="233" t="s">
        <v>2814</v>
      </c>
      <c r="B38" s="211" t="s">
        <v>2882</v>
      </c>
      <c r="C38" s="212" t="s">
        <v>2888</v>
      </c>
      <c r="D38" s="215" t="s">
        <v>2889</v>
      </c>
      <c r="E38" s="216" t="s">
        <v>2818</v>
      </c>
      <c r="F38" s="219" t="s">
        <v>2887</v>
      </c>
      <c r="G38" s="222" t="str">
        <f>IF(COUNTIF(H38:AU38,"&lt;&gt;")=0,"",SUMPRODUCT(((Recommendations[ImplStatus]="Implemented")+(Recommendations[ImplStatus]="Compensated"))*ISNUMBER(MATCH(Recommendations[Id],H38:AU38,0)))/COUNTIF(H38:AU38,"&lt;&gt;"))</f>
        <v/>
      </c>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37"/>
    </row>
    <row r="39" spans="1:47" ht="60" customHeight="1" x14ac:dyDescent="0.35">
      <c r="A39" s="233" t="s">
        <v>2814</v>
      </c>
      <c r="B39" s="211" t="s">
        <v>2882</v>
      </c>
      <c r="C39" s="212" t="s">
        <v>2890</v>
      </c>
      <c r="D39" s="215" t="s">
        <v>2891</v>
      </c>
      <c r="E39" s="216" t="s">
        <v>2818</v>
      </c>
      <c r="F39" s="219" t="s">
        <v>2887</v>
      </c>
      <c r="G39" s="222" t="str">
        <f>IF(COUNTIF(H39:AU39,"&lt;&gt;")=0,"",SUMPRODUCT(((Recommendations[ImplStatus]="Implemented")+(Recommendations[ImplStatus]="Compensated"))*ISNUMBER(MATCH(Recommendations[Id],H39:AU39,0)))/COUNTIF(H39:AU39,"&lt;&gt;"))</f>
        <v/>
      </c>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37"/>
    </row>
    <row r="40" spans="1:47" ht="60" customHeight="1" x14ac:dyDescent="0.35">
      <c r="A40" s="233" t="s">
        <v>2814</v>
      </c>
      <c r="B40" s="211" t="s">
        <v>2882</v>
      </c>
      <c r="C40" s="212" t="s">
        <v>2892</v>
      </c>
      <c r="D40" s="215" t="s">
        <v>2893</v>
      </c>
      <c r="E40" s="216" t="s">
        <v>2818</v>
      </c>
      <c r="F40" s="219" t="s">
        <v>2887</v>
      </c>
      <c r="G40" s="222" t="str">
        <f>IF(COUNTIF(H40:AU40,"&lt;&gt;")=0,"",SUMPRODUCT(((Recommendations[ImplStatus]="Implemented")+(Recommendations[ImplStatus]="Compensated"))*ISNUMBER(MATCH(Recommendations[Id],H40:AU40,0)))/COUNTIF(H40:AU40,"&lt;&gt;"))</f>
        <v/>
      </c>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37"/>
    </row>
    <row r="41" spans="1:47" ht="60" customHeight="1" x14ac:dyDescent="0.35">
      <c r="A41" s="233" t="s">
        <v>2814</v>
      </c>
      <c r="B41" s="211" t="s">
        <v>2882</v>
      </c>
      <c r="C41" s="212" t="s">
        <v>2894</v>
      </c>
      <c r="D41" s="215" t="s">
        <v>2895</v>
      </c>
      <c r="E41" s="216" t="s">
        <v>2818</v>
      </c>
      <c r="F41" s="219" t="s">
        <v>2887</v>
      </c>
      <c r="G41" s="222" t="str">
        <f>IF(COUNTIF(H41:AU41,"&lt;&gt;")=0,"",SUMPRODUCT(((Recommendations[ImplStatus]="Implemented")+(Recommendations[ImplStatus]="Compensated"))*ISNUMBER(MATCH(Recommendations[Id],H41:AU41,0)))/COUNTIF(H41:AU41,"&lt;&gt;"))</f>
        <v/>
      </c>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37"/>
    </row>
    <row r="42" spans="1:47" ht="60" customHeight="1" x14ac:dyDescent="0.35">
      <c r="A42" s="233" t="s">
        <v>2814</v>
      </c>
      <c r="B42" s="211" t="s">
        <v>2882</v>
      </c>
      <c r="C42" s="212" t="s">
        <v>2896</v>
      </c>
      <c r="D42" s="215" t="s">
        <v>2897</v>
      </c>
      <c r="E42" s="216" t="s">
        <v>2818</v>
      </c>
      <c r="F42" s="219" t="s">
        <v>2887</v>
      </c>
      <c r="G42" s="222" t="str">
        <f>IF(COUNTIF(H42:AU42,"&lt;&gt;")=0,"",SUMPRODUCT(((Recommendations[ImplStatus]="Implemented")+(Recommendations[ImplStatus]="Compensated"))*ISNUMBER(MATCH(Recommendations[Id],H42:AU42,0)))/COUNTIF(H42:AU42,"&lt;&gt;"))</f>
        <v/>
      </c>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37"/>
    </row>
    <row r="43" spans="1:47" ht="60" customHeight="1" x14ac:dyDescent="0.35">
      <c r="A43" s="233" t="s">
        <v>2814</v>
      </c>
      <c r="B43" s="211" t="s">
        <v>2882</v>
      </c>
      <c r="C43" s="212" t="s">
        <v>2898</v>
      </c>
      <c r="D43" s="215" t="s">
        <v>2899</v>
      </c>
      <c r="E43" s="216" t="s">
        <v>2818</v>
      </c>
      <c r="F43" s="219" t="s">
        <v>2887</v>
      </c>
      <c r="G43" s="222" t="str">
        <f>IF(COUNTIF(H43:AU43,"&lt;&gt;")=0,"",SUMPRODUCT(((Recommendations[ImplStatus]="Implemented")+(Recommendations[ImplStatus]="Compensated"))*ISNUMBER(MATCH(Recommendations[Id],H43:AU43,0)))/COUNTIF(H43:AU43,"&lt;&gt;"))</f>
        <v/>
      </c>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37"/>
    </row>
    <row r="44" spans="1:47" ht="60" customHeight="1" x14ac:dyDescent="0.35">
      <c r="A44" s="233" t="s">
        <v>2814</v>
      </c>
      <c r="B44" s="211" t="s">
        <v>2882</v>
      </c>
      <c r="C44" s="212" t="s">
        <v>2900</v>
      </c>
      <c r="D44" s="215" t="s">
        <v>2901</v>
      </c>
      <c r="E44" s="216" t="s">
        <v>2818</v>
      </c>
      <c r="F44" s="219" t="s">
        <v>2887</v>
      </c>
      <c r="G44" s="222" t="str">
        <f>IF(COUNTIF(H44:AU44,"&lt;&gt;")=0,"",SUMPRODUCT(((Recommendations[ImplStatus]="Implemented")+(Recommendations[ImplStatus]="Compensated"))*ISNUMBER(MATCH(Recommendations[Id],H44:AU44,0)))/COUNTIF(H44:AU44,"&lt;&gt;"))</f>
        <v/>
      </c>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37"/>
    </row>
    <row r="45" spans="1:47" ht="60" customHeight="1" x14ac:dyDescent="0.35">
      <c r="A45" s="233" t="s">
        <v>2814</v>
      </c>
      <c r="B45" s="211" t="s">
        <v>2882</v>
      </c>
      <c r="C45" s="212" t="s">
        <v>2902</v>
      </c>
      <c r="D45" s="215" t="s">
        <v>2903</v>
      </c>
      <c r="E45" s="216" t="s">
        <v>2818</v>
      </c>
      <c r="F45" s="219" t="s">
        <v>2887</v>
      </c>
      <c r="G45" s="222" t="str">
        <f>IF(COUNTIF(H45:AU45,"&lt;&gt;")=0,"",SUMPRODUCT(((Recommendations[ImplStatus]="Implemented")+(Recommendations[ImplStatus]="Compensated"))*ISNUMBER(MATCH(Recommendations[Id],H45:AU45,0)))/COUNTIF(H45:AU45,"&lt;&gt;"))</f>
        <v/>
      </c>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37"/>
    </row>
    <row r="46" spans="1:47" ht="60" customHeight="1" x14ac:dyDescent="0.35">
      <c r="A46" s="233" t="s">
        <v>2814</v>
      </c>
      <c r="B46" s="211" t="s">
        <v>2882</v>
      </c>
      <c r="C46" s="212" t="s">
        <v>2904</v>
      </c>
      <c r="D46" s="215" t="s">
        <v>2905</v>
      </c>
      <c r="E46" s="216" t="s">
        <v>2818</v>
      </c>
      <c r="F46" s="219" t="s">
        <v>2887</v>
      </c>
      <c r="G46" s="222" t="str">
        <f>IF(COUNTIF(H46:AU46,"&lt;&gt;")=0,"",SUMPRODUCT(((Recommendations[ImplStatus]="Implemented")+(Recommendations[ImplStatus]="Compensated"))*ISNUMBER(MATCH(Recommendations[Id],H46:AU46,0)))/COUNTIF(H46:AU46,"&lt;&gt;"))</f>
        <v/>
      </c>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37"/>
    </row>
    <row r="47" spans="1:47" ht="60" customHeight="1" x14ac:dyDescent="0.35">
      <c r="A47" s="233" t="s">
        <v>2814</v>
      </c>
      <c r="B47" s="211" t="s">
        <v>2882</v>
      </c>
      <c r="C47" s="212" t="s">
        <v>2906</v>
      </c>
      <c r="D47" s="215" t="s">
        <v>2907</v>
      </c>
      <c r="E47" s="216" t="s">
        <v>2818</v>
      </c>
      <c r="F47" s="219" t="s">
        <v>2887</v>
      </c>
      <c r="G47" s="222" t="str">
        <f>IF(COUNTIF(H47:AU47,"&lt;&gt;")=0,"",SUMPRODUCT(((Recommendations[ImplStatus]="Implemented")+(Recommendations[ImplStatus]="Compensated"))*ISNUMBER(MATCH(Recommendations[Id],H47:AU47,0)))/COUNTIF(H47:AU47,"&lt;&gt;"))</f>
        <v/>
      </c>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37"/>
    </row>
    <row r="48" spans="1:47" ht="60" customHeight="1" x14ac:dyDescent="0.35">
      <c r="A48" s="233" t="s">
        <v>2814</v>
      </c>
      <c r="B48" s="211" t="s">
        <v>2882</v>
      </c>
      <c r="C48" s="212" t="s">
        <v>2908</v>
      </c>
      <c r="D48" s="215" t="s">
        <v>2909</v>
      </c>
      <c r="E48" s="216" t="s">
        <v>2818</v>
      </c>
      <c r="F48" s="219" t="s">
        <v>2887</v>
      </c>
      <c r="G48" s="222" t="str">
        <f>IF(COUNTIF(H48:AU48,"&lt;&gt;")=0,"",SUMPRODUCT(((Recommendations[ImplStatus]="Implemented")+(Recommendations[ImplStatus]="Compensated"))*ISNUMBER(MATCH(Recommendations[Id],H48:AU48,0)))/COUNTIF(H48:AU48,"&lt;&gt;"))</f>
        <v/>
      </c>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37"/>
    </row>
    <row r="49" spans="1:47" ht="60" customHeight="1" x14ac:dyDescent="0.35">
      <c r="A49" s="233" t="s">
        <v>2814</v>
      </c>
      <c r="B49" s="211" t="s">
        <v>2882</v>
      </c>
      <c r="C49" s="212" t="s">
        <v>2910</v>
      </c>
      <c r="D49" s="215" t="s">
        <v>2911</v>
      </c>
      <c r="E49" s="216" t="s">
        <v>2818</v>
      </c>
      <c r="F49" s="219" t="s">
        <v>2887</v>
      </c>
      <c r="G49" s="222" t="str">
        <f>IF(COUNTIF(H49:AU49,"&lt;&gt;")=0,"",SUMPRODUCT(((Recommendations[ImplStatus]="Implemented")+(Recommendations[ImplStatus]="Compensated"))*ISNUMBER(MATCH(Recommendations[Id],H49:AU49,0)))/COUNTIF(H49:AU49,"&lt;&gt;"))</f>
        <v/>
      </c>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37"/>
    </row>
    <row r="50" spans="1:47" ht="60" customHeight="1" outlineLevel="2" x14ac:dyDescent="0.35">
      <c r="A50" s="232" t="s">
        <v>2814</v>
      </c>
      <c r="B50" s="210" t="s">
        <v>2065</v>
      </c>
      <c r="C50" s="210"/>
      <c r="D50" s="214"/>
      <c r="E50" s="210"/>
      <c r="F50" s="218"/>
      <c r="G50" s="221" t="str">
        <f>IF(COUNTIF(H50:AU50,"&lt;&gt;")=0,"",SUMPRODUCT(((Recommendations[ImplStatus]="Implemented")+(Recommendations[ImplStatus]="Compensated"))*ISNUMBER(MATCH(Recommendations[Id],H50:AU50,0)))/COUNTIF(H50:AU50,"&lt;&gt;"))</f>
        <v/>
      </c>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36"/>
    </row>
    <row r="51" spans="1:47" ht="60" customHeight="1" x14ac:dyDescent="0.35">
      <c r="A51" s="233" t="s">
        <v>2814</v>
      </c>
      <c r="B51" s="211" t="s">
        <v>2065</v>
      </c>
      <c r="C51" s="212" t="s">
        <v>2912</v>
      </c>
      <c r="D51" s="215" t="s">
        <v>2913</v>
      </c>
      <c r="E51" s="216" t="s">
        <v>2914</v>
      </c>
      <c r="F51" s="219" t="s">
        <v>2915</v>
      </c>
      <c r="G51" s="222" t="str">
        <f>IF(COUNTIF(H51:AU51,"&lt;&gt;")=0,"",SUMPRODUCT(((Recommendations[ImplStatus]="Implemented")+(Recommendations[ImplStatus]="Compensated"))*ISNUMBER(MATCH(Recommendations[Id],H51:AU51,0)))/COUNTIF(H51:AU51,"&lt;&gt;"))</f>
        <v/>
      </c>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37"/>
    </row>
    <row r="52" spans="1:47" ht="60" customHeight="1" x14ac:dyDescent="0.35">
      <c r="A52" s="233" t="s">
        <v>2814</v>
      </c>
      <c r="B52" s="211" t="s">
        <v>2065</v>
      </c>
      <c r="C52" s="212" t="s">
        <v>2916</v>
      </c>
      <c r="D52" s="215" t="s">
        <v>2917</v>
      </c>
      <c r="E52" s="216" t="s">
        <v>2914</v>
      </c>
      <c r="F52" s="219" t="s">
        <v>2915</v>
      </c>
      <c r="G52" s="222" t="str">
        <f>IF(COUNTIF(H52:AU52,"&lt;&gt;")=0,"",SUMPRODUCT(((Recommendations[ImplStatus]="Implemented")+(Recommendations[ImplStatus]="Compensated"))*ISNUMBER(MATCH(Recommendations[Id],H52:AU52,0)))/COUNTIF(H52:AU52,"&lt;&gt;"))</f>
        <v/>
      </c>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37"/>
    </row>
    <row r="53" spans="1:47" ht="60" customHeight="1" x14ac:dyDescent="0.35">
      <c r="A53" s="233" t="s">
        <v>2814</v>
      </c>
      <c r="B53" s="211" t="s">
        <v>2065</v>
      </c>
      <c r="C53" s="212" t="s">
        <v>2918</v>
      </c>
      <c r="D53" s="215" t="s">
        <v>2919</v>
      </c>
      <c r="E53" s="216" t="s">
        <v>2914</v>
      </c>
      <c r="F53" s="219" t="s">
        <v>2915</v>
      </c>
      <c r="G53" s="222" t="str">
        <f>IF(COUNTIF(H53:AU53,"&lt;&gt;")=0,"",SUMPRODUCT(((Recommendations[ImplStatus]="Implemented")+(Recommendations[ImplStatus]="Compensated"))*ISNUMBER(MATCH(Recommendations[Id],H53:AU53,0)))/COUNTIF(H53:AU53,"&lt;&gt;"))</f>
        <v/>
      </c>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37"/>
    </row>
    <row r="54" spans="1:47" ht="60" customHeight="1" x14ac:dyDescent="0.35">
      <c r="A54" s="233" t="s">
        <v>2814</v>
      </c>
      <c r="B54" s="211" t="s">
        <v>2065</v>
      </c>
      <c r="C54" s="212" t="s">
        <v>2920</v>
      </c>
      <c r="D54" s="215" t="s">
        <v>2921</v>
      </c>
      <c r="E54" s="216" t="s">
        <v>2914</v>
      </c>
      <c r="F54" s="219" t="s">
        <v>2915</v>
      </c>
      <c r="G54" s="222" t="str">
        <f>IF(COUNTIF(H54:AU54,"&lt;&gt;")=0,"",SUMPRODUCT(((Recommendations[ImplStatus]="Implemented")+(Recommendations[ImplStatus]="Compensated"))*ISNUMBER(MATCH(Recommendations[Id],H54:AU54,0)))/COUNTIF(H54:AU54,"&lt;&gt;"))</f>
        <v/>
      </c>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37"/>
    </row>
    <row r="55" spans="1:47" ht="60" customHeight="1" x14ac:dyDescent="0.35">
      <c r="A55" s="233" t="s">
        <v>2814</v>
      </c>
      <c r="B55" s="211" t="s">
        <v>2065</v>
      </c>
      <c r="C55" s="212" t="s">
        <v>2922</v>
      </c>
      <c r="D55" s="215" t="s">
        <v>2923</v>
      </c>
      <c r="E55" s="216" t="s">
        <v>2914</v>
      </c>
      <c r="F55" s="219" t="s">
        <v>2915</v>
      </c>
      <c r="G55" s="222" t="str">
        <f>IF(COUNTIF(H55:AU55,"&lt;&gt;")=0,"",SUMPRODUCT(((Recommendations[ImplStatus]="Implemented")+(Recommendations[ImplStatus]="Compensated"))*ISNUMBER(MATCH(Recommendations[Id],H55:AU55,0)))/COUNTIF(H55:AU55,"&lt;&gt;"))</f>
        <v/>
      </c>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37"/>
    </row>
    <row r="56" spans="1:47" ht="60" customHeight="1" x14ac:dyDescent="0.35">
      <c r="A56" s="233" t="s">
        <v>2814</v>
      </c>
      <c r="B56" s="211" t="s">
        <v>2065</v>
      </c>
      <c r="C56" s="212" t="s">
        <v>2924</v>
      </c>
      <c r="D56" s="215" t="s">
        <v>2925</v>
      </c>
      <c r="E56" s="216" t="s">
        <v>2914</v>
      </c>
      <c r="F56" s="219" t="s">
        <v>2915</v>
      </c>
      <c r="G56" s="222" t="str">
        <f>IF(COUNTIF(H56:AU56,"&lt;&gt;")=0,"",SUMPRODUCT(((Recommendations[ImplStatus]="Implemented")+(Recommendations[ImplStatus]="Compensated"))*ISNUMBER(MATCH(Recommendations[Id],H56:AU56,0)))/COUNTIF(H56:AU56,"&lt;&gt;"))</f>
        <v/>
      </c>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37"/>
    </row>
    <row r="57" spans="1:47" ht="60" customHeight="1" x14ac:dyDescent="0.35">
      <c r="A57" s="233" t="s">
        <v>2814</v>
      </c>
      <c r="B57" s="211" t="s">
        <v>2065</v>
      </c>
      <c r="C57" s="212" t="s">
        <v>2926</v>
      </c>
      <c r="D57" s="215" t="s">
        <v>2927</v>
      </c>
      <c r="E57" s="216" t="s">
        <v>2914</v>
      </c>
      <c r="F57" s="219" t="s">
        <v>2915</v>
      </c>
      <c r="G57" s="222" t="str">
        <f>IF(COUNTIF(H57:AU57,"&lt;&gt;")=0,"",SUMPRODUCT(((Recommendations[ImplStatus]="Implemented")+(Recommendations[ImplStatus]="Compensated"))*ISNUMBER(MATCH(Recommendations[Id],H57:AU57,0)))/COUNTIF(H57:AU57,"&lt;&gt;"))</f>
        <v/>
      </c>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37"/>
    </row>
    <row r="58" spans="1:47" ht="60" customHeight="1" x14ac:dyDescent="0.35">
      <c r="A58" s="233" t="s">
        <v>2814</v>
      </c>
      <c r="B58" s="211" t="s">
        <v>2065</v>
      </c>
      <c r="C58" s="212" t="s">
        <v>2928</v>
      </c>
      <c r="D58" s="215" t="s">
        <v>2929</v>
      </c>
      <c r="E58" s="216" t="s">
        <v>2818</v>
      </c>
      <c r="F58" s="219" t="s">
        <v>2915</v>
      </c>
      <c r="G58" s="222" t="str">
        <f>IF(COUNTIF(H58:AU58,"&lt;&gt;")=0,"",SUMPRODUCT(((Recommendations[ImplStatus]="Implemented")+(Recommendations[ImplStatus]="Compensated"))*ISNUMBER(MATCH(Recommendations[Id],H58:AU58,0)))/COUNTIF(H58:AU58,"&lt;&gt;"))</f>
        <v/>
      </c>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37"/>
    </row>
    <row r="59" spans="1:47" ht="60" customHeight="1" x14ac:dyDescent="0.35">
      <c r="A59" s="233" t="s">
        <v>2814</v>
      </c>
      <c r="B59" s="211" t="s">
        <v>2065</v>
      </c>
      <c r="C59" s="212" t="s">
        <v>2930</v>
      </c>
      <c r="D59" s="215" t="s">
        <v>2931</v>
      </c>
      <c r="E59" s="216" t="s">
        <v>2818</v>
      </c>
      <c r="F59" s="219" t="s">
        <v>2915</v>
      </c>
      <c r="G59" s="222" t="str">
        <f>IF(COUNTIF(H59:AU59,"&lt;&gt;")=0,"",SUMPRODUCT(((Recommendations[ImplStatus]="Implemented")+(Recommendations[ImplStatus]="Compensated"))*ISNUMBER(MATCH(Recommendations[Id],H59:AU59,0)))/COUNTIF(H59:AU59,"&lt;&gt;"))</f>
        <v/>
      </c>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37"/>
    </row>
    <row r="60" spans="1:47" ht="60" customHeight="1" outlineLevel="2" x14ac:dyDescent="0.35">
      <c r="A60" s="232" t="s">
        <v>2814</v>
      </c>
      <c r="B60" s="210" t="s">
        <v>2932</v>
      </c>
      <c r="C60" s="210"/>
      <c r="D60" s="214"/>
      <c r="E60" s="210"/>
      <c r="F60" s="218"/>
      <c r="G60" s="221" t="str">
        <f>IF(COUNTIF(H60:AU60,"&lt;&gt;")=0,"",SUMPRODUCT(((Recommendations[ImplStatus]="Implemented")+(Recommendations[ImplStatus]="Compensated"))*ISNUMBER(MATCH(Recommendations[Id],H60:AU60,0)))/COUNTIF(H60:AU60,"&lt;&gt;"))</f>
        <v/>
      </c>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36"/>
    </row>
    <row r="61" spans="1:47" ht="60" customHeight="1" x14ac:dyDescent="0.35">
      <c r="A61" s="233" t="s">
        <v>2814</v>
      </c>
      <c r="B61" s="211" t="s">
        <v>2932</v>
      </c>
      <c r="C61" s="212" t="s">
        <v>2933</v>
      </c>
      <c r="D61" s="215" t="s">
        <v>2934</v>
      </c>
      <c r="E61" s="216" t="s">
        <v>2818</v>
      </c>
      <c r="F61" s="219" t="s">
        <v>2935</v>
      </c>
      <c r="G61" s="222" t="str">
        <f>IF(COUNTIF(H61:AU61,"&lt;&gt;")=0,"",SUMPRODUCT(((Recommendations[ImplStatus]="Implemented")+(Recommendations[ImplStatus]="Compensated"))*ISNUMBER(MATCH(Recommendations[Id],H61:AU61,0)))/COUNTIF(H61:AU61,"&lt;&gt;"))</f>
        <v/>
      </c>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37"/>
    </row>
    <row r="62" spans="1:47" ht="60" customHeight="1" x14ac:dyDescent="0.35">
      <c r="A62" s="233" t="s">
        <v>2814</v>
      </c>
      <c r="B62" s="211" t="s">
        <v>2932</v>
      </c>
      <c r="C62" s="212" t="s">
        <v>2936</v>
      </c>
      <c r="D62" s="215" t="s">
        <v>2937</v>
      </c>
      <c r="E62" s="216" t="s">
        <v>2818</v>
      </c>
      <c r="F62" s="219" t="s">
        <v>2935</v>
      </c>
      <c r="G62" s="222" t="str">
        <f>IF(COUNTIF(H62:AU62,"&lt;&gt;")=0,"",SUMPRODUCT(((Recommendations[ImplStatus]="Implemented")+(Recommendations[ImplStatus]="Compensated"))*ISNUMBER(MATCH(Recommendations[Id],H62:AU62,0)))/COUNTIF(H62:AU62,"&lt;&gt;"))</f>
        <v/>
      </c>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37"/>
    </row>
    <row r="63" spans="1:47" ht="60" customHeight="1" x14ac:dyDescent="0.35">
      <c r="A63" s="233" t="s">
        <v>2814</v>
      </c>
      <c r="B63" s="211" t="s">
        <v>2932</v>
      </c>
      <c r="C63" s="212" t="s">
        <v>2938</v>
      </c>
      <c r="D63" s="215" t="s">
        <v>2939</v>
      </c>
      <c r="E63" s="216" t="s">
        <v>2818</v>
      </c>
      <c r="F63" s="219" t="s">
        <v>2935</v>
      </c>
      <c r="G63" s="222" t="str">
        <f>IF(COUNTIF(H63:AU63,"&lt;&gt;")=0,"",SUMPRODUCT(((Recommendations[ImplStatus]="Implemented")+(Recommendations[ImplStatus]="Compensated"))*ISNUMBER(MATCH(Recommendations[Id],H63:AU63,0)))/COUNTIF(H63:AU63,"&lt;&gt;"))</f>
        <v/>
      </c>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37"/>
    </row>
    <row r="64" spans="1:47" ht="60" customHeight="1" x14ac:dyDescent="0.35">
      <c r="A64" s="233" t="s">
        <v>2814</v>
      </c>
      <c r="B64" s="211" t="s">
        <v>2932</v>
      </c>
      <c r="C64" s="212" t="s">
        <v>2940</v>
      </c>
      <c r="D64" s="215" t="s">
        <v>2941</v>
      </c>
      <c r="E64" s="216" t="s">
        <v>2818</v>
      </c>
      <c r="F64" s="219" t="s">
        <v>2935</v>
      </c>
      <c r="G64" s="222" t="str">
        <f>IF(COUNTIF(H64:AU64,"&lt;&gt;")=0,"",SUMPRODUCT(((Recommendations[ImplStatus]="Implemented")+(Recommendations[ImplStatus]="Compensated"))*ISNUMBER(MATCH(Recommendations[Id],H64:AU64,0)))/COUNTIF(H64:AU64,"&lt;&gt;"))</f>
        <v/>
      </c>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37"/>
    </row>
    <row r="65" spans="1:47" ht="60" customHeight="1" x14ac:dyDescent="0.35">
      <c r="A65" s="233" t="s">
        <v>2814</v>
      </c>
      <c r="B65" s="211" t="s">
        <v>2932</v>
      </c>
      <c r="C65" s="212" t="s">
        <v>2942</v>
      </c>
      <c r="D65" s="215" t="s">
        <v>2943</v>
      </c>
      <c r="E65" s="216" t="s">
        <v>2818</v>
      </c>
      <c r="F65" s="219" t="s">
        <v>2935</v>
      </c>
      <c r="G65" s="222" t="str">
        <f>IF(COUNTIF(H65:AU65,"&lt;&gt;")=0,"",SUMPRODUCT(((Recommendations[ImplStatus]="Implemented")+(Recommendations[ImplStatus]="Compensated"))*ISNUMBER(MATCH(Recommendations[Id],H65:AU65,0)))/COUNTIF(H65:AU65,"&lt;&gt;"))</f>
        <v/>
      </c>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37"/>
    </row>
    <row r="66" spans="1:47" ht="60" customHeight="1" x14ac:dyDescent="0.35">
      <c r="A66" s="233" t="s">
        <v>2814</v>
      </c>
      <c r="B66" s="211" t="s">
        <v>2932</v>
      </c>
      <c r="C66" s="212" t="s">
        <v>2944</v>
      </c>
      <c r="D66" s="215" t="s">
        <v>2945</v>
      </c>
      <c r="E66" s="216" t="s">
        <v>2818</v>
      </c>
      <c r="F66" s="219" t="s">
        <v>2935</v>
      </c>
      <c r="G66" s="222" t="str">
        <f>IF(COUNTIF(H66:AU66,"&lt;&gt;")=0,"",SUMPRODUCT(((Recommendations[ImplStatus]="Implemented")+(Recommendations[ImplStatus]="Compensated"))*ISNUMBER(MATCH(Recommendations[Id],H66:AU66,0)))/COUNTIF(H66:AU66,"&lt;&gt;"))</f>
        <v/>
      </c>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37"/>
    </row>
    <row r="67" spans="1:47" ht="60" customHeight="1" x14ac:dyDescent="0.35">
      <c r="A67" s="233" t="s">
        <v>2814</v>
      </c>
      <c r="B67" s="211" t="s">
        <v>2932</v>
      </c>
      <c r="C67" s="212" t="s">
        <v>2946</v>
      </c>
      <c r="D67" s="215" t="s">
        <v>2947</v>
      </c>
      <c r="E67" s="216" t="s">
        <v>2818</v>
      </c>
      <c r="F67" s="219" t="s">
        <v>2935</v>
      </c>
      <c r="G67" s="222" t="str">
        <f>IF(COUNTIF(H67:AU67,"&lt;&gt;")=0,"",SUMPRODUCT(((Recommendations[ImplStatus]="Implemented")+(Recommendations[ImplStatus]="Compensated"))*ISNUMBER(MATCH(Recommendations[Id],H67:AU67,0)))/COUNTIF(H67:AU67,"&lt;&gt;"))</f>
        <v/>
      </c>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37"/>
    </row>
    <row r="68" spans="1:47" ht="60" customHeight="1" x14ac:dyDescent="0.35">
      <c r="A68" s="233" t="s">
        <v>2814</v>
      </c>
      <c r="B68" s="211" t="s">
        <v>2932</v>
      </c>
      <c r="C68" s="212" t="s">
        <v>2948</v>
      </c>
      <c r="D68" s="215" t="s">
        <v>2949</v>
      </c>
      <c r="E68" s="216" t="s">
        <v>2818</v>
      </c>
      <c r="F68" s="219" t="s">
        <v>2950</v>
      </c>
      <c r="G68" s="222" t="str">
        <f>IF(COUNTIF(H68:AU68,"&lt;&gt;")=0,"",SUMPRODUCT(((Recommendations[ImplStatus]="Implemented")+(Recommendations[ImplStatus]="Compensated"))*ISNUMBER(MATCH(Recommendations[Id],H68:AU68,0)))/COUNTIF(H68:AU68,"&lt;&gt;"))</f>
        <v/>
      </c>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37"/>
    </row>
    <row r="69" spans="1:47" ht="60" customHeight="1" x14ac:dyDescent="0.35">
      <c r="A69" s="233" t="s">
        <v>2814</v>
      </c>
      <c r="B69" s="211" t="s">
        <v>2932</v>
      </c>
      <c r="C69" s="212" t="s">
        <v>2951</v>
      </c>
      <c r="D69" s="215" t="s">
        <v>2952</v>
      </c>
      <c r="E69" s="216" t="s">
        <v>2818</v>
      </c>
      <c r="F69" s="219" t="s">
        <v>2950</v>
      </c>
      <c r="G69" s="222" t="str">
        <f>IF(COUNTIF(H69:AU69,"&lt;&gt;")=0,"",SUMPRODUCT(((Recommendations[ImplStatus]="Implemented")+(Recommendations[ImplStatus]="Compensated"))*ISNUMBER(MATCH(Recommendations[Id],H69:AU69,0)))/COUNTIF(H69:AU69,"&lt;&gt;"))</f>
        <v/>
      </c>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37"/>
    </row>
    <row r="70" spans="1:47" ht="60" customHeight="1" x14ac:dyDescent="0.35">
      <c r="A70" s="233" t="s">
        <v>2814</v>
      </c>
      <c r="B70" s="211" t="s">
        <v>2932</v>
      </c>
      <c r="C70" s="212" t="s">
        <v>2953</v>
      </c>
      <c r="D70" s="215" t="s">
        <v>2954</v>
      </c>
      <c r="E70" s="216" t="s">
        <v>2818</v>
      </c>
      <c r="F70" s="219" t="s">
        <v>2950</v>
      </c>
      <c r="G70" s="222" t="str">
        <f>IF(COUNTIF(H70:AU70,"&lt;&gt;")=0,"",SUMPRODUCT(((Recommendations[ImplStatus]="Implemented")+(Recommendations[ImplStatus]="Compensated"))*ISNUMBER(MATCH(Recommendations[Id],H70:AU70,0)))/COUNTIF(H70:AU70,"&lt;&gt;"))</f>
        <v/>
      </c>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37"/>
    </row>
    <row r="71" spans="1:47" ht="60" customHeight="1" x14ac:dyDescent="0.35">
      <c r="A71" s="233" t="s">
        <v>2814</v>
      </c>
      <c r="B71" s="211" t="s">
        <v>2932</v>
      </c>
      <c r="C71" s="212" t="s">
        <v>2955</v>
      </c>
      <c r="D71" s="215" t="s">
        <v>2956</v>
      </c>
      <c r="E71" s="216" t="s">
        <v>2818</v>
      </c>
      <c r="F71" s="219" t="s">
        <v>2957</v>
      </c>
      <c r="G71" s="222" t="str">
        <f>IF(COUNTIF(H71:AU71,"&lt;&gt;")=0,"",SUMPRODUCT(((Recommendations[ImplStatus]="Implemented")+(Recommendations[ImplStatus]="Compensated"))*ISNUMBER(MATCH(Recommendations[Id],H71:AU71,0)))/COUNTIF(H71:AU71,"&lt;&gt;"))</f>
        <v/>
      </c>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37"/>
    </row>
    <row r="72" spans="1:47" ht="60" customHeight="1" x14ac:dyDescent="0.35">
      <c r="A72" s="233" t="s">
        <v>2814</v>
      </c>
      <c r="B72" s="211" t="s">
        <v>2932</v>
      </c>
      <c r="C72" s="212" t="s">
        <v>2958</v>
      </c>
      <c r="D72" s="215" t="s">
        <v>2959</v>
      </c>
      <c r="E72" s="216" t="s">
        <v>2818</v>
      </c>
      <c r="F72" s="219" t="s">
        <v>2935</v>
      </c>
      <c r="G72" s="222" t="str">
        <f>IF(COUNTIF(H72:AU72,"&lt;&gt;")=0,"",SUMPRODUCT(((Recommendations[ImplStatus]="Implemented")+(Recommendations[ImplStatus]="Compensated"))*ISNUMBER(MATCH(Recommendations[Id],H72:AU72,0)))/COUNTIF(H72:AU72,"&lt;&gt;"))</f>
        <v/>
      </c>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37"/>
    </row>
    <row r="73" spans="1:47" ht="60" customHeight="1" x14ac:dyDescent="0.35">
      <c r="A73" s="233" t="s">
        <v>2814</v>
      </c>
      <c r="B73" s="211" t="s">
        <v>2932</v>
      </c>
      <c r="C73" s="212" t="s">
        <v>2960</v>
      </c>
      <c r="D73" s="215" t="s">
        <v>2961</v>
      </c>
      <c r="E73" s="216" t="s">
        <v>2962</v>
      </c>
      <c r="F73" s="219" t="s">
        <v>2935</v>
      </c>
      <c r="G73" s="222" t="str">
        <f>IF(COUNTIF(H73:AU73,"&lt;&gt;")=0,"",SUMPRODUCT(((Recommendations[ImplStatus]="Implemented")+(Recommendations[ImplStatus]="Compensated"))*ISNUMBER(MATCH(Recommendations[Id],H73:AU73,0)))/COUNTIF(H73:AU73,"&lt;&gt;"))</f>
        <v/>
      </c>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37"/>
    </row>
    <row r="74" spans="1:47" ht="60" customHeight="1" outlineLevel="2" x14ac:dyDescent="0.35">
      <c r="A74" s="232" t="s">
        <v>2814</v>
      </c>
      <c r="B74" s="210" t="s">
        <v>2963</v>
      </c>
      <c r="C74" s="210"/>
      <c r="D74" s="214"/>
      <c r="E74" s="210"/>
      <c r="F74" s="218"/>
      <c r="G74" s="221" t="str">
        <f>IF(COUNTIF(H74:AU74,"&lt;&gt;")=0,"",SUMPRODUCT(((Recommendations[ImplStatus]="Implemented")+(Recommendations[ImplStatus]="Compensated"))*ISNUMBER(MATCH(Recommendations[Id],H74:AU74,0)))/COUNTIF(H74:AU74,"&lt;&gt;"))</f>
        <v/>
      </c>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36"/>
    </row>
    <row r="75" spans="1:47" ht="60" customHeight="1" x14ac:dyDescent="0.35">
      <c r="A75" s="233" t="s">
        <v>2814</v>
      </c>
      <c r="B75" s="211" t="s">
        <v>2963</v>
      </c>
      <c r="C75" s="212" t="s">
        <v>2964</v>
      </c>
      <c r="D75" s="215" t="s">
        <v>2965</v>
      </c>
      <c r="E75" s="216" t="s">
        <v>2962</v>
      </c>
      <c r="F75" s="219" t="s">
        <v>2966</v>
      </c>
      <c r="G75" s="222" t="str">
        <f>IF(COUNTIF(H75:AU75,"&lt;&gt;")=0,"",SUMPRODUCT(((Recommendations[ImplStatus]="Implemented")+(Recommendations[ImplStatus]="Compensated"))*ISNUMBER(MATCH(Recommendations[Id],H75:AU75,0)))/COUNTIF(H75:AU75,"&lt;&gt;"))</f>
        <v/>
      </c>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37"/>
    </row>
    <row r="76" spans="1:47" ht="60" customHeight="1" x14ac:dyDescent="0.35">
      <c r="A76" s="233" t="s">
        <v>2814</v>
      </c>
      <c r="B76" s="211" t="s">
        <v>2963</v>
      </c>
      <c r="C76" s="212" t="s">
        <v>2967</v>
      </c>
      <c r="D76" s="215" t="s">
        <v>2968</v>
      </c>
      <c r="E76" s="216" t="s">
        <v>2962</v>
      </c>
      <c r="F76" s="219" t="s">
        <v>2966</v>
      </c>
      <c r="G76" s="222" t="str">
        <f>IF(COUNTIF(H76:AU76,"&lt;&gt;")=0,"",SUMPRODUCT(((Recommendations[ImplStatus]="Implemented")+(Recommendations[ImplStatus]="Compensated"))*ISNUMBER(MATCH(Recommendations[Id],H76:AU76,0)))/COUNTIF(H76:AU76,"&lt;&gt;"))</f>
        <v/>
      </c>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37"/>
    </row>
    <row r="77" spans="1:47" ht="60" customHeight="1" x14ac:dyDescent="0.35">
      <c r="A77" s="233" t="s">
        <v>2814</v>
      </c>
      <c r="B77" s="211" t="s">
        <v>2963</v>
      </c>
      <c r="C77" s="212" t="s">
        <v>2969</v>
      </c>
      <c r="D77" s="215" t="s">
        <v>2970</v>
      </c>
      <c r="E77" s="216" t="s">
        <v>2962</v>
      </c>
      <c r="F77" s="219" t="s">
        <v>2966</v>
      </c>
      <c r="G77" s="222" t="str">
        <f>IF(COUNTIF(H77:AU77,"&lt;&gt;")=0,"",SUMPRODUCT(((Recommendations[ImplStatus]="Implemented")+(Recommendations[ImplStatus]="Compensated"))*ISNUMBER(MATCH(Recommendations[Id],H77:AU77,0)))/COUNTIF(H77:AU77,"&lt;&gt;"))</f>
        <v/>
      </c>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37"/>
    </row>
    <row r="78" spans="1:47" ht="60" customHeight="1" x14ac:dyDescent="0.35">
      <c r="A78" s="233" t="s">
        <v>2814</v>
      </c>
      <c r="B78" s="211" t="s">
        <v>2963</v>
      </c>
      <c r="C78" s="212" t="s">
        <v>2971</v>
      </c>
      <c r="D78" s="215" t="s">
        <v>2972</v>
      </c>
      <c r="E78" s="216" t="s">
        <v>2962</v>
      </c>
      <c r="F78" s="219" t="s">
        <v>2966</v>
      </c>
      <c r="G78" s="222" t="str">
        <f>IF(COUNTIF(H78:AU78,"&lt;&gt;")=0,"",SUMPRODUCT(((Recommendations[ImplStatus]="Implemented")+(Recommendations[ImplStatus]="Compensated"))*ISNUMBER(MATCH(Recommendations[Id],H78:AU78,0)))/COUNTIF(H78:AU78,"&lt;&gt;"))</f>
        <v/>
      </c>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37"/>
    </row>
    <row r="79" spans="1:47" ht="60" customHeight="1" x14ac:dyDescent="0.35">
      <c r="A79" s="233" t="s">
        <v>2814</v>
      </c>
      <c r="B79" s="211" t="s">
        <v>2963</v>
      </c>
      <c r="C79" s="212" t="s">
        <v>2973</v>
      </c>
      <c r="D79" s="215" t="s">
        <v>2974</v>
      </c>
      <c r="E79" s="216" t="s">
        <v>2962</v>
      </c>
      <c r="F79" s="219" t="s">
        <v>2966</v>
      </c>
      <c r="G79" s="222" t="str">
        <f>IF(COUNTIF(H79:AU79,"&lt;&gt;")=0,"",SUMPRODUCT(((Recommendations[ImplStatus]="Implemented")+(Recommendations[ImplStatus]="Compensated"))*ISNUMBER(MATCH(Recommendations[Id],H79:AU79,0)))/COUNTIF(H79:AU79,"&lt;&gt;"))</f>
        <v/>
      </c>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37"/>
    </row>
    <row r="80" spans="1:47" ht="60" customHeight="1" x14ac:dyDescent="0.35">
      <c r="A80" s="233" t="s">
        <v>2814</v>
      </c>
      <c r="B80" s="211" t="s">
        <v>2963</v>
      </c>
      <c r="C80" s="212" t="s">
        <v>2975</v>
      </c>
      <c r="D80" s="215" t="s">
        <v>2976</v>
      </c>
      <c r="E80" s="216" t="s">
        <v>2962</v>
      </c>
      <c r="F80" s="219" t="s">
        <v>2966</v>
      </c>
      <c r="G80" s="222" t="str">
        <f>IF(COUNTIF(H80:AU80,"&lt;&gt;")=0,"",SUMPRODUCT(((Recommendations[ImplStatus]="Implemented")+(Recommendations[ImplStatus]="Compensated"))*ISNUMBER(MATCH(Recommendations[Id],H80:AU80,0)))/COUNTIF(H80:AU80,"&lt;&gt;"))</f>
        <v/>
      </c>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37"/>
    </row>
    <row r="81" spans="1:47" ht="60" customHeight="1" x14ac:dyDescent="0.35">
      <c r="A81" s="233" t="s">
        <v>2814</v>
      </c>
      <c r="B81" s="211" t="s">
        <v>2963</v>
      </c>
      <c r="C81" s="212" t="s">
        <v>2977</v>
      </c>
      <c r="D81" s="215" t="s">
        <v>2978</v>
      </c>
      <c r="E81" s="216" t="s">
        <v>2962</v>
      </c>
      <c r="F81" s="219" t="s">
        <v>2966</v>
      </c>
      <c r="G81" s="222" t="str">
        <f>IF(COUNTIF(H81:AU81,"&lt;&gt;")=0,"",SUMPRODUCT(((Recommendations[ImplStatus]="Implemented")+(Recommendations[ImplStatus]="Compensated"))*ISNUMBER(MATCH(Recommendations[Id],H81:AU81,0)))/COUNTIF(H81:AU81,"&lt;&gt;"))</f>
        <v/>
      </c>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37"/>
    </row>
    <row r="82" spans="1:47" ht="60" customHeight="1" x14ac:dyDescent="0.35">
      <c r="A82" s="233" t="s">
        <v>2814</v>
      </c>
      <c r="B82" s="211" t="s">
        <v>2963</v>
      </c>
      <c r="C82" s="212" t="s">
        <v>2979</v>
      </c>
      <c r="D82" s="215" t="s">
        <v>2980</v>
      </c>
      <c r="E82" s="216" t="s">
        <v>2962</v>
      </c>
      <c r="F82" s="219" t="s">
        <v>2966</v>
      </c>
      <c r="G82" s="222" t="str">
        <f>IF(COUNTIF(H82:AU82,"&lt;&gt;")=0,"",SUMPRODUCT(((Recommendations[ImplStatus]="Implemented")+(Recommendations[ImplStatus]="Compensated"))*ISNUMBER(MATCH(Recommendations[Id],H82:AU82,0)))/COUNTIF(H82:AU82,"&lt;&gt;"))</f>
        <v/>
      </c>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37"/>
    </row>
    <row r="83" spans="1:47" ht="60" customHeight="1" x14ac:dyDescent="0.35">
      <c r="A83" s="233" t="s">
        <v>2814</v>
      </c>
      <c r="B83" s="211" t="s">
        <v>2963</v>
      </c>
      <c r="C83" s="212" t="s">
        <v>2981</v>
      </c>
      <c r="D83" s="215" t="s">
        <v>2982</v>
      </c>
      <c r="E83" s="216" t="s">
        <v>2962</v>
      </c>
      <c r="F83" s="219" t="s">
        <v>2966</v>
      </c>
      <c r="G83" s="222" t="str">
        <f>IF(COUNTIF(H83:AU83,"&lt;&gt;")=0,"",SUMPRODUCT(((Recommendations[ImplStatus]="Implemented")+(Recommendations[ImplStatus]="Compensated"))*ISNUMBER(MATCH(Recommendations[Id],H83:AU83,0)))/COUNTIF(H83:AU83,"&lt;&gt;"))</f>
        <v/>
      </c>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37"/>
    </row>
    <row r="84" spans="1:47" ht="60" customHeight="1" x14ac:dyDescent="0.35">
      <c r="A84" s="233" t="s">
        <v>2814</v>
      </c>
      <c r="B84" s="211" t="s">
        <v>2963</v>
      </c>
      <c r="C84" s="212" t="s">
        <v>2983</v>
      </c>
      <c r="D84" s="215" t="s">
        <v>2984</v>
      </c>
      <c r="E84" s="216" t="s">
        <v>2962</v>
      </c>
      <c r="F84" s="219" t="s">
        <v>2966</v>
      </c>
      <c r="G84" s="222" t="str">
        <f>IF(COUNTIF(H84:AU84,"&lt;&gt;")=0,"",SUMPRODUCT(((Recommendations[ImplStatus]="Implemented")+(Recommendations[ImplStatus]="Compensated"))*ISNUMBER(MATCH(Recommendations[Id],H84:AU84,0)))/COUNTIF(H84:AU84,"&lt;&gt;"))</f>
        <v/>
      </c>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37"/>
    </row>
    <row r="85" spans="1:47" ht="60" customHeight="1" x14ac:dyDescent="0.35">
      <c r="A85" s="233" t="s">
        <v>2814</v>
      </c>
      <c r="B85" s="211" t="s">
        <v>2963</v>
      </c>
      <c r="C85" s="212" t="s">
        <v>2985</v>
      </c>
      <c r="D85" s="215" t="s">
        <v>2986</v>
      </c>
      <c r="E85" s="216" t="s">
        <v>2962</v>
      </c>
      <c r="F85" s="219" t="s">
        <v>2966</v>
      </c>
      <c r="G85" s="222" t="str">
        <f>IF(COUNTIF(H85:AU85,"&lt;&gt;")=0,"",SUMPRODUCT(((Recommendations[ImplStatus]="Implemented")+(Recommendations[ImplStatus]="Compensated"))*ISNUMBER(MATCH(Recommendations[Id],H85:AU85,0)))/COUNTIF(H85:AU85,"&lt;&gt;"))</f>
        <v/>
      </c>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37"/>
    </row>
    <row r="86" spans="1:47" ht="60" customHeight="1" x14ac:dyDescent="0.35">
      <c r="A86" s="233" t="s">
        <v>2814</v>
      </c>
      <c r="B86" s="211" t="s">
        <v>2963</v>
      </c>
      <c r="C86" s="212" t="s">
        <v>2987</v>
      </c>
      <c r="D86" s="215" t="s">
        <v>2988</v>
      </c>
      <c r="E86" s="216" t="s">
        <v>2962</v>
      </c>
      <c r="F86" s="219" t="s">
        <v>2966</v>
      </c>
      <c r="G86" s="222" t="str">
        <f>IF(COUNTIF(H86:AU86,"&lt;&gt;")=0,"",SUMPRODUCT(((Recommendations[ImplStatus]="Implemented")+(Recommendations[ImplStatus]="Compensated"))*ISNUMBER(MATCH(Recommendations[Id],H86:AU86,0)))/COUNTIF(H86:AU86,"&lt;&gt;"))</f>
        <v/>
      </c>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37"/>
    </row>
    <row r="87" spans="1:47" ht="60" customHeight="1" x14ac:dyDescent="0.35">
      <c r="A87" s="233" t="s">
        <v>2814</v>
      </c>
      <c r="B87" s="211" t="s">
        <v>2963</v>
      </c>
      <c r="C87" s="212" t="s">
        <v>2989</v>
      </c>
      <c r="D87" s="215" t="s">
        <v>2990</v>
      </c>
      <c r="E87" s="216" t="s">
        <v>2962</v>
      </c>
      <c r="F87" s="219" t="s">
        <v>2966</v>
      </c>
      <c r="G87" s="222" t="str">
        <f>IF(COUNTIF(H87:AU87,"&lt;&gt;")=0,"",SUMPRODUCT(((Recommendations[ImplStatus]="Implemented")+(Recommendations[ImplStatus]="Compensated"))*ISNUMBER(MATCH(Recommendations[Id],H87:AU87,0)))/COUNTIF(H87:AU87,"&lt;&gt;"))</f>
        <v/>
      </c>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37"/>
    </row>
    <row r="88" spans="1:47" ht="60" customHeight="1" x14ac:dyDescent="0.35">
      <c r="A88" s="233" t="s">
        <v>2814</v>
      </c>
      <c r="B88" s="211" t="s">
        <v>2963</v>
      </c>
      <c r="C88" s="212" t="s">
        <v>2991</v>
      </c>
      <c r="D88" s="215" t="s">
        <v>2992</v>
      </c>
      <c r="E88" s="216" t="s">
        <v>2962</v>
      </c>
      <c r="F88" s="219" t="s">
        <v>2950</v>
      </c>
      <c r="G88" s="222" t="str">
        <f>IF(COUNTIF(H88:AU88,"&lt;&gt;")=0,"",SUMPRODUCT(((Recommendations[ImplStatus]="Implemented")+(Recommendations[ImplStatus]="Compensated"))*ISNUMBER(MATCH(Recommendations[Id],H88:AU88,0)))/COUNTIF(H88:AU88,"&lt;&gt;"))</f>
        <v/>
      </c>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37"/>
    </row>
    <row r="89" spans="1:47" ht="60" customHeight="1" x14ac:dyDescent="0.35">
      <c r="A89" s="233" t="s">
        <v>2814</v>
      </c>
      <c r="B89" s="211" t="s">
        <v>2963</v>
      </c>
      <c r="C89" s="212" t="s">
        <v>2993</v>
      </c>
      <c r="D89" s="215" t="s">
        <v>2994</v>
      </c>
      <c r="E89" s="216" t="s">
        <v>2962</v>
      </c>
      <c r="F89" s="219" t="s">
        <v>2950</v>
      </c>
      <c r="G89" s="222" t="str">
        <f>IF(COUNTIF(H89:AU89,"&lt;&gt;")=0,"",SUMPRODUCT(((Recommendations[ImplStatus]="Implemented")+(Recommendations[ImplStatus]="Compensated"))*ISNUMBER(MATCH(Recommendations[Id],H89:AU89,0)))/COUNTIF(H89:AU89,"&lt;&gt;"))</f>
        <v/>
      </c>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37"/>
    </row>
    <row r="90" spans="1:47" ht="60" customHeight="1" x14ac:dyDescent="0.35">
      <c r="A90" s="233" t="s">
        <v>2814</v>
      </c>
      <c r="B90" s="211" t="s">
        <v>2963</v>
      </c>
      <c r="C90" s="212" t="s">
        <v>2995</v>
      </c>
      <c r="D90" s="215" t="s">
        <v>2996</v>
      </c>
      <c r="E90" s="216" t="s">
        <v>2962</v>
      </c>
      <c r="F90" s="219" t="s">
        <v>2950</v>
      </c>
      <c r="G90" s="222" t="str">
        <f>IF(COUNTIF(H90:AU90,"&lt;&gt;")=0,"",SUMPRODUCT(((Recommendations[ImplStatus]="Implemented")+(Recommendations[ImplStatus]="Compensated"))*ISNUMBER(MATCH(Recommendations[Id],H90:AU90,0)))/COUNTIF(H90:AU90,"&lt;&gt;"))</f>
        <v/>
      </c>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37"/>
    </row>
    <row r="91" spans="1:47" ht="60" customHeight="1" outlineLevel="2" x14ac:dyDescent="0.35">
      <c r="A91" s="232" t="s">
        <v>2814</v>
      </c>
      <c r="B91" s="210" t="s">
        <v>2997</v>
      </c>
      <c r="C91" s="210"/>
      <c r="D91" s="214"/>
      <c r="E91" s="210"/>
      <c r="F91" s="218"/>
      <c r="G91" s="221" t="str">
        <f>IF(COUNTIF(H91:AU91,"&lt;&gt;")=0,"",SUMPRODUCT(((Recommendations[ImplStatus]="Implemented")+(Recommendations[ImplStatus]="Compensated"))*ISNUMBER(MATCH(Recommendations[Id],H91:AU91,0)))/COUNTIF(H91:AU91,"&lt;&gt;"))</f>
        <v/>
      </c>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36"/>
    </row>
    <row r="92" spans="1:47" ht="60" customHeight="1" x14ac:dyDescent="0.35">
      <c r="A92" s="233" t="s">
        <v>2814</v>
      </c>
      <c r="B92" s="211" t="s">
        <v>2997</v>
      </c>
      <c r="C92" s="212" t="s">
        <v>2998</v>
      </c>
      <c r="D92" s="215" t="s">
        <v>2999</v>
      </c>
      <c r="E92" s="216" t="s">
        <v>2818</v>
      </c>
      <c r="F92" s="219" t="s">
        <v>2950</v>
      </c>
      <c r="G92" s="222" t="str">
        <f>IF(COUNTIF(H92:AU92,"&lt;&gt;")=0,"",SUMPRODUCT(((Recommendations[ImplStatus]="Implemented")+(Recommendations[ImplStatus]="Compensated"))*ISNUMBER(MATCH(Recommendations[Id],H92:AU92,0)))/COUNTIF(H92:AU92,"&lt;&gt;"))</f>
        <v/>
      </c>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37"/>
    </row>
    <row r="93" spans="1:47" ht="60" customHeight="1" x14ac:dyDescent="0.35">
      <c r="A93" s="233" t="s">
        <v>2814</v>
      </c>
      <c r="B93" s="211" t="s">
        <v>2997</v>
      </c>
      <c r="C93" s="212" t="s">
        <v>3000</v>
      </c>
      <c r="D93" s="215" t="s">
        <v>3001</v>
      </c>
      <c r="E93" s="216" t="s">
        <v>2818</v>
      </c>
      <c r="F93" s="219" t="s">
        <v>2950</v>
      </c>
      <c r="G93" s="222" t="str">
        <f>IF(COUNTIF(H93:AU93,"&lt;&gt;")=0,"",SUMPRODUCT(((Recommendations[ImplStatus]="Implemented")+(Recommendations[ImplStatus]="Compensated"))*ISNUMBER(MATCH(Recommendations[Id],H93:AU93,0)))/COUNTIF(H93:AU93,"&lt;&gt;"))</f>
        <v/>
      </c>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37"/>
    </row>
    <row r="94" spans="1:47" ht="60" customHeight="1" x14ac:dyDescent="0.35">
      <c r="A94" s="233" t="s">
        <v>2814</v>
      </c>
      <c r="B94" s="211" t="s">
        <v>2997</v>
      </c>
      <c r="C94" s="212" t="s">
        <v>3002</v>
      </c>
      <c r="D94" s="215" t="s">
        <v>3003</v>
      </c>
      <c r="E94" s="216" t="s">
        <v>2818</v>
      </c>
      <c r="F94" s="219" t="s">
        <v>2950</v>
      </c>
      <c r="G94" s="222" t="str">
        <f>IF(COUNTIF(H94:AU94,"&lt;&gt;")=0,"",SUMPRODUCT(((Recommendations[ImplStatus]="Implemented")+(Recommendations[ImplStatus]="Compensated"))*ISNUMBER(MATCH(Recommendations[Id],H94:AU94,0)))/COUNTIF(H94:AU94,"&lt;&gt;"))</f>
        <v/>
      </c>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37"/>
    </row>
    <row r="95" spans="1:47" ht="60" customHeight="1" x14ac:dyDescent="0.35">
      <c r="A95" s="233" t="s">
        <v>2814</v>
      </c>
      <c r="B95" s="211" t="s">
        <v>2997</v>
      </c>
      <c r="C95" s="212" t="s">
        <v>3004</v>
      </c>
      <c r="D95" s="215" t="s">
        <v>3005</v>
      </c>
      <c r="E95" s="216" t="s">
        <v>2818</v>
      </c>
      <c r="F95" s="219" t="s">
        <v>2950</v>
      </c>
      <c r="G95" s="222" t="str">
        <f>IF(COUNTIF(H95:AU95,"&lt;&gt;")=0,"",SUMPRODUCT(((Recommendations[ImplStatus]="Implemented")+(Recommendations[ImplStatus]="Compensated"))*ISNUMBER(MATCH(Recommendations[Id],H95:AU95,0)))/COUNTIF(H95:AU95,"&lt;&gt;"))</f>
        <v/>
      </c>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37"/>
    </row>
    <row r="96" spans="1:47" ht="60" customHeight="1" x14ac:dyDescent="0.35">
      <c r="A96" s="233" t="s">
        <v>2814</v>
      </c>
      <c r="B96" s="211" t="s">
        <v>2997</v>
      </c>
      <c r="C96" s="212" t="s">
        <v>3006</v>
      </c>
      <c r="D96" s="215" t="s">
        <v>3007</v>
      </c>
      <c r="E96" s="216" t="s">
        <v>2818</v>
      </c>
      <c r="F96" s="219" t="s">
        <v>2950</v>
      </c>
      <c r="G96" s="222" t="str">
        <f>IF(COUNTIF(H96:AU96,"&lt;&gt;")=0,"",SUMPRODUCT(((Recommendations[ImplStatus]="Implemented")+(Recommendations[ImplStatus]="Compensated"))*ISNUMBER(MATCH(Recommendations[Id],H96:AU96,0)))/COUNTIF(H96:AU96,"&lt;&gt;"))</f>
        <v/>
      </c>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37"/>
    </row>
    <row r="97" spans="1:47" ht="60" customHeight="1" x14ac:dyDescent="0.35">
      <c r="A97" s="233" t="s">
        <v>2814</v>
      </c>
      <c r="B97" s="211" t="s">
        <v>2997</v>
      </c>
      <c r="C97" s="212" t="s">
        <v>3008</v>
      </c>
      <c r="D97" s="215" t="s">
        <v>3009</v>
      </c>
      <c r="E97" s="216" t="s">
        <v>2818</v>
      </c>
      <c r="F97" s="219" t="s">
        <v>3010</v>
      </c>
      <c r="G97" s="222" t="str">
        <f>IF(COUNTIF(H97:AU97,"&lt;&gt;")=0,"",SUMPRODUCT(((Recommendations[ImplStatus]="Implemented")+(Recommendations[ImplStatus]="Compensated"))*ISNUMBER(MATCH(Recommendations[Id],H97:AU97,0)))/COUNTIF(H97:AU97,"&lt;&gt;"))</f>
        <v/>
      </c>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37"/>
    </row>
    <row r="98" spans="1:47" ht="60" customHeight="1" x14ac:dyDescent="0.35">
      <c r="A98" s="233" t="s">
        <v>2814</v>
      </c>
      <c r="B98" s="211" t="s">
        <v>2997</v>
      </c>
      <c r="C98" s="212" t="s">
        <v>3011</v>
      </c>
      <c r="D98" s="215" t="s">
        <v>3012</v>
      </c>
      <c r="E98" s="216" t="s">
        <v>2818</v>
      </c>
      <c r="F98" s="219" t="s">
        <v>3010</v>
      </c>
      <c r="G98" s="222" t="str">
        <f>IF(COUNTIF(H98:AU98,"&lt;&gt;")=0,"",SUMPRODUCT(((Recommendations[ImplStatus]="Implemented")+(Recommendations[ImplStatus]="Compensated"))*ISNUMBER(MATCH(Recommendations[Id],H98:AU98,0)))/COUNTIF(H98:AU98,"&lt;&gt;"))</f>
        <v/>
      </c>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37"/>
    </row>
    <row r="99" spans="1:47" ht="60" customHeight="1" x14ac:dyDescent="0.35">
      <c r="A99" s="233" t="s">
        <v>2814</v>
      </c>
      <c r="B99" s="211" t="s">
        <v>2997</v>
      </c>
      <c r="C99" s="212" t="s">
        <v>3013</v>
      </c>
      <c r="D99" s="215" t="s">
        <v>3014</v>
      </c>
      <c r="E99" s="216" t="s">
        <v>2818</v>
      </c>
      <c r="F99" s="219" t="s">
        <v>3010</v>
      </c>
      <c r="G99" s="222" t="str">
        <f>IF(COUNTIF(H99:AU99,"&lt;&gt;")=0,"",SUMPRODUCT(((Recommendations[ImplStatus]="Implemented")+(Recommendations[ImplStatus]="Compensated"))*ISNUMBER(MATCH(Recommendations[Id],H99:AU99,0)))/COUNTIF(H99:AU99,"&lt;&gt;"))</f>
        <v/>
      </c>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37"/>
    </row>
    <row r="100" spans="1:47" ht="60" customHeight="1" x14ac:dyDescent="0.35">
      <c r="A100" s="233" t="s">
        <v>2814</v>
      </c>
      <c r="B100" s="211" t="s">
        <v>2997</v>
      </c>
      <c r="C100" s="212" t="s">
        <v>3015</v>
      </c>
      <c r="D100" s="215" t="s">
        <v>3016</v>
      </c>
      <c r="E100" s="216" t="s">
        <v>2818</v>
      </c>
      <c r="F100" s="219" t="s">
        <v>3010</v>
      </c>
      <c r="G100" s="222" t="str">
        <f>IF(COUNTIF(H100:AU100,"&lt;&gt;")=0,"",SUMPRODUCT(((Recommendations[ImplStatus]="Implemented")+(Recommendations[ImplStatus]="Compensated"))*ISNUMBER(MATCH(Recommendations[Id],H100:AU100,0)))/COUNTIF(H100:AU100,"&lt;&gt;"))</f>
        <v/>
      </c>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37"/>
    </row>
    <row r="101" spans="1:47" ht="60" customHeight="1" x14ac:dyDescent="0.35">
      <c r="A101" s="233" t="s">
        <v>2814</v>
      </c>
      <c r="B101" s="211" t="s">
        <v>2997</v>
      </c>
      <c r="C101" s="212" t="s">
        <v>3017</v>
      </c>
      <c r="D101" s="215" t="s">
        <v>3018</v>
      </c>
      <c r="E101" s="216" t="s">
        <v>2818</v>
      </c>
      <c r="F101" s="219" t="s">
        <v>2950</v>
      </c>
      <c r="G101" s="222" t="str">
        <f>IF(COUNTIF(H101:AU101,"&lt;&gt;")=0,"",SUMPRODUCT(((Recommendations[ImplStatus]="Implemented")+(Recommendations[ImplStatus]="Compensated"))*ISNUMBER(MATCH(Recommendations[Id],H101:AU101,0)))/COUNTIF(H101:AU101,"&lt;&gt;"))</f>
        <v/>
      </c>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37"/>
    </row>
    <row r="102" spans="1:47" ht="60" customHeight="1" x14ac:dyDescent="0.35">
      <c r="A102" s="233" t="s">
        <v>2814</v>
      </c>
      <c r="B102" s="211" t="s">
        <v>2997</v>
      </c>
      <c r="C102" s="212" t="s">
        <v>3019</v>
      </c>
      <c r="D102" s="215" t="s">
        <v>3020</v>
      </c>
      <c r="E102" s="216" t="s">
        <v>2962</v>
      </c>
      <c r="F102" s="219" t="s">
        <v>2950</v>
      </c>
      <c r="G102" s="222" t="str">
        <f>IF(COUNTIF(H102:AU102,"&lt;&gt;")=0,"",SUMPRODUCT(((Recommendations[ImplStatus]="Implemented")+(Recommendations[ImplStatus]="Compensated"))*ISNUMBER(MATCH(Recommendations[Id],H102:AU102,0)))/COUNTIF(H102:AU102,"&lt;&gt;"))</f>
        <v/>
      </c>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37"/>
    </row>
    <row r="103" spans="1:47" ht="60" customHeight="1" x14ac:dyDescent="0.35">
      <c r="A103" s="233" t="s">
        <v>2814</v>
      </c>
      <c r="B103" s="211" t="s">
        <v>2997</v>
      </c>
      <c r="C103" s="212" t="s">
        <v>3021</v>
      </c>
      <c r="D103" s="215" t="s">
        <v>3022</v>
      </c>
      <c r="E103" s="216" t="s">
        <v>2962</v>
      </c>
      <c r="F103" s="219" t="s">
        <v>2950</v>
      </c>
      <c r="G103" s="222" t="str">
        <f>IF(COUNTIF(H103:AU103,"&lt;&gt;")=0,"",SUMPRODUCT(((Recommendations[ImplStatus]="Implemented")+(Recommendations[ImplStatus]="Compensated"))*ISNUMBER(MATCH(Recommendations[Id],H103:AU103,0)))/COUNTIF(H103:AU103,"&lt;&gt;"))</f>
        <v/>
      </c>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37"/>
    </row>
    <row r="104" spans="1:47" ht="60" customHeight="1" x14ac:dyDescent="0.35">
      <c r="A104" s="233" t="s">
        <v>2814</v>
      </c>
      <c r="B104" s="211" t="s">
        <v>2997</v>
      </c>
      <c r="C104" s="212" t="s">
        <v>3023</v>
      </c>
      <c r="D104" s="215" t="s">
        <v>3024</v>
      </c>
      <c r="E104" s="216" t="s">
        <v>2962</v>
      </c>
      <c r="F104" s="219" t="s">
        <v>2950</v>
      </c>
      <c r="G104" s="222" t="str">
        <f>IF(COUNTIF(H104:AU104,"&lt;&gt;")=0,"",SUMPRODUCT(((Recommendations[ImplStatus]="Implemented")+(Recommendations[ImplStatus]="Compensated"))*ISNUMBER(MATCH(Recommendations[Id],H104:AU104,0)))/COUNTIF(H104:AU104,"&lt;&gt;"))</f>
        <v/>
      </c>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37"/>
    </row>
    <row r="105" spans="1:47" ht="60" customHeight="1" x14ac:dyDescent="0.35">
      <c r="A105" s="233" t="s">
        <v>2814</v>
      </c>
      <c r="B105" s="211" t="s">
        <v>2997</v>
      </c>
      <c r="C105" s="212" t="s">
        <v>3025</v>
      </c>
      <c r="D105" s="215" t="s">
        <v>3026</v>
      </c>
      <c r="E105" s="216" t="s">
        <v>2847</v>
      </c>
      <c r="F105" s="219" t="s">
        <v>2950</v>
      </c>
      <c r="G105" s="222" t="str">
        <f>IF(COUNTIF(H105:AU105,"&lt;&gt;")=0,"",SUMPRODUCT(((Recommendations[ImplStatus]="Implemented")+(Recommendations[ImplStatus]="Compensated"))*ISNUMBER(MATCH(Recommendations[Id],H105:AU105,0)))/COUNTIF(H105:AU105,"&lt;&gt;"))</f>
        <v/>
      </c>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37"/>
    </row>
    <row r="106" spans="1:47" ht="60" customHeight="1" outlineLevel="2" x14ac:dyDescent="0.35">
      <c r="A106" s="232" t="s">
        <v>2814</v>
      </c>
      <c r="B106" s="210" t="s">
        <v>3027</v>
      </c>
      <c r="C106" s="210"/>
      <c r="D106" s="214"/>
      <c r="E106" s="210"/>
      <c r="F106" s="218"/>
      <c r="G106" s="221" t="str">
        <f>IF(COUNTIF(H106:AU106,"&lt;&gt;")=0,"",SUMPRODUCT(((Recommendations[ImplStatus]="Implemented")+(Recommendations[ImplStatus]="Compensated"))*ISNUMBER(MATCH(Recommendations[Id],H106:AU106,0)))/COUNTIF(H106:AU106,"&lt;&gt;"))</f>
        <v/>
      </c>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36"/>
    </row>
    <row r="107" spans="1:47" ht="60" customHeight="1" x14ac:dyDescent="0.35">
      <c r="A107" s="233" t="s">
        <v>2814</v>
      </c>
      <c r="B107" s="211" t="s">
        <v>3027</v>
      </c>
      <c r="C107" s="212" t="s">
        <v>3028</v>
      </c>
      <c r="D107" s="215" t="s">
        <v>3029</v>
      </c>
      <c r="E107" s="216" t="s">
        <v>2962</v>
      </c>
      <c r="F107" s="219" t="s">
        <v>2950</v>
      </c>
      <c r="G107" s="222" t="str">
        <f>IF(COUNTIF(H107:AU107,"&lt;&gt;")=0,"",SUMPRODUCT(((Recommendations[ImplStatus]="Implemented")+(Recommendations[ImplStatus]="Compensated"))*ISNUMBER(MATCH(Recommendations[Id],H107:AU107,0)))/COUNTIF(H107:AU107,"&lt;&gt;"))</f>
        <v/>
      </c>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37"/>
    </row>
    <row r="108" spans="1:47" ht="60" customHeight="1" x14ac:dyDescent="0.35">
      <c r="A108" s="233" t="s">
        <v>2814</v>
      </c>
      <c r="B108" s="211" t="s">
        <v>3027</v>
      </c>
      <c r="C108" s="212" t="s">
        <v>3030</v>
      </c>
      <c r="D108" s="215" t="s">
        <v>3031</v>
      </c>
      <c r="E108" s="216" t="s">
        <v>2962</v>
      </c>
      <c r="F108" s="219" t="s">
        <v>2950</v>
      </c>
      <c r="G108" s="222" t="str">
        <f>IF(COUNTIF(H108:AU108,"&lt;&gt;")=0,"",SUMPRODUCT(((Recommendations[ImplStatus]="Implemented")+(Recommendations[ImplStatus]="Compensated"))*ISNUMBER(MATCH(Recommendations[Id],H108:AU108,0)))/COUNTIF(H108:AU108,"&lt;&gt;"))</f>
        <v/>
      </c>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37"/>
    </row>
    <row r="109" spans="1:47" ht="60" customHeight="1" x14ac:dyDescent="0.35">
      <c r="A109" s="233" t="s">
        <v>2814</v>
      </c>
      <c r="B109" s="211" t="s">
        <v>3027</v>
      </c>
      <c r="C109" s="212" t="s">
        <v>3032</v>
      </c>
      <c r="D109" s="215" t="s">
        <v>3033</v>
      </c>
      <c r="E109" s="216" t="s">
        <v>2962</v>
      </c>
      <c r="F109" s="219" t="s">
        <v>2950</v>
      </c>
      <c r="G109" s="222" t="str">
        <f>IF(COUNTIF(H109:AU109,"&lt;&gt;")=0,"",SUMPRODUCT(((Recommendations[ImplStatus]="Implemented")+(Recommendations[ImplStatus]="Compensated"))*ISNUMBER(MATCH(Recommendations[Id],H109:AU109,0)))/COUNTIF(H109:AU109,"&lt;&gt;"))</f>
        <v/>
      </c>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37"/>
    </row>
    <row r="110" spans="1:47" ht="60" customHeight="1" x14ac:dyDescent="0.35">
      <c r="A110" s="233" t="s">
        <v>2814</v>
      </c>
      <c r="B110" s="211" t="s">
        <v>3027</v>
      </c>
      <c r="C110" s="212" t="s">
        <v>3034</v>
      </c>
      <c r="D110" s="215" t="s">
        <v>3035</v>
      </c>
      <c r="E110" s="216" t="s">
        <v>2962</v>
      </c>
      <c r="F110" s="219" t="s">
        <v>2950</v>
      </c>
      <c r="G110" s="222" t="str">
        <f>IF(COUNTIF(H110:AU110,"&lt;&gt;")=0,"",SUMPRODUCT(((Recommendations[ImplStatus]="Implemented")+(Recommendations[ImplStatus]="Compensated"))*ISNUMBER(MATCH(Recommendations[Id],H110:AU110,0)))/COUNTIF(H110:AU110,"&lt;&gt;"))</f>
        <v/>
      </c>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37"/>
    </row>
    <row r="111" spans="1:47" ht="60" customHeight="1" x14ac:dyDescent="0.35">
      <c r="A111" s="233" t="s">
        <v>2814</v>
      </c>
      <c r="B111" s="211" t="s">
        <v>3027</v>
      </c>
      <c r="C111" s="212" t="s">
        <v>3036</v>
      </c>
      <c r="D111" s="215" t="s">
        <v>3037</v>
      </c>
      <c r="E111" s="216" t="s">
        <v>2962</v>
      </c>
      <c r="F111" s="219" t="s">
        <v>2950</v>
      </c>
      <c r="G111" s="222" t="str">
        <f>IF(COUNTIF(H111:AU111,"&lt;&gt;")=0,"",SUMPRODUCT(((Recommendations[ImplStatus]="Implemented")+(Recommendations[ImplStatus]="Compensated"))*ISNUMBER(MATCH(Recommendations[Id],H111:AU111,0)))/COUNTIF(H111:AU111,"&lt;&gt;"))</f>
        <v/>
      </c>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37"/>
    </row>
    <row r="112" spans="1:47" ht="60" customHeight="1" x14ac:dyDescent="0.35">
      <c r="A112" s="233" t="s">
        <v>2814</v>
      </c>
      <c r="B112" s="211" t="s">
        <v>3027</v>
      </c>
      <c r="C112" s="212" t="s">
        <v>3038</v>
      </c>
      <c r="D112" s="215" t="s">
        <v>3039</v>
      </c>
      <c r="E112" s="216" t="s">
        <v>2962</v>
      </c>
      <c r="F112" s="219" t="s">
        <v>2950</v>
      </c>
      <c r="G112" s="222" t="str">
        <f>IF(COUNTIF(H112:AU112,"&lt;&gt;")=0,"",SUMPRODUCT(((Recommendations[ImplStatus]="Implemented")+(Recommendations[ImplStatus]="Compensated"))*ISNUMBER(MATCH(Recommendations[Id],H112:AU112,0)))/COUNTIF(H112:AU112,"&lt;&gt;"))</f>
        <v/>
      </c>
      <c r="H112" s="223"/>
      <c r="I112" s="223"/>
      <c r="J112" s="223"/>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37"/>
    </row>
    <row r="113" spans="1:47" ht="60" customHeight="1" x14ac:dyDescent="0.35">
      <c r="A113" s="233" t="s">
        <v>2814</v>
      </c>
      <c r="B113" s="211" t="s">
        <v>3027</v>
      </c>
      <c r="C113" s="212" t="s">
        <v>3040</v>
      </c>
      <c r="D113" s="215" t="s">
        <v>3041</v>
      </c>
      <c r="E113" s="216" t="s">
        <v>2962</v>
      </c>
      <c r="F113" s="219" t="s">
        <v>2950</v>
      </c>
      <c r="G113" s="222" t="str">
        <f>IF(COUNTIF(H113:AU113,"&lt;&gt;")=0,"",SUMPRODUCT(((Recommendations[ImplStatus]="Implemented")+(Recommendations[ImplStatus]="Compensated"))*ISNUMBER(MATCH(Recommendations[Id],H113:AU113,0)))/COUNTIF(H113:AU113,"&lt;&gt;"))</f>
        <v/>
      </c>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37"/>
    </row>
    <row r="114" spans="1:47" ht="60" customHeight="1" x14ac:dyDescent="0.35">
      <c r="A114" s="233" t="s">
        <v>2814</v>
      </c>
      <c r="B114" s="211" t="s">
        <v>3027</v>
      </c>
      <c r="C114" s="212" t="s">
        <v>3042</v>
      </c>
      <c r="D114" s="215" t="s">
        <v>3043</v>
      </c>
      <c r="E114" s="216" t="s">
        <v>2962</v>
      </c>
      <c r="F114" s="219" t="s">
        <v>2950</v>
      </c>
      <c r="G114" s="222" t="str">
        <f>IF(COUNTIF(H114:AU114,"&lt;&gt;")=0,"",SUMPRODUCT(((Recommendations[ImplStatus]="Implemented")+(Recommendations[ImplStatus]="Compensated"))*ISNUMBER(MATCH(Recommendations[Id],H114:AU114,0)))/COUNTIF(H114:AU114,"&lt;&gt;"))</f>
        <v/>
      </c>
      <c r="H114" s="223"/>
      <c r="I114" s="223"/>
      <c r="J114" s="223"/>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37"/>
    </row>
    <row r="115" spans="1:47" ht="60" customHeight="1" x14ac:dyDescent="0.35">
      <c r="A115" s="233" t="s">
        <v>2814</v>
      </c>
      <c r="B115" s="211" t="s">
        <v>3027</v>
      </c>
      <c r="C115" s="212" t="s">
        <v>3044</v>
      </c>
      <c r="D115" s="215" t="s">
        <v>3045</v>
      </c>
      <c r="E115" s="216" t="s">
        <v>2962</v>
      </c>
      <c r="F115" s="219" t="s">
        <v>2950</v>
      </c>
      <c r="G115" s="222" t="str">
        <f>IF(COUNTIF(H115:AU115,"&lt;&gt;")=0,"",SUMPRODUCT(((Recommendations[ImplStatus]="Implemented")+(Recommendations[ImplStatus]="Compensated"))*ISNUMBER(MATCH(Recommendations[Id],H115:AU115,0)))/COUNTIF(H115:AU115,"&lt;&gt;"))</f>
        <v/>
      </c>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37"/>
    </row>
    <row r="116" spans="1:47" ht="60" customHeight="1" x14ac:dyDescent="0.35">
      <c r="A116" s="233" t="s">
        <v>2814</v>
      </c>
      <c r="B116" s="211" t="s">
        <v>3027</v>
      </c>
      <c r="C116" s="212" t="s">
        <v>3046</v>
      </c>
      <c r="D116" s="215" t="s">
        <v>3047</v>
      </c>
      <c r="E116" s="216" t="s">
        <v>2962</v>
      </c>
      <c r="F116" s="219" t="s">
        <v>2950</v>
      </c>
      <c r="G116" s="222" t="str">
        <f>IF(COUNTIF(H116:AU116,"&lt;&gt;")=0,"",SUMPRODUCT(((Recommendations[ImplStatus]="Implemented")+(Recommendations[ImplStatus]="Compensated"))*ISNUMBER(MATCH(Recommendations[Id],H116:AU116,0)))/COUNTIF(H116:AU116,"&lt;&gt;"))</f>
        <v/>
      </c>
      <c r="H116" s="223"/>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37"/>
    </row>
    <row r="117" spans="1:47" ht="60" customHeight="1" x14ac:dyDescent="0.35">
      <c r="A117" s="233" t="s">
        <v>2814</v>
      </c>
      <c r="B117" s="211" t="s">
        <v>3027</v>
      </c>
      <c r="C117" s="212" t="s">
        <v>3048</v>
      </c>
      <c r="D117" s="215" t="s">
        <v>3049</v>
      </c>
      <c r="E117" s="216" t="s">
        <v>2962</v>
      </c>
      <c r="F117" s="219" t="s">
        <v>2950</v>
      </c>
      <c r="G117" s="222" t="str">
        <f>IF(COUNTIF(H117:AU117,"&lt;&gt;")=0,"",SUMPRODUCT(((Recommendations[ImplStatus]="Implemented")+(Recommendations[ImplStatus]="Compensated"))*ISNUMBER(MATCH(Recommendations[Id],H117:AU117,0)))/COUNTIF(H117:AU117,"&lt;&gt;"))</f>
        <v/>
      </c>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37"/>
    </row>
    <row r="118" spans="1:47" ht="60" customHeight="1" outlineLevel="1" x14ac:dyDescent="0.35">
      <c r="A118" s="231" t="s">
        <v>3050</v>
      </c>
      <c r="B118" s="209"/>
      <c r="C118" s="209"/>
      <c r="D118" s="213"/>
      <c r="E118" s="209"/>
      <c r="F118" s="217"/>
      <c r="G118" s="220" t="str">
        <f>IF(COUNTIF(H118:AU118,"&lt;&gt;")=0,"",SUMPRODUCT(((Recommendations[ImplStatus]="Implemented")+(Recommendations[ImplStatus]="Compensated"))*ISNUMBER(MATCH(Recommendations[Id],H118:AU118,0)))/COUNTIF(H118:AU118,"&lt;&gt;"))</f>
        <v/>
      </c>
      <c r="H118" s="217"/>
      <c r="I118" s="217"/>
      <c r="J118" s="217"/>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35"/>
    </row>
    <row r="119" spans="1:47" ht="60" customHeight="1" outlineLevel="2" x14ac:dyDescent="0.35">
      <c r="A119" s="232" t="s">
        <v>3050</v>
      </c>
      <c r="B119" s="210" t="s">
        <v>3051</v>
      </c>
      <c r="C119" s="210"/>
      <c r="D119" s="214"/>
      <c r="E119" s="210"/>
      <c r="F119" s="218"/>
      <c r="G119" s="221" t="str">
        <f>IF(COUNTIF(H119:AU119,"&lt;&gt;")=0,"",SUMPRODUCT(((Recommendations[ImplStatus]="Implemented")+(Recommendations[ImplStatus]="Compensated"))*ISNUMBER(MATCH(Recommendations[Id],H119:AU119,0)))/COUNTIF(H119:AU119,"&lt;&gt;"))</f>
        <v/>
      </c>
      <c r="H119" s="218"/>
      <c r="I119" s="218"/>
      <c r="J119" s="218"/>
      <c r="K119" s="218"/>
      <c r="L119" s="218"/>
      <c r="M119" s="218"/>
      <c r="N119" s="218"/>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c r="AO119" s="218"/>
      <c r="AP119" s="218"/>
      <c r="AQ119" s="218"/>
      <c r="AR119" s="218"/>
      <c r="AS119" s="218"/>
      <c r="AT119" s="218"/>
      <c r="AU119" s="236"/>
    </row>
    <row r="120" spans="1:47" ht="60" customHeight="1" x14ac:dyDescent="0.35">
      <c r="A120" s="233" t="s">
        <v>3050</v>
      </c>
      <c r="B120" s="211" t="s">
        <v>3051</v>
      </c>
      <c r="C120" s="212" t="s">
        <v>3052</v>
      </c>
      <c r="D120" s="215" t="s">
        <v>3053</v>
      </c>
      <c r="E120" s="216" t="s">
        <v>2818</v>
      </c>
      <c r="F120" s="219" t="s">
        <v>3054</v>
      </c>
      <c r="G120" s="222" t="str">
        <f>IF(COUNTIF(H120:AU120,"&lt;&gt;")=0,"",SUMPRODUCT(((Recommendations[ImplStatus]="Implemented")+(Recommendations[ImplStatus]="Compensated"))*ISNUMBER(MATCH(Recommendations[Id],H120:AU120,0)))/COUNTIF(H120:AU120,"&lt;&gt;"))</f>
        <v/>
      </c>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37"/>
    </row>
    <row r="121" spans="1:47" ht="60" customHeight="1" x14ac:dyDescent="0.35">
      <c r="A121" s="233" t="s">
        <v>3050</v>
      </c>
      <c r="B121" s="211" t="s">
        <v>3051</v>
      </c>
      <c r="C121" s="212" t="s">
        <v>3055</v>
      </c>
      <c r="D121" s="215" t="s">
        <v>3056</v>
      </c>
      <c r="E121" s="216" t="s">
        <v>2818</v>
      </c>
      <c r="F121" s="219" t="s">
        <v>3054</v>
      </c>
      <c r="G121" s="222" t="str">
        <f>IF(COUNTIF(H121:AU121,"&lt;&gt;")=0,"",SUMPRODUCT(((Recommendations[ImplStatus]="Implemented")+(Recommendations[ImplStatus]="Compensated"))*ISNUMBER(MATCH(Recommendations[Id],H121:AU121,0)))/COUNTIF(H121:AU121,"&lt;&gt;"))</f>
        <v/>
      </c>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37"/>
    </row>
    <row r="122" spans="1:47" ht="60" customHeight="1" x14ac:dyDescent="0.35">
      <c r="A122" s="233" t="s">
        <v>3050</v>
      </c>
      <c r="B122" s="211" t="s">
        <v>3051</v>
      </c>
      <c r="C122" s="212" t="s">
        <v>3057</v>
      </c>
      <c r="D122" s="215" t="s">
        <v>3058</v>
      </c>
      <c r="E122" s="216" t="s">
        <v>2818</v>
      </c>
      <c r="F122" s="219" t="s">
        <v>3054</v>
      </c>
      <c r="G122" s="222" t="str">
        <f>IF(COUNTIF(H122:AU122,"&lt;&gt;")=0,"",SUMPRODUCT(((Recommendations[ImplStatus]="Implemented")+(Recommendations[ImplStatus]="Compensated"))*ISNUMBER(MATCH(Recommendations[Id],H122:AU122,0)))/COUNTIF(H122:AU122,"&lt;&gt;"))</f>
        <v/>
      </c>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37"/>
    </row>
    <row r="123" spans="1:47" ht="60" customHeight="1" x14ac:dyDescent="0.35">
      <c r="A123" s="233" t="s">
        <v>3050</v>
      </c>
      <c r="B123" s="211" t="s">
        <v>3051</v>
      </c>
      <c r="C123" s="212" t="s">
        <v>3059</v>
      </c>
      <c r="D123" s="215" t="s">
        <v>3060</v>
      </c>
      <c r="E123" s="216" t="s">
        <v>2818</v>
      </c>
      <c r="F123" s="219" t="s">
        <v>3054</v>
      </c>
      <c r="G123" s="222" t="str">
        <f>IF(COUNTIF(H123:AU123,"&lt;&gt;")=0,"",SUMPRODUCT(((Recommendations[ImplStatus]="Implemented")+(Recommendations[ImplStatus]="Compensated"))*ISNUMBER(MATCH(Recommendations[Id],H123:AU123,0)))/COUNTIF(H123:AU123,"&lt;&gt;"))</f>
        <v/>
      </c>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37"/>
    </row>
    <row r="124" spans="1:47" ht="60" customHeight="1" x14ac:dyDescent="0.35">
      <c r="A124" s="233" t="s">
        <v>3050</v>
      </c>
      <c r="B124" s="211" t="s">
        <v>3051</v>
      </c>
      <c r="C124" s="212" t="s">
        <v>3061</v>
      </c>
      <c r="D124" s="215" t="s">
        <v>3062</v>
      </c>
      <c r="E124" s="216" t="s">
        <v>2818</v>
      </c>
      <c r="F124" s="219" t="s">
        <v>3054</v>
      </c>
      <c r="G124" s="222" t="str">
        <f>IF(COUNTIF(H124:AU124,"&lt;&gt;")=0,"",SUMPRODUCT(((Recommendations[ImplStatus]="Implemented")+(Recommendations[ImplStatus]="Compensated"))*ISNUMBER(MATCH(Recommendations[Id],H124:AU124,0)))/COUNTIF(H124:AU124,"&lt;&gt;"))</f>
        <v/>
      </c>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37"/>
    </row>
    <row r="125" spans="1:47" ht="60" customHeight="1" x14ac:dyDescent="0.35">
      <c r="A125" s="233" t="s">
        <v>3050</v>
      </c>
      <c r="B125" s="211" t="s">
        <v>3051</v>
      </c>
      <c r="C125" s="212" t="s">
        <v>3063</v>
      </c>
      <c r="D125" s="215" t="s">
        <v>3064</v>
      </c>
      <c r="E125" s="216" t="s">
        <v>2818</v>
      </c>
      <c r="F125" s="219" t="s">
        <v>3054</v>
      </c>
      <c r="G125" s="222" t="str">
        <f>IF(COUNTIF(H125:AU125,"&lt;&gt;")=0,"",SUMPRODUCT(((Recommendations[ImplStatus]="Implemented")+(Recommendations[ImplStatus]="Compensated"))*ISNUMBER(MATCH(Recommendations[Id],H125:AU125,0)))/COUNTIF(H125:AU125,"&lt;&gt;"))</f>
        <v/>
      </c>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37"/>
    </row>
    <row r="126" spans="1:47" ht="60" customHeight="1" x14ac:dyDescent="0.35">
      <c r="A126" s="233" t="s">
        <v>3050</v>
      </c>
      <c r="B126" s="211" t="s">
        <v>3051</v>
      </c>
      <c r="C126" s="212" t="s">
        <v>3065</v>
      </c>
      <c r="D126" s="215" t="s">
        <v>3066</v>
      </c>
      <c r="E126" s="216" t="s">
        <v>2818</v>
      </c>
      <c r="F126" s="219" t="s">
        <v>3054</v>
      </c>
      <c r="G126" s="222" t="str">
        <f>IF(COUNTIF(H126:AU126,"&lt;&gt;")=0,"",SUMPRODUCT(((Recommendations[ImplStatus]="Implemented")+(Recommendations[ImplStatus]="Compensated"))*ISNUMBER(MATCH(Recommendations[Id],H126:AU126,0)))/COUNTIF(H126:AU126,"&lt;&gt;"))</f>
        <v/>
      </c>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37"/>
    </row>
    <row r="127" spans="1:47" ht="60" customHeight="1" x14ac:dyDescent="0.35">
      <c r="A127" s="233" t="s">
        <v>3050</v>
      </c>
      <c r="B127" s="211" t="s">
        <v>3051</v>
      </c>
      <c r="C127" s="212" t="s">
        <v>3067</v>
      </c>
      <c r="D127" s="215" t="s">
        <v>3068</v>
      </c>
      <c r="E127" s="216" t="s">
        <v>2818</v>
      </c>
      <c r="F127" s="219" t="s">
        <v>3054</v>
      </c>
      <c r="G127" s="222" t="str">
        <f>IF(COUNTIF(H127:AU127,"&lt;&gt;")=0,"",SUMPRODUCT(((Recommendations[ImplStatus]="Implemented")+(Recommendations[ImplStatus]="Compensated"))*ISNUMBER(MATCH(Recommendations[Id],H127:AU127,0)))/COUNTIF(H127:AU127,"&lt;&gt;"))</f>
        <v/>
      </c>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37"/>
    </row>
    <row r="128" spans="1:47" ht="60" customHeight="1" x14ac:dyDescent="0.35">
      <c r="A128" s="233" t="s">
        <v>3050</v>
      </c>
      <c r="B128" s="211" t="s">
        <v>3051</v>
      </c>
      <c r="C128" s="212" t="s">
        <v>3069</v>
      </c>
      <c r="D128" s="215" t="s">
        <v>3070</v>
      </c>
      <c r="E128" s="216" t="s">
        <v>2818</v>
      </c>
      <c r="F128" s="219" t="s">
        <v>3054</v>
      </c>
      <c r="G128" s="222" t="str">
        <f>IF(COUNTIF(H128:AU128,"&lt;&gt;")=0,"",SUMPRODUCT(((Recommendations[ImplStatus]="Implemented")+(Recommendations[ImplStatus]="Compensated"))*ISNUMBER(MATCH(Recommendations[Id],H128:AU128,0)))/COUNTIF(H128:AU128,"&lt;&gt;"))</f>
        <v/>
      </c>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37"/>
    </row>
    <row r="129" spans="1:47" ht="60" customHeight="1" x14ac:dyDescent="0.35">
      <c r="A129" s="233" t="s">
        <v>3050</v>
      </c>
      <c r="B129" s="211" t="s">
        <v>3051</v>
      </c>
      <c r="C129" s="212" t="s">
        <v>3071</v>
      </c>
      <c r="D129" s="215" t="s">
        <v>3072</v>
      </c>
      <c r="E129" s="216" t="s">
        <v>2818</v>
      </c>
      <c r="F129" s="219" t="s">
        <v>3054</v>
      </c>
      <c r="G129" s="222" t="str">
        <f>IF(COUNTIF(H129:AU129,"&lt;&gt;")=0,"",SUMPRODUCT(((Recommendations[ImplStatus]="Implemented")+(Recommendations[ImplStatus]="Compensated"))*ISNUMBER(MATCH(Recommendations[Id],H129:AU129,0)))/COUNTIF(H129:AU129,"&lt;&gt;"))</f>
        <v/>
      </c>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37"/>
    </row>
    <row r="130" spans="1:47" ht="60" customHeight="1" x14ac:dyDescent="0.35">
      <c r="A130" s="233" t="s">
        <v>3050</v>
      </c>
      <c r="B130" s="211" t="s">
        <v>3051</v>
      </c>
      <c r="C130" s="212" t="s">
        <v>3073</v>
      </c>
      <c r="D130" s="215" t="s">
        <v>3074</v>
      </c>
      <c r="E130" s="216" t="s">
        <v>2818</v>
      </c>
      <c r="F130" s="219" t="s">
        <v>3054</v>
      </c>
      <c r="G130" s="222" t="str">
        <f>IF(COUNTIF(H130:AU130,"&lt;&gt;")=0,"",SUMPRODUCT(((Recommendations[ImplStatus]="Implemented")+(Recommendations[ImplStatus]="Compensated"))*ISNUMBER(MATCH(Recommendations[Id],H130:AU130,0)))/COUNTIF(H130:AU130,"&lt;&gt;"))</f>
        <v/>
      </c>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37"/>
    </row>
    <row r="131" spans="1:47" ht="60" customHeight="1" x14ac:dyDescent="0.35">
      <c r="A131" s="233" t="s">
        <v>3050</v>
      </c>
      <c r="B131" s="211" t="s">
        <v>3051</v>
      </c>
      <c r="C131" s="212" t="s">
        <v>3075</v>
      </c>
      <c r="D131" s="215" t="s">
        <v>3076</v>
      </c>
      <c r="E131" s="216" t="s">
        <v>2818</v>
      </c>
      <c r="F131" s="219" t="s">
        <v>3054</v>
      </c>
      <c r="G131" s="222" t="str">
        <f>IF(COUNTIF(H131:AU131,"&lt;&gt;")=0,"",SUMPRODUCT(((Recommendations[ImplStatus]="Implemented")+(Recommendations[ImplStatus]="Compensated"))*ISNUMBER(MATCH(Recommendations[Id],H131:AU131,0)))/COUNTIF(H131:AU131,"&lt;&gt;"))</f>
        <v/>
      </c>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37"/>
    </row>
    <row r="132" spans="1:47" ht="60" customHeight="1" x14ac:dyDescent="0.35">
      <c r="A132" s="233" t="s">
        <v>3050</v>
      </c>
      <c r="B132" s="211" t="s">
        <v>3051</v>
      </c>
      <c r="C132" s="212" t="s">
        <v>3077</v>
      </c>
      <c r="D132" s="215" t="s">
        <v>3078</v>
      </c>
      <c r="E132" s="216" t="s">
        <v>2818</v>
      </c>
      <c r="F132" s="219" t="s">
        <v>3054</v>
      </c>
      <c r="G132" s="222" t="str">
        <f>IF(COUNTIF(H132:AU132,"&lt;&gt;")=0,"",SUMPRODUCT(((Recommendations[ImplStatus]="Implemented")+(Recommendations[ImplStatus]="Compensated"))*ISNUMBER(MATCH(Recommendations[Id],H132:AU132,0)))/COUNTIF(H132:AU132,"&lt;&gt;"))</f>
        <v/>
      </c>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37"/>
    </row>
    <row r="133" spans="1:47" ht="60" customHeight="1" x14ac:dyDescent="0.35">
      <c r="A133" s="233" t="s">
        <v>3050</v>
      </c>
      <c r="B133" s="211" t="s">
        <v>3051</v>
      </c>
      <c r="C133" s="212" t="s">
        <v>3079</v>
      </c>
      <c r="D133" s="215" t="s">
        <v>3080</v>
      </c>
      <c r="E133" s="216" t="s">
        <v>2847</v>
      </c>
      <c r="F133" s="219" t="s">
        <v>3054</v>
      </c>
      <c r="G133" s="222" t="str">
        <f>IF(COUNTIF(H133:AU133,"&lt;&gt;")=0,"",SUMPRODUCT(((Recommendations[ImplStatus]="Implemented")+(Recommendations[ImplStatus]="Compensated"))*ISNUMBER(MATCH(Recommendations[Id],H133:AU133,0)))/COUNTIF(H133:AU133,"&lt;&gt;"))</f>
        <v/>
      </c>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37"/>
    </row>
    <row r="134" spans="1:47" ht="60" customHeight="1" x14ac:dyDescent="0.35">
      <c r="A134" s="233" t="s">
        <v>3050</v>
      </c>
      <c r="B134" s="211" t="s">
        <v>3051</v>
      </c>
      <c r="C134" s="212" t="s">
        <v>3081</v>
      </c>
      <c r="D134" s="215" t="s">
        <v>3082</v>
      </c>
      <c r="E134" s="216" t="s">
        <v>2847</v>
      </c>
      <c r="F134" s="219" t="s">
        <v>3054</v>
      </c>
      <c r="G134" s="222" t="str">
        <f>IF(COUNTIF(H134:AU134,"&lt;&gt;")=0,"",SUMPRODUCT(((Recommendations[ImplStatus]="Implemented")+(Recommendations[ImplStatus]="Compensated"))*ISNUMBER(MATCH(Recommendations[Id],H134:AU134,0)))/COUNTIF(H134:AU134,"&lt;&gt;"))</f>
        <v/>
      </c>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37"/>
    </row>
    <row r="135" spans="1:47" ht="60" customHeight="1" x14ac:dyDescent="0.35">
      <c r="A135" s="233" t="s">
        <v>3050</v>
      </c>
      <c r="B135" s="211" t="s">
        <v>3051</v>
      </c>
      <c r="C135" s="212" t="s">
        <v>3083</v>
      </c>
      <c r="D135" s="215" t="s">
        <v>3084</v>
      </c>
      <c r="E135" s="216" t="s">
        <v>2962</v>
      </c>
      <c r="F135" s="219" t="s">
        <v>3054</v>
      </c>
      <c r="G135" s="222" t="str">
        <f>IF(COUNTIF(H135:AU135,"&lt;&gt;")=0,"",SUMPRODUCT(((Recommendations[ImplStatus]="Implemented")+(Recommendations[ImplStatus]="Compensated"))*ISNUMBER(MATCH(Recommendations[Id],H135:AU135,0)))/COUNTIF(H135:AU135,"&lt;&gt;"))</f>
        <v/>
      </c>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37"/>
    </row>
    <row r="136" spans="1:47" ht="60" customHeight="1" x14ac:dyDescent="0.35">
      <c r="A136" s="233" t="s">
        <v>3050</v>
      </c>
      <c r="B136" s="211" t="s">
        <v>3051</v>
      </c>
      <c r="C136" s="212" t="s">
        <v>3085</v>
      </c>
      <c r="D136" s="215" t="s">
        <v>3086</v>
      </c>
      <c r="E136" s="216" t="s">
        <v>2847</v>
      </c>
      <c r="F136" s="219" t="s">
        <v>3054</v>
      </c>
      <c r="G136" s="222" t="str">
        <f>IF(COUNTIF(H136:AU136,"&lt;&gt;")=0,"",SUMPRODUCT(((Recommendations[ImplStatus]="Implemented")+(Recommendations[ImplStatus]="Compensated"))*ISNUMBER(MATCH(Recommendations[Id],H136:AU136,0)))/COUNTIF(H136:AU136,"&lt;&gt;"))</f>
        <v/>
      </c>
      <c r="H136" s="223"/>
      <c r="I136" s="223"/>
      <c r="J136" s="223"/>
      <c r="K136" s="223"/>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37"/>
    </row>
    <row r="137" spans="1:47" ht="60" customHeight="1" x14ac:dyDescent="0.35">
      <c r="A137" s="233" t="s">
        <v>3050</v>
      </c>
      <c r="B137" s="211" t="s">
        <v>3051</v>
      </c>
      <c r="C137" s="212" t="s">
        <v>3087</v>
      </c>
      <c r="D137" s="215" t="s">
        <v>3088</v>
      </c>
      <c r="E137" s="216" t="s">
        <v>2847</v>
      </c>
      <c r="F137" s="219" t="s">
        <v>3054</v>
      </c>
      <c r="G137" s="222" t="str">
        <f>IF(COUNTIF(H137:AU137,"&lt;&gt;")=0,"",SUMPRODUCT(((Recommendations[ImplStatus]="Implemented")+(Recommendations[ImplStatus]="Compensated"))*ISNUMBER(MATCH(Recommendations[Id],H137:AU137,0)))/COUNTIF(H137:AU137,"&lt;&gt;"))</f>
        <v/>
      </c>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37"/>
    </row>
    <row r="138" spans="1:47" ht="60" customHeight="1" x14ac:dyDescent="0.35">
      <c r="A138" s="233" t="s">
        <v>3050</v>
      </c>
      <c r="B138" s="211" t="s">
        <v>3051</v>
      </c>
      <c r="C138" s="212" t="s">
        <v>3089</v>
      </c>
      <c r="D138" s="215" t="s">
        <v>3090</v>
      </c>
      <c r="E138" s="216" t="s">
        <v>2962</v>
      </c>
      <c r="F138" s="219" t="s">
        <v>3054</v>
      </c>
      <c r="G138" s="222" t="str">
        <f>IF(COUNTIF(H138:AU138,"&lt;&gt;")=0,"",SUMPRODUCT(((Recommendations[ImplStatus]="Implemented")+(Recommendations[ImplStatus]="Compensated"))*ISNUMBER(MATCH(Recommendations[Id],H138:AU138,0)))/COUNTIF(H138:AU138,"&lt;&gt;"))</f>
        <v/>
      </c>
      <c r="H138" s="223"/>
      <c r="I138" s="223"/>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37"/>
    </row>
    <row r="139" spans="1:47" ht="60" customHeight="1" x14ac:dyDescent="0.35">
      <c r="A139" s="233" t="s">
        <v>3050</v>
      </c>
      <c r="B139" s="211" t="s">
        <v>3051</v>
      </c>
      <c r="C139" s="212" t="s">
        <v>3091</v>
      </c>
      <c r="D139" s="215" t="s">
        <v>3092</v>
      </c>
      <c r="E139" s="216" t="s">
        <v>2962</v>
      </c>
      <c r="F139" s="219" t="s">
        <v>3054</v>
      </c>
      <c r="G139" s="222" t="str">
        <f>IF(COUNTIF(H139:AU139,"&lt;&gt;")=0,"",SUMPRODUCT(((Recommendations[ImplStatus]="Implemented")+(Recommendations[ImplStatus]="Compensated"))*ISNUMBER(MATCH(Recommendations[Id],H139:AU139,0)))/COUNTIF(H139:AU139,"&lt;&gt;"))</f>
        <v/>
      </c>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37"/>
    </row>
    <row r="140" spans="1:47" ht="60" customHeight="1" x14ac:dyDescent="0.35">
      <c r="A140" s="233" t="s">
        <v>3050</v>
      </c>
      <c r="B140" s="211" t="s">
        <v>3051</v>
      </c>
      <c r="C140" s="212" t="s">
        <v>3093</v>
      </c>
      <c r="D140" s="215" t="s">
        <v>3094</v>
      </c>
      <c r="E140" s="216" t="s">
        <v>2818</v>
      </c>
      <c r="F140" s="219" t="s">
        <v>3054</v>
      </c>
      <c r="G140" s="222" t="str">
        <f>IF(COUNTIF(H140:AU140,"&lt;&gt;")=0,"",SUMPRODUCT(((Recommendations[ImplStatus]="Implemented")+(Recommendations[ImplStatus]="Compensated"))*ISNUMBER(MATCH(Recommendations[Id],H140:AU140,0)))/COUNTIF(H140:AU140,"&lt;&gt;"))</f>
        <v/>
      </c>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37"/>
    </row>
    <row r="141" spans="1:47" ht="60" customHeight="1" x14ac:dyDescent="0.35">
      <c r="A141" s="233" t="s">
        <v>3050</v>
      </c>
      <c r="B141" s="211" t="s">
        <v>3051</v>
      </c>
      <c r="C141" s="212" t="s">
        <v>3095</v>
      </c>
      <c r="D141" s="215" t="s">
        <v>3096</v>
      </c>
      <c r="E141" s="216" t="s">
        <v>3097</v>
      </c>
      <c r="F141" s="219" t="s">
        <v>3098</v>
      </c>
      <c r="G141" s="222" t="str">
        <f>IF(COUNTIF(H141:AU141,"&lt;&gt;")=0,"",SUMPRODUCT(((Recommendations[ImplStatus]="Implemented")+(Recommendations[ImplStatus]="Compensated"))*ISNUMBER(MATCH(Recommendations[Id],H141:AU141,0)))/COUNTIF(H141:AU141,"&lt;&gt;"))</f>
        <v/>
      </c>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37"/>
    </row>
    <row r="142" spans="1:47" ht="60" customHeight="1" x14ac:dyDescent="0.35">
      <c r="A142" s="233" t="s">
        <v>3050</v>
      </c>
      <c r="B142" s="211" t="s">
        <v>3051</v>
      </c>
      <c r="C142" s="212" t="s">
        <v>3099</v>
      </c>
      <c r="D142" s="215" t="s">
        <v>3100</v>
      </c>
      <c r="E142" s="216" t="s">
        <v>3097</v>
      </c>
      <c r="F142" s="219" t="s">
        <v>3098</v>
      </c>
      <c r="G142" s="222" t="str">
        <f>IF(COUNTIF(H142:AU142,"&lt;&gt;")=0,"",SUMPRODUCT(((Recommendations[ImplStatus]="Implemented")+(Recommendations[ImplStatus]="Compensated"))*ISNUMBER(MATCH(Recommendations[Id],H142:AU142,0)))/COUNTIF(H142:AU142,"&lt;&gt;"))</f>
        <v/>
      </c>
      <c r="H142" s="223"/>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37"/>
    </row>
    <row r="143" spans="1:47" ht="60" customHeight="1" x14ac:dyDescent="0.35">
      <c r="A143" s="233" t="s">
        <v>3050</v>
      </c>
      <c r="B143" s="211" t="s">
        <v>3051</v>
      </c>
      <c r="C143" s="212" t="s">
        <v>3101</v>
      </c>
      <c r="D143" s="215" t="s">
        <v>3102</v>
      </c>
      <c r="E143" s="216" t="s">
        <v>3097</v>
      </c>
      <c r="F143" s="219" t="s">
        <v>3098</v>
      </c>
      <c r="G143" s="222" t="str">
        <f>IF(COUNTIF(H143:AU143,"&lt;&gt;")=0,"",SUMPRODUCT(((Recommendations[ImplStatus]="Implemented")+(Recommendations[ImplStatus]="Compensated"))*ISNUMBER(MATCH(Recommendations[Id],H143:AU143,0)))/COUNTIF(H143:AU143,"&lt;&gt;"))</f>
        <v/>
      </c>
      <c r="H143" s="223"/>
      <c r="I143" s="223"/>
      <c r="J143" s="223"/>
      <c r="K143" s="223"/>
      <c r="L143" s="223"/>
      <c r="M143" s="223"/>
      <c r="N143" s="223"/>
      <c r="O143" s="223"/>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37"/>
    </row>
    <row r="144" spans="1:47" ht="60" customHeight="1" x14ac:dyDescent="0.35">
      <c r="A144" s="233" t="s">
        <v>3050</v>
      </c>
      <c r="B144" s="211" t="s">
        <v>3051</v>
      </c>
      <c r="C144" s="212" t="s">
        <v>3103</v>
      </c>
      <c r="D144" s="215" t="s">
        <v>3104</v>
      </c>
      <c r="E144" s="216" t="s">
        <v>2914</v>
      </c>
      <c r="F144" s="219" t="s">
        <v>3098</v>
      </c>
      <c r="G144" s="222" t="str">
        <f>IF(COUNTIF(H144:AU144,"&lt;&gt;")=0,"",SUMPRODUCT(((Recommendations[ImplStatus]="Implemented")+(Recommendations[ImplStatus]="Compensated"))*ISNUMBER(MATCH(Recommendations[Id],H144:AU144,0)))/COUNTIF(H144:AU144,"&lt;&gt;"))</f>
        <v/>
      </c>
      <c r="H144" s="223"/>
      <c r="I144" s="223"/>
      <c r="J144" s="223"/>
      <c r="K144" s="223"/>
      <c r="L144" s="223"/>
      <c r="M144" s="223"/>
      <c r="N144" s="223"/>
      <c r="O144" s="223"/>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37"/>
    </row>
    <row r="145" spans="1:47" ht="60" customHeight="1" x14ac:dyDescent="0.35">
      <c r="A145" s="233" t="s">
        <v>3050</v>
      </c>
      <c r="B145" s="211" t="s">
        <v>3051</v>
      </c>
      <c r="C145" s="212" t="s">
        <v>3105</v>
      </c>
      <c r="D145" s="215" t="s">
        <v>3106</v>
      </c>
      <c r="E145" s="216" t="s">
        <v>2914</v>
      </c>
      <c r="F145" s="219" t="s">
        <v>3098</v>
      </c>
      <c r="G145" s="222" t="str">
        <f>IF(COUNTIF(H145:AU145,"&lt;&gt;")=0,"",SUMPRODUCT(((Recommendations[ImplStatus]="Implemented")+(Recommendations[ImplStatus]="Compensated"))*ISNUMBER(MATCH(Recommendations[Id],H145:AU145,0)))/COUNTIF(H145:AU145,"&lt;&gt;"))</f>
        <v/>
      </c>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37"/>
    </row>
    <row r="146" spans="1:47" ht="60" customHeight="1" x14ac:dyDescent="0.35">
      <c r="A146" s="233" t="s">
        <v>3050</v>
      </c>
      <c r="B146" s="211" t="s">
        <v>3051</v>
      </c>
      <c r="C146" s="212" t="s">
        <v>3107</v>
      </c>
      <c r="D146" s="215" t="s">
        <v>3108</v>
      </c>
      <c r="E146" s="216" t="s">
        <v>2914</v>
      </c>
      <c r="F146" s="219" t="s">
        <v>3098</v>
      </c>
      <c r="G146" s="222" t="str">
        <f>IF(COUNTIF(H146:AU146,"&lt;&gt;")=0,"",SUMPRODUCT(((Recommendations[ImplStatus]="Implemented")+(Recommendations[ImplStatus]="Compensated"))*ISNUMBER(MATCH(Recommendations[Id],H146:AU146,0)))/COUNTIF(H146:AU146,"&lt;&gt;"))</f>
        <v/>
      </c>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37"/>
    </row>
    <row r="147" spans="1:47" ht="60" customHeight="1" outlineLevel="2" x14ac:dyDescent="0.35">
      <c r="A147" s="232" t="s">
        <v>3050</v>
      </c>
      <c r="B147" s="210" t="s">
        <v>3109</v>
      </c>
      <c r="C147" s="210"/>
      <c r="D147" s="214"/>
      <c r="E147" s="210"/>
      <c r="F147" s="218"/>
      <c r="G147" s="221" t="str">
        <f>IF(COUNTIF(H147:AU147,"&lt;&gt;")=0,"",SUMPRODUCT(((Recommendations[ImplStatus]="Implemented")+(Recommendations[ImplStatus]="Compensated"))*ISNUMBER(MATCH(Recommendations[Id],H147:AU147,0)))/COUNTIF(H147:AU147,"&lt;&gt;"))</f>
        <v/>
      </c>
      <c r="H147" s="218"/>
      <c r="I147" s="218"/>
      <c r="J147" s="218"/>
      <c r="K147" s="218"/>
      <c r="L147" s="218"/>
      <c r="M147" s="218"/>
      <c r="N147" s="218"/>
      <c r="O147" s="218"/>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c r="AK147" s="218"/>
      <c r="AL147" s="218"/>
      <c r="AM147" s="218"/>
      <c r="AN147" s="218"/>
      <c r="AO147" s="218"/>
      <c r="AP147" s="218"/>
      <c r="AQ147" s="218"/>
      <c r="AR147" s="218"/>
      <c r="AS147" s="218"/>
      <c r="AT147" s="218"/>
      <c r="AU147" s="236"/>
    </row>
    <row r="148" spans="1:47" ht="60" customHeight="1" x14ac:dyDescent="0.35">
      <c r="A148" s="233" t="s">
        <v>3050</v>
      </c>
      <c r="B148" s="211" t="s">
        <v>3109</v>
      </c>
      <c r="C148" s="212" t="s">
        <v>3110</v>
      </c>
      <c r="D148" s="215" t="s">
        <v>3111</v>
      </c>
      <c r="E148" s="216" t="s">
        <v>2847</v>
      </c>
      <c r="F148" s="219" t="s">
        <v>3112</v>
      </c>
      <c r="G148" s="222" t="str">
        <f>IF(COUNTIF(H148:AU148,"&lt;&gt;")=0,"",SUMPRODUCT(((Recommendations[ImplStatus]="Implemented")+(Recommendations[ImplStatus]="Compensated"))*ISNUMBER(MATCH(Recommendations[Id],H148:AU148,0)))/COUNTIF(H148:AU148,"&lt;&gt;"))</f>
        <v/>
      </c>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37"/>
    </row>
    <row r="149" spans="1:47" ht="60" customHeight="1" x14ac:dyDescent="0.35">
      <c r="A149" s="233" t="s">
        <v>3050</v>
      </c>
      <c r="B149" s="211" t="s">
        <v>3109</v>
      </c>
      <c r="C149" s="212" t="s">
        <v>3113</v>
      </c>
      <c r="D149" s="215" t="s">
        <v>3114</v>
      </c>
      <c r="E149" s="216" t="s">
        <v>2847</v>
      </c>
      <c r="F149" s="219" t="s">
        <v>3112</v>
      </c>
      <c r="G149" s="222" t="str">
        <f>IF(COUNTIF(H149:AU149,"&lt;&gt;")=0,"",SUMPRODUCT(((Recommendations[ImplStatus]="Implemented")+(Recommendations[ImplStatus]="Compensated"))*ISNUMBER(MATCH(Recommendations[Id],H149:AU149,0)))/COUNTIF(H149:AU149,"&lt;&gt;"))</f>
        <v/>
      </c>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37"/>
    </row>
    <row r="150" spans="1:47" ht="60" customHeight="1" x14ac:dyDescent="0.35">
      <c r="A150" s="233" t="s">
        <v>3050</v>
      </c>
      <c r="B150" s="211" t="s">
        <v>3109</v>
      </c>
      <c r="C150" s="212" t="s">
        <v>3115</v>
      </c>
      <c r="D150" s="215" t="s">
        <v>3116</v>
      </c>
      <c r="E150" s="216" t="s">
        <v>2847</v>
      </c>
      <c r="F150" s="219" t="s">
        <v>3112</v>
      </c>
      <c r="G150" s="222" t="str">
        <f>IF(COUNTIF(H150:AU150,"&lt;&gt;")=0,"",SUMPRODUCT(((Recommendations[ImplStatus]="Implemented")+(Recommendations[ImplStatus]="Compensated"))*ISNUMBER(MATCH(Recommendations[Id],H150:AU150,0)))/COUNTIF(H150:AU150,"&lt;&gt;"))</f>
        <v/>
      </c>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37"/>
    </row>
    <row r="151" spans="1:47" ht="60" customHeight="1" x14ac:dyDescent="0.35">
      <c r="A151" s="233" t="s">
        <v>3050</v>
      </c>
      <c r="B151" s="211" t="s">
        <v>3109</v>
      </c>
      <c r="C151" s="212" t="s">
        <v>3117</v>
      </c>
      <c r="D151" s="215" t="s">
        <v>3118</v>
      </c>
      <c r="E151" s="216" t="s">
        <v>2847</v>
      </c>
      <c r="F151" s="219" t="s">
        <v>3112</v>
      </c>
      <c r="G151" s="222" t="str">
        <f>IF(COUNTIF(H151:AU151,"&lt;&gt;")=0,"",SUMPRODUCT(((Recommendations[ImplStatus]="Implemented")+(Recommendations[ImplStatus]="Compensated"))*ISNUMBER(MATCH(Recommendations[Id],H151:AU151,0)))/COUNTIF(H151:AU151,"&lt;&gt;"))</f>
        <v/>
      </c>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37"/>
    </row>
    <row r="152" spans="1:47" ht="60" customHeight="1" x14ac:dyDescent="0.35">
      <c r="A152" s="233" t="s">
        <v>3050</v>
      </c>
      <c r="B152" s="211" t="s">
        <v>3109</v>
      </c>
      <c r="C152" s="212" t="s">
        <v>3119</v>
      </c>
      <c r="D152" s="215" t="s">
        <v>3120</v>
      </c>
      <c r="E152" s="216" t="s">
        <v>2847</v>
      </c>
      <c r="F152" s="219" t="s">
        <v>3112</v>
      </c>
      <c r="G152" s="222" t="str">
        <f>IF(COUNTIF(H152:AU152,"&lt;&gt;")=0,"",SUMPRODUCT(((Recommendations[ImplStatus]="Implemented")+(Recommendations[ImplStatus]="Compensated"))*ISNUMBER(MATCH(Recommendations[Id],H152:AU152,0)))/COUNTIF(H152:AU152,"&lt;&gt;"))</f>
        <v/>
      </c>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37"/>
    </row>
    <row r="153" spans="1:47" ht="60" customHeight="1" x14ac:dyDescent="0.35">
      <c r="A153" s="233" t="s">
        <v>3050</v>
      </c>
      <c r="B153" s="211" t="s">
        <v>3109</v>
      </c>
      <c r="C153" s="212" t="s">
        <v>3121</v>
      </c>
      <c r="D153" s="215" t="s">
        <v>3122</v>
      </c>
      <c r="E153" s="216" t="s">
        <v>2847</v>
      </c>
      <c r="F153" s="219" t="s">
        <v>3112</v>
      </c>
      <c r="G153" s="222" t="str">
        <f>IF(COUNTIF(H153:AU153,"&lt;&gt;")=0,"",SUMPRODUCT(((Recommendations[ImplStatus]="Implemented")+(Recommendations[ImplStatus]="Compensated"))*ISNUMBER(MATCH(Recommendations[Id],H153:AU153,0)))/COUNTIF(H153:AU153,"&lt;&gt;"))</f>
        <v/>
      </c>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37"/>
    </row>
    <row r="154" spans="1:47" ht="60" customHeight="1" x14ac:dyDescent="0.35">
      <c r="A154" s="233" t="s">
        <v>3050</v>
      </c>
      <c r="B154" s="211" t="s">
        <v>3109</v>
      </c>
      <c r="C154" s="212" t="s">
        <v>3123</v>
      </c>
      <c r="D154" s="215" t="s">
        <v>3124</v>
      </c>
      <c r="E154" s="216" t="s">
        <v>2847</v>
      </c>
      <c r="F154" s="219" t="s">
        <v>3112</v>
      </c>
      <c r="G154" s="222" t="str">
        <f>IF(COUNTIF(H154:AU154,"&lt;&gt;")=0,"",SUMPRODUCT(((Recommendations[ImplStatus]="Implemented")+(Recommendations[ImplStatus]="Compensated"))*ISNUMBER(MATCH(Recommendations[Id],H154:AU154,0)))/COUNTIF(H154:AU154,"&lt;&gt;"))</f>
        <v/>
      </c>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37"/>
    </row>
    <row r="155" spans="1:47" ht="60" customHeight="1" x14ac:dyDescent="0.35">
      <c r="A155" s="233" t="s">
        <v>3050</v>
      </c>
      <c r="B155" s="211" t="s">
        <v>3109</v>
      </c>
      <c r="C155" s="212" t="s">
        <v>3125</v>
      </c>
      <c r="D155" s="215" t="s">
        <v>3126</v>
      </c>
      <c r="E155" s="216" t="s">
        <v>2847</v>
      </c>
      <c r="F155" s="219" t="s">
        <v>3112</v>
      </c>
      <c r="G155" s="222" t="str">
        <f>IF(COUNTIF(H155:AU155,"&lt;&gt;")=0,"",SUMPRODUCT(((Recommendations[ImplStatus]="Implemented")+(Recommendations[ImplStatus]="Compensated"))*ISNUMBER(MATCH(Recommendations[Id],H155:AU155,0)))/COUNTIF(H155:AU155,"&lt;&gt;"))</f>
        <v/>
      </c>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37"/>
    </row>
    <row r="156" spans="1:47" ht="60" customHeight="1" x14ac:dyDescent="0.35">
      <c r="A156" s="233" t="s">
        <v>3050</v>
      </c>
      <c r="B156" s="211" t="s">
        <v>3109</v>
      </c>
      <c r="C156" s="212" t="s">
        <v>3127</v>
      </c>
      <c r="D156" s="215" t="s">
        <v>3128</v>
      </c>
      <c r="E156" s="216" t="s">
        <v>2847</v>
      </c>
      <c r="F156" s="219" t="s">
        <v>3112</v>
      </c>
      <c r="G156" s="222" t="str">
        <f>IF(COUNTIF(H156:AU156,"&lt;&gt;")=0,"",SUMPRODUCT(((Recommendations[ImplStatus]="Implemented")+(Recommendations[ImplStatus]="Compensated"))*ISNUMBER(MATCH(Recommendations[Id],H156:AU156,0)))/COUNTIF(H156:AU156,"&lt;&gt;"))</f>
        <v/>
      </c>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37"/>
    </row>
    <row r="157" spans="1:47" ht="60" customHeight="1" x14ac:dyDescent="0.35">
      <c r="A157" s="233" t="s">
        <v>3050</v>
      </c>
      <c r="B157" s="211" t="s">
        <v>3109</v>
      </c>
      <c r="C157" s="212" t="s">
        <v>3129</v>
      </c>
      <c r="D157" s="215" t="s">
        <v>3130</v>
      </c>
      <c r="E157" s="216" t="s">
        <v>2847</v>
      </c>
      <c r="F157" s="219" t="s">
        <v>3112</v>
      </c>
      <c r="G157" s="222" t="str">
        <f>IF(COUNTIF(H157:AU157,"&lt;&gt;")=0,"",SUMPRODUCT(((Recommendations[ImplStatus]="Implemented")+(Recommendations[ImplStatus]="Compensated"))*ISNUMBER(MATCH(Recommendations[Id],H157:AU157,0)))/COUNTIF(H157:AU157,"&lt;&gt;"))</f>
        <v/>
      </c>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37"/>
    </row>
    <row r="158" spans="1:47" ht="60" customHeight="1" x14ac:dyDescent="0.35">
      <c r="A158" s="233" t="s">
        <v>3050</v>
      </c>
      <c r="B158" s="211" t="s">
        <v>3109</v>
      </c>
      <c r="C158" s="212" t="s">
        <v>3131</v>
      </c>
      <c r="D158" s="215" t="s">
        <v>3132</v>
      </c>
      <c r="E158" s="216" t="s">
        <v>2847</v>
      </c>
      <c r="F158" s="219" t="s">
        <v>3112</v>
      </c>
      <c r="G158" s="222" t="str">
        <f>IF(COUNTIF(H158:AU158,"&lt;&gt;")=0,"",SUMPRODUCT(((Recommendations[ImplStatus]="Implemented")+(Recommendations[ImplStatus]="Compensated"))*ISNUMBER(MATCH(Recommendations[Id],H158:AU158,0)))/COUNTIF(H158:AU158,"&lt;&gt;"))</f>
        <v/>
      </c>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37"/>
    </row>
    <row r="159" spans="1:47" ht="60" customHeight="1" x14ac:dyDescent="0.35">
      <c r="A159" s="233" t="s">
        <v>3050</v>
      </c>
      <c r="B159" s="211" t="s">
        <v>3109</v>
      </c>
      <c r="C159" s="212" t="s">
        <v>3133</v>
      </c>
      <c r="D159" s="215" t="s">
        <v>3134</v>
      </c>
      <c r="E159" s="216" t="s">
        <v>2847</v>
      </c>
      <c r="F159" s="219" t="s">
        <v>3112</v>
      </c>
      <c r="G159" s="222" t="str">
        <f>IF(COUNTIF(H159:AU159,"&lt;&gt;")=0,"",SUMPRODUCT(((Recommendations[ImplStatus]="Implemented")+(Recommendations[ImplStatus]="Compensated"))*ISNUMBER(MATCH(Recommendations[Id],H159:AU159,0)))/COUNTIF(H159:AU159,"&lt;&gt;"))</f>
        <v/>
      </c>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37"/>
    </row>
    <row r="160" spans="1:47" ht="60" customHeight="1" x14ac:dyDescent="0.35">
      <c r="A160" s="233" t="s">
        <v>3050</v>
      </c>
      <c r="B160" s="211" t="s">
        <v>3109</v>
      </c>
      <c r="C160" s="212" t="s">
        <v>3135</v>
      </c>
      <c r="D160" s="215" t="s">
        <v>3136</v>
      </c>
      <c r="E160" s="216" t="s">
        <v>2847</v>
      </c>
      <c r="F160" s="219" t="s">
        <v>3137</v>
      </c>
      <c r="G160" s="222" t="str">
        <f>IF(COUNTIF(H160:AU160,"&lt;&gt;")=0,"",SUMPRODUCT(((Recommendations[ImplStatus]="Implemented")+(Recommendations[ImplStatus]="Compensated"))*ISNUMBER(MATCH(Recommendations[Id],H160:AU160,0)))/COUNTIF(H160:AU160,"&lt;&gt;"))</f>
        <v/>
      </c>
      <c r="H160" s="223"/>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37"/>
    </row>
    <row r="161" spans="1:47" ht="60" customHeight="1" x14ac:dyDescent="0.35">
      <c r="A161" s="233" t="s">
        <v>3050</v>
      </c>
      <c r="B161" s="211" t="s">
        <v>3109</v>
      </c>
      <c r="C161" s="212" t="s">
        <v>3138</v>
      </c>
      <c r="D161" s="215" t="s">
        <v>3139</v>
      </c>
      <c r="E161" s="216" t="s">
        <v>2847</v>
      </c>
      <c r="F161" s="219" t="s">
        <v>3137</v>
      </c>
      <c r="G161" s="222" t="str">
        <f>IF(COUNTIF(H161:AU161,"&lt;&gt;")=0,"",SUMPRODUCT(((Recommendations[ImplStatus]="Implemented")+(Recommendations[ImplStatus]="Compensated"))*ISNUMBER(MATCH(Recommendations[Id],H161:AU161,0)))/COUNTIF(H161:AU161,"&lt;&gt;"))</f>
        <v/>
      </c>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37"/>
    </row>
    <row r="162" spans="1:47" ht="60" customHeight="1" x14ac:dyDescent="0.35">
      <c r="A162" s="233" t="s">
        <v>3050</v>
      </c>
      <c r="B162" s="211" t="s">
        <v>3109</v>
      </c>
      <c r="C162" s="212" t="s">
        <v>3140</v>
      </c>
      <c r="D162" s="215" t="s">
        <v>3141</v>
      </c>
      <c r="E162" s="216" t="s">
        <v>2847</v>
      </c>
      <c r="F162" s="219" t="s">
        <v>3137</v>
      </c>
      <c r="G162" s="222" t="str">
        <f>IF(COUNTIF(H162:AU162,"&lt;&gt;")=0,"",SUMPRODUCT(((Recommendations[ImplStatus]="Implemented")+(Recommendations[ImplStatus]="Compensated"))*ISNUMBER(MATCH(Recommendations[Id],H162:AU162,0)))/COUNTIF(H162:AU162,"&lt;&gt;"))</f>
        <v/>
      </c>
      <c r="H162" s="223"/>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c r="AL162" s="223"/>
      <c r="AM162" s="223"/>
      <c r="AN162" s="223"/>
      <c r="AO162" s="223"/>
      <c r="AP162" s="223"/>
      <c r="AQ162" s="223"/>
      <c r="AR162" s="223"/>
      <c r="AS162" s="223"/>
      <c r="AT162" s="223"/>
      <c r="AU162" s="237"/>
    </row>
    <row r="163" spans="1:47" ht="60" customHeight="1" x14ac:dyDescent="0.35">
      <c r="A163" s="233" t="s">
        <v>3050</v>
      </c>
      <c r="B163" s="211" t="s">
        <v>3109</v>
      </c>
      <c r="C163" s="212" t="s">
        <v>3142</v>
      </c>
      <c r="D163" s="215" t="s">
        <v>3143</v>
      </c>
      <c r="E163" s="216" t="s">
        <v>2847</v>
      </c>
      <c r="F163" s="219" t="s">
        <v>3137</v>
      </c>
      <c r="G163" s="222" t="str">
        <f>IF(COUNTIF(H163:AU163,"&lt;&gt;")=0,"",SUMPRODUCT(((Recommendations[ImplStatus]="Implemented")+(Recommendations[ImplStatus]="Compensated"))*ISNUMBER(MATCH(Recommendations[Id],H163:AU163,0)))/COUNTIF(H163:AU163,"&lt;&gt;"))</f>
        <v/>
      </c>
      <c r="H163" s="223"/>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c r="AL163" s="223"/>
      <c r="AM163" s="223"/>
      <c r="AN163" s="223"/>
      <c r="AO163" s="223"/>
      <c r="AP163" s="223"/>
      <c r="AQ163" s="223"/>
      <c r="AR163" s="223"/>
      <c r="AS163" s="223"/>
      <c r="AT163" s="223"/>
      <c r="AU163" s="237"/>
    </row>
    <row r="164" spans="1:47" ht="60" customHeight="1" x14ac:dyDescent="0.35">
      <c r="A164" s="233" t="s">
        <v>3050</v>
      </c>
      <c r="B164" s="211" t="s">
        <v>3109</v>
      </c>
      <c r="C164" s="212" t="s">
        <v>3144</v>
      </c>
      <c r="D164" s="215" t="s">
        <v>3145</v>
      </c>
      <c r="E164" s="216" t="s">
        <v>2847</v>
      </c>
      <c r="F164" s="219" t="s">
        <v>3137</v>
      </c>
      <c r="G164" s="222" t="str">
        <f>IF(COUNTIF(H164:AU164,"&lt;&gt;")=0,"",SUMPRODUCT(((Recommendations[ImplStatus]="Implemented")+(Recommendations[ImplStatus]="Compensated"))*ISNUMBER(MATCH(Recommendations[Id],H164:AU164,0)))/COUNTIF(H164:AU164,"&lt;&gt;"))</f>
        <v/>
      </c>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23"/>
      <c r="AK164" s="223"/>
      <c r="AL164" s="223"/>
      <c r="AM164" s="223"/>
      <c r="AN164" s="223"/>
      <c r="AO164" s="223"/>
      <c r="AP164" s="223"/>
      <c r="AQ164" s="223"/>
      <c r="AR164" s="223"/>
      <c r="AS164" s="223"/>
      <c r="AT164" s="223"/>
      <c r="AU164" s="237"/>
    </row>
    <row r="165" spans="1:47" ht="60" customHeight="1" outlineLevel="2" x14ac:dyDescent="0.35">
      <c r="A165" s="232" t="s">
        <v>3050</v>
      </c>
      <c r="B165" s="210" t="s">
        <v>3146</v>
      </c>
      <c r="C165" s="210"/>
      <c r="D165" s="214"/>
      <c r="E165" s="210"/>
      <c r="F165" s="218"/>
      <c r="G165" s="221" t="str">
        <f>IF(COUNTIF(H165:AU165,"&lt;&gt;")=0,"",SUMPRODUCT(((Recommendations[ImplStatus]="Implemented")+(Recommendations[ImplStatus]="Compensated"))*ISNUMBER(MATCH(Recommendations[Id],H165:AU165,0)))/COUNTIF(H165:AU165,"&lt;&gt;"))</f>
        <v/>
      </c>
      <c r="H165" s="218"/>
      <c r="I165" s="218"/>
      <c r="J165" s="218"/>
      <c r="K165" s="218"/>
      <c r="L165" s="218"/>
      <c r="M165" s="218"/>
      <c r="N165" s="218"/>
      <c r="O165" s="218"/>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36"/>
    </row>
    <row r="166" spans="1:47" ht="60" customHeight="1" x14ac:dyDescent="0.35">
      <c r="A166" s="233" t="s">
        <v>3050</v>
      </c>
      <c r="B166" s="211" t="s">
        <v>3146</v>
      </c>
      <c r="C166" s="212" t="s">
        <v>3147</v>
      </c>
      <c r="D166" s="215" t="s">
        <v>3148</v>
      </c>
      <c r="E166" s="216" t="s">
        <v>2818</v>
      </c>
      <c r="F166" s="219" t="s">
        <v>3149</v>
      </c>
      <c r="G166" s="222" t="str">
        <f>IF(COUNTIF(H166:AU166,"&lt;&gt;")=0,"",SUMPRODUCT(((Recommendations[ImplStatus]="Implemented")+(Recommendations[ImplStatus]="Compensated"))*ISNUMBER(MATCH(Recommendations[Id],H166:AU166,0)))/COUNTIF(H166:AU166,"&lt;&gt;"))</f>
        <v/>
      </c>
      <c r="H166" s="223"/>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c r="AL166" s="223"/>
      <c r="AM166" s="223"/>
      <c r="AN166" s="223"/>
      <c r="AO166" s="223"/>
      <c r="AP166" s="223"/>
      <c r="AQ166" s="223"/>
      <c r="AR166" s="223"/>
      <c r="AS166" s="223"/>
      <c r="AT166" s="223"/>
      <c r="AU166" s="237"/>
    </row>
    <row r="167" spans="1:47" ht="60" customHeight="1" x14ac:dyDescent="0.35">
      <c r="A167" s="233" t="s">
        <v>3050</v>
      </c>
      <c r="B167" s="211" t="s">
        <v>3146</v>
      </c>
      <c r="C167" s="212" t="s">
        <v>3150</v>
      </c>
      <c r="D167" s="215" t="s">
        <v>3151</v>
      </c>
      <c r="E167" s="216" t="s">
        <v>2962</v>
      </c>
      <c r="F167" s="219" t="s">
        <v>3149</v>
      </c>
      <c r="G167" s="222" t="str">
        <f>IF(COUNTIF(H167:AU167,"&lt;&gt;")=0,"",SUMPRODUCT(((Recommendations[ImplStatus]="Implemented")+(Recommendations[ImplStatus]="Compensated"))*ISNUMBER(MATCH(Recommendations[Id],H167:AU167,0)))/COUNTIF(H167:AU167,"&lt;&gt;"))</f>
        <v/>
      </c>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37"/>
    </row>
    <row r="168" spans="1:47" ht="60" customHeight="1" x14ac:dyDescent="0.35">
      <c r="A168" s="233" t="s">
        <v>3050</v>
      </c>
      <c r="B168" s="211" t="s">
        <v>3146</v>
      </c>
      <c r="C168" s="212" t="s">
        <v>3152</v>
      </c>
      <c r="D168" s="215" t="s">
        <v>3153</v>
      </c>
      <c r="E168" s="216" t="s">
        <v>2914</v>
      </c>
      <c r="F168" s="219" t="s">
        <v>3149</v>
      </c>
      <c r="G168" s="222" t="str">
        <f>IF(COUNTIF(H168:AU168,"&lt;&gt;")=0,"",SUMPRODUCT(((Recommendations[ImplStatus]="Implemented")+(Recommendations[ImplStatus]="Compensated"))*ISNUMBER(MATCH(Recommendations[Id],H168:AU168,0)))/COUNTIF(H168:AU168,"&lt;&gt;"))</f>
        <v/>
      </c>
      <c r="H168" s="223"/>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37"/>
    </row>
    <row r="169" spans="1:47" ht="60" customHeight="1" x14ac:dyDescent="0.35">
      <c r="A169" s="233" t="s">
        <v>3050</v>
      </c>
      <c r="B169" s="211" t="s">
        <v>3146</v>
      </c>
      <c r="C169" s="212" t="s">
        <v>3154</v>
      </c>
      <c r="D169" s="215" t="s">
        <v>3155</v>
      </c>
      <c r="E169" s="216" t="s">
        <v>2914</v>
      </c>
      <c r="F169" s="219" t="s">
        <v>3149</v>
      </c>
      <c r="G169" s="222" t="str">
        <f>IF(COUNTIF(H169:AU169,"&lt;&gt;")=0,"",SUMPRODUCT(((Recommendations[ImplStatus]="Implemented")+(Recommendations[ImplStatus]="Compensated"))*ISNUMBER(MATCH(Recommendations[Id],H169:AU169,0)))/COUNTIF(H169:AU169,"&lt;&gt;"))</f>
        <v/>
      </c>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37"/>
    </row>
    <row r="170" spans="1:47" ht="60" customHeight="1" x14ac:dyDescent="0.35">
      <c r="A170" s="233" t="s">
        <v>3050</v>
      </c>
      <c r="B170" s="211" t="s">
        <v>3146</v>
      </c>
      <c r="C170" s="212" t="s">
        <v>3156</v>
      </c>
      <c r="D170" s="215" t="s">
        <v>3157</v>
      </c>
      <c r="E170" s="216" t="s">
        <v>2962</v>
      </c>
      <c r="F170" s="219" t="s">
        <v>3149</v>
      </c>
      <c r="G170" s="222" t="str">
        <f>IF(COUNTIF(H170:AU170,"&lt;&gt;")=0,"",SUMPRODUCT(((Recommendations[ImplStatus]="Implemented")+(Recommendations[ImplStatus]="Compensated"))*ISNUMBER(MATCH(Recommendations[Id],H170:AU170,0)))/COUNTIF(H170:AU170,"&lt;&gt;"))</f>
        <v/>
      </c>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37"/>
    </row>
    <row r="171" spans="1:47" ht="60" customHeight="1" x14ac:dyDescent="0.35">
      <c r="A171" s="233" t="s">
        <v>3050</v>
      </c>
      <c r="B171" s="211" t="s">
        <v>3146</v>
      </c>
      <c r="C171" s="212" t="s">
        <v>3158</v>
      </c>
      <c r="D171" s="215" t="s">
        <v>3159</v>
      </c>
      <c r="E171" s="216" t="s">
        <v>2847</v>
      </c>
      <c r="F171" s="219" t="s">
        <v>3149</v>
      </c>
      <c r="G171" s="222" t="str">
        <f>IF(COUNTIF(H171:AU171,"&lt;&gt;")=0,"",SUMPRODUCT(((Recommendations[ImplStatus]="Implemented")+(Recommendations[ImplStatus]="Compensated"))*ISNUMBER(MATCH(Recommendations[Id],H171:AU171,0)))/COUNTIF(H171:AU171,"&lt;&gt;"))</f>
        <v/>
      </c>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37"/>
    </row>
    <row r="172" spans="1:47" ht="60" customHeight="1" x14ac:dyDescent="0.35">
      <c r="A172" s="233" t="s">
        <v>3050</v>
      </c>
      <c r="B172" s="211" t="s">
        <v>3146</v>
      </c>
      <c r="C172" s="212" t="s">
        <v>3160</v>
      </c>
      <c r="D172" s="215" t="s">
        <v>3161</v>
      </c>
      <c r="E172" s="216" t="s">
        <v>2914</v>
      </c>
      <c r="F172" s="219" t="s">
        <v>3149</v>
      </c>
      <c r="G172" s="222" t="str">
        <f>IF(COUNTIF(H172:AU172,"&lt;&gt;")=0,"",SUMPRODUCT(((Recommendations[ImplStatus]="Implemented")+(Recommendations[ImplStatus]="Compensated"))*ISNUMBER(MATCH(Recommendations[Id],H172:AU172,0)))/COUNTIF(H172:AU172,"&lt;&gt;"))</f>
        <v/>
      </c>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37"/>
    </row>
    <row r="173" spans="1:47" ht="60" customHeight="1" x14ac:dyDescent="0.35">
      <c r="A173" s="233" t="s">
        <v>3050</v>
      </c>
      <c r="B173" s="211" t="s">
        <v>3146</v>
      </c>
      <c r="C173" s="212" t="s">
        <v>3162</v>
      </c>
      <c r="D173" s="215" t="s">
        <v>3163</v>
      </c>
      <c r="E173" s="216" t="s">
        <v>2847</v>
      </c>
      <c r="F173" s="219" t="s">
        <v>3149</v>
      </c>
      <c r="G173" s="222" t="str">
        <f>IF(COUNTIF(H173:AU173,"&lt;&gt;")=0,"",SUMPRODUCT(((Recommendations[ImplStatus]="Implemented")+(Recommendations[ImplStatus]="Compensated"))*ISNUMBER(MATCH(Recommendations[Id],H173:AU173,0)))/COUNTIF(H173:AU173,"&lt;&gt;"))</f>
        <v/>
      </c>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37"/>
    </row>
    <row r="174" spans="1:47" ht="60" customHeight="1" x14ac:dyDescent="0.35">
      <c r="A174" s="233" t="s">
        <v>3050</v>
      </c>
      <c r="B174" s="211" t="s">
        <v>3146</v>
      </c>
      <c r="C174" s="212" t="s">
        <v>3164</v>
      </c>
      <c r="D174" s="215" t="s">
        <v>3165</v>
      </c>
      <c r="E174" s="216" t="s">
        <v>2914</v>
      </c>
      <c r="F174" s="219" t="s">
        <v>3149</v>
      </c>
      <c r="G174" s="222" t="str">
        <f>IF(COUNTIF(H174:AU174,"&lt;&gt;")=0,"",SUMPRODUCT(((Recommendations[ImplStatus]="Implemented")+(Recommendations[ImplStatus]="Compensated"))*ISNUMBER(MATCH(Recommendations[Id],H174:AU174,0)))/COUNTIF(H174:AU174,"&lt;&gt;"))</f>
        <v/>
      </c>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37"/>
    </row>
    <row r="175" spans="1:47" ht="60" customHeight="1" x14ac:dyDescent="0.35">
      <c r="A175" s="233" t="s">
        <v>3050</v>
      </c>
      <c r="B175" s="211" t="s">
        <v>3146</v>
      </c>
      <c r="C175" s="212" t="s">
        <v>3166</v>
      </c>
      <c r="D175" s="215" t="s">
        <v>3167</v>
      </c>
      <c r="E175" s="216" t="s">
        <v>2847</v>
      </c>
      <c r="F175" s="219" t="s">
        <v>3149</v>
      </c>
      <c r="G175" s="222" t="str">
        <f>IF(COUNTIF(H175:AU175,"&lt;&gt;")=0,"",SUMPRODUCT(((Recommendations[ImplStatus]="Implemented")+(Recommendations[ImplStatus]="Compensated"))*ISNUMBER(MATCH(Recommendations[Id],H175:AU175,0)))/COUNTIF(H175:AU175,"&lt;&gt;"))</f>
        <v/>
      </c>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37"/>
    </row>
    <row r="176" spans="1:47" ht="60" customHeight="1" x14ac:dyDescent="0.35">
      <c r="A176" s="233" t="s">
        <v>3050</v>
      </c>
      <c r="B176" s="211" t="s">
        <v>3146</v>
      </c>
      <c r="C176" s="212" t="s">
        <v>3168</v>
      </c>
      <c r="D176" s="215" t="s">
        <v>3169</v>
      </c>
      <c r="E176" s="216" t="s">
        <v>2818</v>
      </c>
      <c r="F176" s="219" t="s">
        <v>3149</v>
      </c>
      <c r="G176" s="222" t="str">
        <f>IF(COUNTIF(H176:AU176,"&lt;&gt;")=0,"",SUMPRODUCT(((Recommendations[ImplStatus]="Implemented")+(Recommendations[ImplStatus]="Compensated"))*ISNUMBER(MATCH(Recommendations[Id],H176:AU176,0)))/COUNTIF(H176:AU176,"&lt;&gt;"))</f>
        <v/>
      </c>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37"/>
    </row>
    <row r="177" spans="1:47" ht="60" customHeight="1" x14ac:dyDescent="0.35">
      <c r="A177" s="233" t="s">
        <v>3050</v>
      </c>
      <c r="B177" s="211" t="s">
        <v>3146</v>
      </c>
      <c r="C177" s="212" t="s">
        <v>3170</v>
      </c>
      <c r="D177" s="215" t="s">
        <v>3171</v>
      </c>
      <c r="E177" s="216" t="s">
        <v>2818</v>
      </c>
      <c r="F177" s="219" t="s">
        <v>3149</v>
      </c>
      <c r="G177" s="222" t="str">
        <f>IF(COUNTIF(H177:AU177,"&lt;&gt;")=0,"",SUMPRODUCT(((Recommendations[ImplStatus]="Implemented")+(Recommendations[ImplStatus]="Compensated"))*ISNUMBER(MATCH(Recommendations[Id],H177:AU177,0)))/COUNTIF(H177:AU177,"&lt;&gt;"))</f>
        <v/>
      </c>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37"/>
    </row>
    <row r="178" spans="1:47" ht="60" customHeight="1" x14ac:dyDescent="0.35">
      <c r="A178" s="233" t="s">
        <v>3050</v>
      </c>
      <c r="B178" s="211" t="s">
        <v>3146</v>
      </c>
      <c r="C178" s="212" t="s">
        <v>3172</v>
      </c>
      <c r="D178" s="215" t="s">
        <v>3173</v>
      </c>
      <c r="E178" s="216" t="s">
        <v>2847</v>
      </c>
      <c r="F178" s="219" t="s">
        <v>3149</v>
      </c>
      <c r="G178" s="222" t="str">
        <f>IF(COUNTIF(H178:AU178,"&lt;&gt;")=0,"",SUMPRODUCT(((Recommendations[ImplStatus]="Implemented")+(Recommendations[ImplStatus]="Compensated"))*ISNUMBER(MATCH(Recommendations[Id],H178:AU178,0)))/COUNTIF(H178:AU178,"&lt;&gt;"))</f>
        <v/>
      </c>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37"/>
    </row>
    <row r="179" spans="1:47" ht="60" customHeight="1" x14ac:dyDescent="0.35">
      <c r="A179" s="233" t="s">
        <v>3050</v>
      </c>
      <c r="B179" s="211" t="s">
        <v>3146</v>
      </c>
      <c r="C179" s="212" t="s">
        <v>3174</v>
      </c>
      <c r="D179" s="215" t="s">
        <v>3175</v>
      </c>
      <c r="E179" s="216" t="s">
        <v>2962</v>
      </c>
      <c r="F179" s="219" t="s">
        <v>3149</v>
      </c>
      <c r="G179" s="222" t="str">
        <f>IF(COUNTIF(H179:AU179,"&lt;&gt;")=0,"",SUMPRODUCT(((Recommendations[ImplStatus]="Implemented")+(Recommendations[ImplStatus]="Compensated"))*ISNUMBER(MATCH(Recommendations[Id],H179:AU179,0)))/COUNTIF(H179:AU179,"&lt;&gt;"))</f>
        <v/>
      </c>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37"/>
    </row>
    <row r="180" spans="1:47" ht="60" customHeight="1" x14ac:dyDescent="0.35">
      <c r="A180" s="233" t="s">
        <v>3050</v>
      </c>
      <c r="B180" s="211" t="s">
        <v>3146</v>
      </c>
      <c r="C180" s="212" t="s">
        <v>3176</v>
      </c>
      <c r="D180" s="215" t="s">
        <v>3177</v>
      </c>
      <c r="E180" s="216" t="s">
        <v>2962</v>
      </c>
      <c r="F180" s="219" t="s">
        <v>3149</v>
      </c>
      <c r="G180" s="222" t="str">
        <f>IF(COUNTIF(H180:AU180,"&lt;&gt;")=0,"",SUMPRODUCT(((Recommendations[ImplStatus]="Implemented")+(Recommendations[ImplStatus]="Compensated"))*ISNUMBER(MATCH(Recommendations[Id],H180:AU180,0)))/COUNTIF(H180:AU180,"&lt;&gt;"))</f>
        <v/>
      </c>
      <c r="H180" s="223"/>
      <c r="I180" s="223"/>
      <c r="J180" s="223"/>
      <c r="K180" s="223"/>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3"/>
      <c r="AT180" s="223"/>
      <c r="AU180" s="237"/>
    </row>
    <row r="181" spans="1:47" ht="60" customHeight="1" outlineLevel="2" x14ac:dyDescent="0.35">
      <c r="A181" s="232" t="s">
        <v>3050</v>
      </c>
      <c r="B181" s="210" t="s">
        <v>3178</v>
      </c>
      <c r="C181" s="210"/>
      <c r="D181" s="214"/>
      <c r="E181" s="210"/>
      <c r="F181" s="218"/>
      <c r="G181" s="221" t="str">
        <f>IF(COUNTIF(H181:AU181,"&lt;&gt;")=0,"",SUMPRODUCT(((Recommendations[ImplStatus]="Implemented")+(Recommendations[ImplStatus]="Compensated"))*ISNUMBER(MATCH(Recommendations[Id],H181:AU181,0)))/COUNTIF(H181:AU181,"&lt;&gt;"))</f>
        <v/>
      </c>
      <c r="H181" s="218"/>
      <c r="I181" s="218"/>
      <c r="J181" s="218"/>
      <c r="K181" s="218"/>
      <c r="L181" s="218"/>
      <c r="M181" s="218"/>
      <c r="N181" s="218"/>
      <c r="O181" s="218"/>
      <c r="P181" s="218"/>
      <c r="Q181" s="218"/>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218"/>
      <c r="AM181" s="218"/>
      <c r="AN181" s="218"/>
      <c r="AO181" s="218"/>
      <c r="AP181" s="218"/>
      <c r="AQ181" s="218"/>
      <c r="AR181" s="218"/>
      <c r="AS181" s="218"/>
      <c r="AT181" s="218"/>
      <c r="AU181" s="236"/>
    </row>
    <row r="182" spans="1:47" ht="60" customHeight="1" x14ac:dyDescent="0.35">
      <c r="A182" s="233" t="s">
        <v>3050</v>
      </c>
      <c r="B182" s="211" t="s">
        <v>3178</v>
      </c>
      <c r="C182" s="212" t="s">
        <v>3179</v>
      </c>
      <c r="D182" s="215" t="s">
        <v>3180</v>
      </c>
      <c r="E182" s="216" t="s">
        <v>2818</v>
      </c>
      <c r="F182" s="219" t="s">
        <v>3181</v>
      </c>
      <c r="G182" s="222" t="str">
        <f>IF(COUNTIF(H182:AU182,"&lt;&gt;")=0,"",SUMPRODUCT(((Recommendations[ImplStatus]="Implemented")+(Recommendations[ImplStatus]="Compensated"))*ISNUMBER(MATCH(Recommendations[Id],H182:AU182,0)))/COUNTIF(H182:AU182,"&lt;&gt;"))</f>
        <v/>
      </c>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37"/>
    </row>
    <row r="183" spans="1:47" ht="60" customHeight="1" x14ac:dyDescent="0.35">
      <c r="A183" s="233" t="s">
        <v>3050</v>
      </c>
      <c r="B183" s="211" t="s">
        <v>3178</v>
      </c>
      <c r="C183" s="212" t="s">
        <v>3182</v>
      </c>
      <c r="D183" s="215" t="s">
        <v>3183</v>
      </c>
      <c r="E183" s="216" t="s">
        <v>2818</v>
      </c>
      <c r="F183" s="219" t="s">
        <v>3181</v>
      </c>
      <c r="G183" s="222" t="str">
        <f>IF(COUNTIF(H183:AU183,"&lt;&gt;")=0,"",SUMPRODUCT(((Recommendations[ImplStatus]="Implemented")+(Recommendations[ImplStatus]="Compensated"))*ISNUMBER(MATCH(Recommendations[Id],H183:AU183,0)))/COUNTIF(H183:AU183,"&lt;&gt;"))</f>
        <v/>
      </c>
      <c r="H183" s="223"/>
      <c r="I183" s="223"/>
      <c r="J183" s="223"/>
      <c r="K183" s="223"/>
      <c r="L183" s="223"/>
      <c r="M183" s="223"/>
      <c r="N183" s="223"/>
      <c r="O183" s="223"/>
      <c r="P183" s="223"/>
      <c r="Q183" s="223"/>
      <c r="R183" s="223"/>
      <c r="S183" s="223"/>
      <c r="T183" s="223"/>
      <c r="U183" s="223"/>
      <c r="V183" s="223"/>
      <c r="W183" s="223"/>
      <c r="X183" s="223"/>
      <c r="Y183" s="223"/>
      <c r="Z183" s="223"/>
      <c r="AA183" s="223"/>
      <c r="AB183" s="223"/>
      <c r="AC183" s="223"/>
      <c r="AD183" s="223"/>
      <c r="AE183" s="223"/>
      <c r="AF183" s="223"/>
      <c r="AG183" s="223"/>
      <c r="AH183" s="223"/>
      <c r="AI183" s="223"/>
      <c r="AJ183" s="223"/>
      <c r="AK183" s="223"/>
      <c r="AL183" s="223"/>
      <c r="AM183" s="223"/>
      <c r="AN183" s="223"/>
      <c r="AO183" s="223"/>
      <c r="AP183" s="223"/>
      <c r="AQ183" s="223"/>
      <c r="AR183" s="223"/>
      <c r="AS183" s="223"/>
      <c r="AT183" s="223"/>
      <c r="AU183" s="237"/>
    </row>
    <row r="184" spans="1:47" ht="60" customHeight="1" x14ac:dyDescent="0.35">
      <c r="A184" s="233" t="s">
        <v>3050</v>
      </c>
      <c r="B184" s="211" t="s">
        <v>3178</v>
      </c>
      <c r="C184" s="212" t="s">
        <v>3184</v>
      </c>
      <c r="D184" s="215" t="s">
        <v>3185</v>
      </c>
      <c r="E184" s="216" t="s">
        <v>2818</v>
      </c>
      <c r="F184" s="219" t="s">
        <v>3181</v>
      </c>
      <c r="G184" s="222" t="str">
        <f>IF(COUNTIF(H184:AU184,"&lt;&gt;")=0,"",SUMPRODUCT(((Recommendations[ImplStatus]="Implemented")+(Recommendations[ImplStatus]="Compensated"))*ISNUMBER(MATCH(Recommendations[Id],H184:AU184,0)))/COUNTIF(H184:AU184,"&lt;&gt;"))</f>
        <v/>
      </c>
      <c r="H184" s="223"/>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c r="AL184" s="223"/>
      <c r="AM184" s="223"/>
      <c r="AN184" s="223"/>
      <c r="AO184" s="223"/>
      <c r="AP184" s="223"/>
      <c r="AQ184" s="223"/>
      <c r="AR184" s="223"/>
      <c r="AS184" s="223"/>
      <c r="AT184" s="223"/>
      <c r="AU184" s="237"/>
    </row>
    <row r="185" spans="1:47" ht="60" customHeight="1" x14ac:dyDescent="0.35">
      <c r="A185" s="233" t="s">
        <v>3050</v>
      </c>
      <c r="B185" s="211" t="s">
        <v>3178</v>
      </c>
      <c r="C185" s="212" t="s">
        <v>3186</v>
      </c>
      <c r="D185" s="215" t="s">
        <v>3187</v>
      </c>
      <c r="E185" s="216" t="s">
        <v>2818</v>
      </c>
      <c r="F185" s="219" t="s">
        <v>3181</v>
      </c>
      <c r="G185" s="222" t="str">
        <f>IF(COUNTIF(H185:AU185,"&lt;&gt;")=0,"",SUMPRODUCT(((Recommendations[ImplStatus]="Implemented")+(Recommendations[ImplStatus]="Compensated"))*ISNUMBER(MATCH(Recommendations[Id],H185:AU185,0)))/COUNTIF(H185:AU185,"&lt;&gt;"))</f>
        <v/>
      </c>
      <c r="H185" s="223"/>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223"/>
      <c r="AL185" s="223"/>
      <c r="AM185" s="223"/>
      <c r="AN185" s="223"/>
      <c r="AO185" s="223"/>
      <c r="AP185" s="223"/>
      <c r="AQ185" s="223"/>
      <c r="AR185" s="223"/>
      <c r="AS185" s="223"/>
      <c r="AT185" s="223"/>
      <c r="AU185" s="237"/>
    </row>
    <row r="186" spans="1:47" ht="60" customHeight="1" x14ac:dyDescent="0.35">
      <c r="A186" s="233" t="s">
        <v>3050</v>
      </c>
      <c r="B186" s="211" t="s">
        <v>3178</v>
      </c>
      <c r="C186" s="212" t="s">
        <v>3188</v>
      </c>
      <c r="D186" s="215" t="s">
        <v>3189</v>
      </c>
      <c r="E186" s="216" t="s">
        <v>2818</v>
      </c>
      <c r="F186" s="219" t="s">
        <v>3181</v>
      </c>
      <c r="G186" s="222" t="str">
        <f>IF(COUNTIF(H186:AU186,"&lt;&gt;")=0,"",SUMPRODUCT(((Recommendations[ImplStatus]="Implemented")+(Recommendations[ImplStatus]="Compensated"))*ISNUMBER(MATCH(Recommendations[Id],H186:AU186,0)))/COUNTIF(H186:AU186,"&lt;&gt;"))</f>
        <v/>
      </c>
      <c r="H186" s="223"/>
      <c r="I186" s="223"/>
      <c r="J186" s="223"/>
      <c r="K186" s="223"/>
      <c r="L186" s="223"/>
      <c r="M186" s="223"/>
      <c r="N186" s="223"/>
      <c r="O186" s="223"/>
      <c r="P186" s="223"/>
      <c r="Q186" s="223"/>
      <c r="R186" s="223"/>
      <c r="S186" s="223"/>
      <c r="T186" s="223"/>
      <c r="U186" s="223"/>
      <c r="V186" s="223"/>
      <c r="W186" s="223"/>
      <c r="X186" s="223"/>
      <c r="Y186" s="223"/>
      <c r="Z186" s="223"/>
      <c r="AA186" s="223"/>
      <c r="AB186" s="223"/>
      <c r="AC186" s="223"/>
      <c r="AD186" s="223"/>
      <c r="AE186" s="223"/>
      <c r="AF186" s="223"/>
      <c r="AG186" s="223"/>
      <c r="AH186" s="223"/>
      <c r="AI186" s="223"/>
      <c r="AJ186" s="223"/>
      <c r="AK186" s="223"/>
      <c r="AL186" s="223"/>
      <c r="AM186" s="223"/>
      <c r="AN186" s="223"/>
      <c r="AO186" s="223"/>
      <c r="AP186" s="223"/>
      <c r="AQ186" s="223"/>
      <c r="AR186" s="223"/>
      <c r="AS186" s="223"/>
      <c r="AT186" s="223"/>
      <c r="AU186" s="237"/>
    </row>
    <row r="187" spans="1:47" ht="60" customHeight="1" x14ac:dyDescent="0.35">
      <c r="A187" s="233" t="s">
        <v>3050</v>
      </c>
      <c r="B187" s="211" t="s">
        <v>3178</v>
      </c>
      <c r="C187" s="212" t="s">
        <v>3190</v>
      </c>
      <c r="D187" s="215" t="s">
        <v>3191</v>
      </c>
      <c r="E187" s="216" t="s">
        <v>2847</v>
      </c>
      <c r="F187" s="219" t="s">
        <v>3181</v>
      </c>
      <c r="G187" s="222" t="str">
        <f>IF(COUNTIF(H187:AU187,"&lt;&gt;")=0,"",SUMPRODUCT(((Recommendations[ImplStatus]="Implemented")+(Recommendations[ImplStatus]="Compensated"))*ISNUMBER(MATCH(Recommendations[Id],H187:AU187,0)))/COUNTIF(H187:AU187,"&lt;&gt;"))</f>
        <v/>
      </c>
      <c r="H187" s="223"/>
      <c r="I187" s="223"/>
      <c r="J187" s="223"/>
      <c r="K187" s="223"/>
      <c r="L187" s="223"/>
      <c r="M187" s="223"/>
      <c r="N187" s="223"/>
      <c r="O187" s="223"/>
      <c r="P187" s="223"/>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37"/>
    </row>
    <row r="188" spans="1:47" ht="60" customHeight="1" x14ac:dyDescent="0.35">
      <c r="A188" s="233" t="s">
        <v>3050</v>
      </c>
      <c r="B188" s="211" t="s">
        <v>3178</v>
      </c>
      <c r="C188" s="212" t="s">
        <v>3192</v>
      </c>
      <c r="D188" s="215" t="s">
        <v>3193</v>
      </c>
      <c r="E188" s="216" t="s">
        <v>2847</v>
      </c>
      <c r="F188" s="219" t="s">
        <v>3181</v>
      </c>
      <c r="G188" s="222" t="str">
        <f>IF(COUNTIF(H188:AU188,"&lt;&gt;")=0,"",SUMPRODUCT(((Recommendations[ImplStatus]="Implemented")+(Recommendations[ImplStatus]="Compensated"))*ISNUMBER(MATCH(Recommendations[Id],H188:AU188,0)))/COUNTIF(H188:AU188,"&lt;&gt;"))</f>
        <v/>
      </c>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37"/>
    </row>
    <row r="189" spans="1:47" ht="60" customHeight="1" x14ac:dyDescent="0.35">
      <c r="A189" s="233" t="s">
        <v>3050</v>
      </c>
      <c r="B189" s="211" t="s">
        <v>3178</v>
      </c>
      <c r="C189" s="212" t="s">
        <v>3194</v>
      </c>
      <c r="D189" s="215" t="s">
        <v>3195</v>
      </c>
      <c r="E189" s="216" t="s">
        <v>2847</v>
      </c>
      <c r="F189" s="219" t="s">
        <v>3181</v>
      </c>
      <c r="G189" s="222" t="str">
        <f>IF(COUNTIF(H189:AU189,"&lt;&gt;")=0,"",SUMPRODUCT(((Recommendations[ImplStatus]="Implemented")+(Recommendations[ImplStatus]="Compensated"))*ISNUMBER(MATCH(Recommendations[Id],H189:AU189,0)))/COUNTIF(H189:AU189,"&lt;&gt;"))</f>
        <v/>
      </c>
      <c r="H189" s="223"/>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c r="AL189" s="223"/>
      <c r="AM189" s="223"/>
      <c r="AN189" s="223"/>
      <c r="AO189" s="223"/>
      <c r="AP189" s="223"/>
      <c r="AQ189" s="223"/>
      <c r="AR189" s="223"/>
      <c r="AS189" s="223"/>
      <c r="AT189" s="223"/>
      <c r="AU189" s="237"/>
    </row>
    <row r="190" spans="1:47" ht="60" customHeight="1" x14ac:dyDescent="0.35">
      <c r="A190" s="233" t="s">
        <v>3050</v>
      </c>
      <c r="B190" s="211" t="s">
        <v>3178</v>
      </c>
      <c r="C190" s="212" t="s">
        <v>3196</v>
      </c>
      <c r="D190" s="215" t="s">
        <v>3197</v>
      </c>
      <c r="E190" s="216" t="s">
        <v>2847</v>
      </c>
      <c r="F190" s="219" t="s">
        <v>3181</v>
      </c>
      <c r="G190" s="222" t="str">
        <f>IF(COUNTIF(H190:AU190,"&lt;&gt;")=0,"",SUMPRODUCT(((Recommendations[ImplStatus]="Implemented")+(Recommendations[ImplStatus]="Compensated"))*ISNUMBER(MATCH(Recommendations[Id],H190:AU190,0)))/COUNTIF(H190:AU190,"&lt;&gt;"))</f>
        <v/>
      </c>
      <c r="H190" s="223"/>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37"/>
    </row>
    <row r="191" spans="1:47" ht="60" customHeight="1" x14ac:dyDescent="0.35">
      <c r="A191" s="233" t="s">
        <v>3050</v>
      </c>
      <c r="B191" s="211" t="s">
        <v>3178</v>
      </c>
      <c r="C191" s="212" t="s">
        <v>3198</v>
      </c>
      <c r="D191" s="215" t="s">
        <v>3199</v>
      </c>
      <c r="E191" s="216" t="s">
        <v>2818</v>
      </c>
      <c r="F191" s="219" t="s">
        <v>3181</v>
      </c>
      <c r="G191" s="222" t="str">
        <f>IF(COUNTIF(H191:AU191,"&lt;&gt;")=0,"",SUMPRODUCT(((Recommendations[ImplStatus]="Implemented")+(Recommendations[ImplStatus]="Compensated"))*ISNUMBER(MATCH(Recommendations[Id],H191:AU191,0)))/COUNTIF(H191:AU191,"&lt;&gt;"))</f>
        <v/>
      </c>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c r="AL191" s="223"/>
      <c r="AM191" s="223"/>
      <c r="AN191" s="223"/>
      <c r="AO191" s="223"/>
      <c r="AP191" s="223"/>
      <c r="AQ191" s="223"/>
      <c r="AR191" s="223"/>
      <c r="AS191" s="223"/>
      <c r="AT191" s="223"/>
      <c r="AU191" s="237"/>
    </row>
    <row r="192" spans="1:47" ht="60" customHeight="1" x14ac:dyDescent="0.35">
      <c r="A192" s="233" t="s">
        <v>3050</v>
      </c>
      <c r="B192" s="211" t="s">
        <v>3178</v>
      </c>
      <c r="C192" s="212" t="s">
        <v>3200</v>
      </c>
      <c r="D192" s="215" t="s">
        <v>3201</v>
      </c>
      <c r="E192" s="216" t="s">
        <v>2818</v>
      </c>
      <c r="F192" s="219" t="s">
        <v>3181</v>
      </c>
      <c r="G192" s="222" t="str">
        <f>IF(COUNTIF(H192:AU192,"&lt;&gt;")=0,"",SUMPRODUCT(((Recommendations[ImplStatus]="Implemented")+(Recommendations[ImplStatus]="Compensated"))*ISNUMBER(MATCH(Recommendations[Id],H192:AU192,0)))/COUNTIF(H192:AU192,"&lt;&gt;"))</f>
        <v/>
      </c>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3"/>
      <c r="AT192" s="223"/>
      <c r="AU192" s="237"/>
    </row>
    <row r="193" spans="1:47" ht="60" customHeight="1" x14ac:dyDescent="0.35">
      <c r="A193" s="233" t="s">
        <v>3050</v>
      </c>
      <c r="B193" s="211" t="s">
        <v>3178</v>
      </c>
      <c r="C193" s="212" t="s">
        <v>3202</v>
      </c>
      <c r="D193" s="215" t="s">
        <v>3203</v>
      </c>
      <c r="E193" s="216" t="s">
        <v>2818</v>
      </c>
      <c r="F193" s="219" t="s">
        <v>3181</v>
      </c>
      <c r="G193" s="222" t="str">
        <f>IF(COUNTIF(H193:AU193,"&lt;&gt;")=0,"",SUMPRODUCT(((Recommendations[ImplStatus]="Implemented")+(Recommendations[ImplStatus]="Compensated"))*ISNUMBER(MATCH(Recommendations[Id],H193:AU193,0)))/COUNTIF(H193:AU193,"&lt;&gt;"))</f>
        <v/>
      </c>
      <c r="H193" s="223"/>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37"/>
    </row>
    <row r="194" spans="1:47" ht="60" customHeight="1" x14ac:dyDescent="0.35">
      <c r="A194" s="233" t="s">
        <v>3050</v>
      </c>
      <c r="B194" s="211" t="s">
        <v>3178</v>
      </c>
      <c r="C194" s="212" t="s">
        <v>3204</v>
      </c>
      <c r="D194" s="215" t="s">
        <v>3205</v>
      </c>
      <c r="E194" s="216" t="s">
        <v>2818</v>
      </c>
      <c r="F194" s="219" t="s">
        <v>3181</v>
      </c>
      <c r="G194" s="222" t="str">
        <f>IF(COUNTIF(H194:AU194,"&lt;&gt;")=0,"",SUMPRODUCT(((Recommendations[ImplStatus]="Implemented")+(Recommendations[ImplStatus]="Compensated"))*ISNUMBER(MATCH(Recommendations[Id],H194:AU194,0)))/COUNTIF(H194:AU194,"&lt;&gt;"))</f>
        <v/>
      </c>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37"/>
    </row>
    <row r="195" spans="1:47" ht="60" customHeight="1" x14ac:dyDescent="0.35">
      <c r="A195" s="233" t="s">
        <v>3050</v>
      </c>
      <c r="B195" s="211" t="s">
        <v>3178</v>
      </c>
      <c r="C195" s="212" t="s">
        <v>3206</v>
      </c>
      <c r="D195" s="215" t="s">
        <v>3207</v>
      </c>
      <c r="E195" s="216" t="s">
        <v>2818</v>
      </c>
      <c r="F195" s="219" t="s">
        <v>3181</v>
      </c>
      <c r="G195" s="222" t="str">
        <f>IF(COUNTIF(H195:AU195,"&lt;&gt;")=0,"",SUMPRODUCT(((Recommendations[ImplStatus]="Implemented")+(Recommendations[ImplStatus]="Compensated"))*ISNUMBER(MATCH(Recommendations[Id],H195:AU195,0)))/COUNTIF(H195:AU195,"&lt;&gt;"))</f>
        <v/>
      </c>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37"/>
    </row>
    <row r="196" spans="1:47" ht="60" customHeight="1" x14ac:dyDescent="0.35">
      <c r="A196" s="233" t="s">
        <v>3050</v>
      </c>
      <c r="B196" s="211" t="s">
        <v>3178</v>
      </c>
      <c r="C196" s="212" t="s">
        <v>3208</v>
      </c>
      <c r="D196" s="215" t="s">
        <v>3209</v>
      </c>
      <c r="E196" s="216" t="s">
        <v>2818</v>
      </c>
      <c r="F196" s="219" t="s">
        <v>3210</v>
      </c>
      <c r="G196" s="222" t="str">
        <f>IF(COUNTIF(H196:AU196,"&lt;&gt;")=0,"",SUMPRODUCT(((Recommendations[ImplStatus]="Implemented")+(Recommendations[ImplStatus]="Compensated"))*ISNUMBER(MATCH(Recommendations[Id],H196:AU196,0)))/COUNTIF(H196:AU196,"&lt;&gt;"))</f>
        <v/>
      </c>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37"/>
    </row>
    <row r="197" spans="1:47" ht="60" customHeight="1" x14ac:dyDescent="0.35">
      <c r="A197" s="233" t="s">
        <v>3050</v>
      </c>
      <c r="B197" s="211" t="s">
        <v>3178</v>
      </c>
      <c r="C197" s="212" t="s">
        <v>3211</v>
      </c>
      <c r="D197" s="215" t="s">
        <v>3212</v>
      </c>
      <c r="E197" s="216" t="s">
        <v>2818</v>
      </c>
      <c r="F197" s="219" t="s">
        <v>3210</v>
      </c>
      <c r="G197" s="222" t="str">
        <f>IF(COUNTIF(H197:AU197,"&lt;&gt;")=0,"",SUMPRODUCT(((Recommendations[ImplStatus]="Implemented")+(Recommendations[ImplStatus]="Compensated"))*ISNUMBER(MATCH(Recommendations[Id],H197:AU197,0)))/COUNTIF(H197:AU197,"&lt;&gt;"))</f>
        <v/>
      </c>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37"/>
    </row>
    <row r="198" spans="1:47" ht="60" customHeight="1" x14ac:dyDescent="0.35">
      <c r="A198" s="233" t="s">
        <v>3050</v>
      </c>
      <c r="B198" s="211" t="s">
        <v>3178</v>
      </c>
      <c r="C198" s="212" t="s">
        <v>3213</v>
      </c>
      <c r="D198" s="215" t="s">
        <v>3214</v>
      </c>
      <c r="E198" s="216" t="s">
        <v>2818</v>
      </c>
      <c r="F198" s="219" t="s">
        <v>3210</v>
      </c>
      <c r="G198" s="222" t="str">
        <f>IF(COUNTIF(H198:AU198,"&lt;&gt;")=0,"",SUMPRODUCT(((Recommendations[ImplStatus]="Implemented")+(Recommendations[ImplStatus]="Compensated"))*ISNUMBER(MATCH(Recommendations[Id],H198:AU198,0)))/COUNTIF(H198:AU198,"&lt;&gt;"))</f>
        <v/>
      </c>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37"/>
    </row>
    <row r="199" spans="1:47" ht="60" customHeight="1" x14ac:dyDescent="0.35">
      <c r="A199" s="233" t="s">
        <v>3050</v>
      </c>
      <c r="B199" s="211" t="s">
        <v>3178</v>
      </c>
      <c r="C199" s="212" t="s">
        <v>3215</v>
      </c>
      <c r="D199" s="215" t="s">
        <v>3216</v>
      </c>
      <c r="E199" s="216" t="s">
        <v>2818</v>
      </c>
      <c r="F199" s="219" t="s">
        <v>3210</v>
      </c>
      <c r="G199" s="222" t="str">
        <f>IF(COUNTIF(H199:AU199,"&lt;&gt;")=0,"",SUMPRODUCT(((Recommendations[ImplStatus]="Implemented")+(Recommendations[ImplStatus]="Compensated"))*ISNUMBER(MATCH(Recommendations[Id],H199:AU199,0)))/COUNTIF(H199:AU199,"&lt;&gt;"))</f>
        <v/>
      </c>
      <c r="H199" s="223"/>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37"/>
    </row>
    <row r="200" spans="1:47" ht="60" customHeight="1" outlineLevel="1" x14ac:dyDescent="0.35">
      <c r="A200" s="231" t="s">
        <v>3217</v>
      </c>
      <c r="B200" s="209"/>
      <c r="C200" s="209"/>
      <c r="D200" s="213"/>
      <c r="E200" s="209"/>
      <c r="F200" s="217"/>
      <c r="G200" s="220" t="str">
        <f>IF(COUNTIF(H200:AU200,"&lt;&gt;")=0,"",SUMPRODUCT(((Recommendations[ImplStatus]="Implemented")+(Recommendations[ImplStatus]="Compensated"))*ISNUMBER(MATCH(Recommendations[Id],H200:AU200,0)))/COUNTIF(H200:AU200,"&lt;&gt;"))</f>
        <v/>
      </c>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35"/>
    </row>
    <row r="201" spans="1:47" ht="60" customHeight="1" outlineLevel="2" x14ac:dyDescent="0.35">
      <c r="A201" s="232" t="s">
        <v>3217</v>
      </c>
      <c r="B201" s="210" t="s">
        <v>3218</v>
      </c>
      <c r="C201" s="210"/>
      <c r="D201" s="214"/>
      <c r="E201" s="210"/>
      <c r="F201" s="218"/>
      <c r="G201" s="221" t="str">
        <f>IF(COUNTIF(H201:AU201,"&lt;&gt;")=0,"",SUMPRODUCT(((Recommendations[ImplStatus]="Implemented")+(Recommendations[ImplStatus]="Compensated"))*ISNUMBER(MATCH(Recommendations[Id],H201:AU201,0)))/COUNTIF(H201:AU201,"&lt;&gt;"))</f>
        <v/>
      </c>
      <c r="H201" s="218"/>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c r="AH201" s="218"/>
      <c r="AI201" s="218"/>
      <c r="AJ201" s="218"/>
      <c r="AK201" s="218"/>
      <c r="AL201" s="218"/>
      <c r="AM201" s="218"/>
      <c r="AN201" s="218"/>
      <c r="AO201" s="218"/>
      <c r="AP201" s="218"/>
      <c r="AQ201" s="218"/>
      <c r="AR201" s="218"/>
      <c r="AS201" s="218"/>
      <c r="AT201" s="218"/>
      <c r="AU201" s="236"/>
    </row>
    <row r="202" spans="1:47" ht="60" customHeight="1" x14ac:dyDescent="0.35">
      <c r="A202" s="233" t="s">
        <v>3217</v>
      </c>
      <c r="B202" s="211" t="s">
        <v>3218</v>
      </c>
      <c r="C202" s="212" t="s">
        <v>3219</v>
      </c>
      <c r="D202" s="215" t="s">
        <v>3220</v>
      </c>
      <c r="E202" s="216" t="s">
        <v>3097</v>
      </c>
      <c r="F202" s="219" t="s">
        <v>3221</v>
      </c>
      <c r="G202" s="222" t="str">
        <f>IF(COUNTIF(H202:AU202,"&lt;&gt;")=0,"",SUMPRODUCT(((Recommendations[ImplStatus]="Implemented")+(Recommendations[ImplStatus]="Compensated"))*ISNUMBER(MATCH(Recommendations[Id],H202:AU202,0)))/COUNTIF(H202:AU202,"&lt;&gt;"))</f>
        <v/>
      </c>
      <c r="H202" s="223"/>
      <c r="I202" s="223"/>
      <c r="J202" s="223"/>
      <c r="K202" s="223"/>
      <c r="L202" s="223"/>
      <c r="M202" s="223"/>
      <c r="N202" s="223"/>
      <c r="O202" s="223"/>
      <c r="P202" s="223"/>
      <c r="Q202" s="223"/>
      <c r="R202" s="223"/>
      <c r="S202" s="223"/>
      <c r="T202" s="223"/>
      <c r="U202" s="223"/>
      <c r="V202" s="223"/>
      <c r="W202" s="223"/>
      <c r="X202" s="223"/>
      <c r="Y202" s="223"/>
      <c r="Z202" s="223"/>
      <c r="AA202" s="223"/>
      <c r="AB202" s="223"/>
      <c r="AC202" s="223"/>
      <c r="AD202" s="223"/>
      <c r="AE202" s="223"/>
      <c r="AF202" s="223"/>
      <c r="AG202" s="223"/>
      <c r="AH202" s="223"/>
      <c r="AI202" s="223"/>
      <c r="AJ202" s="223"/>
      <c r="AK202" s="223"/>
      <c r="AL202" s="223"/>
      <c r="AM202" s="223"/>
      <c r="AN202" s="223"/>
      <c r="AO202" s="223"/>
      <c r="AP202" s="223"/>
      <c r="AQ202" s="223"/>
      <c r="AR202" s="223"/>
      <c r="AS202" s="223"/>
      <c r="AT202" s="223"/>
      <c r="AU202" s="237"/>
    </row>
    <row r="203" spans="1:47" ht="60" customHeight="1" x14ac:dyDescent="0.35">
      <c r="A203" s="233" t="s">
        <v>3217</v>
      </c>
      <c r="B203" s="211" t="s">
        <v>3218</v>
      </c>
      <c r="C203" s="212" t="s">
        <v>3222</v>
      </c>
      <c r="D203" s="215" t="s">
        <v>3223</v>
      </c>
      <c r="E203" s="216" t="s">
        <v>3097</v>
      </c>
      <c r="F203" s="219" t="s">
        <v>3221</v>
      </c>
      <c r="G203" s="222" t="str">
        <f>IF(COUNTIF(H203:AU203,"&lt;&gt;")=0,"",SUMPRODUCT(((Recommendations[ImplStatus]="Implemented")+(Recommendations[ImplStatus]="Compensated"))*ISNUMBER(MATCH(Recommendations[Id],H203:AU203,0)))/COUNTIF(H203:AU203,"&lt;&gt;"))</f>
        <v/>
      </c>
      <c r="H203" s="223"/>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23"/>
      <c r="AE203" s="223"/>
      <c r="AF203" s="223"/>
      <c r="AG203" s="223"/>
      <c r="AH203" s="223"/>
      <c r="AI203" s="223"/>
      <c r="AJ203" s="223"/>
      <c r="AK203" s="223"/>
      <c r="AL203" s="223"/>
      <c r="AM203" s="223"/>
      <c r="AN203" s="223"/>
      <c r="AO203" s="223"/>
      <c r="AP203" s="223"/>
      <c r="AQ203" s="223"/>
      <c r="AR203" s="223"/>
      <c r="AS203" s="223"/>
      <c r="AT203" s="223"/>
      <c r="AU203" s="237"/>
    </row>
    <row r="204" spans="1:47" ht="60" customHeight="1" x14ac:dyDescent="0.35">
      <c r="A204" s="233" t="s">
        <v>3217</v>
      </c>
      <c r="B204" s="211" t="s">
        <v>3218</v>
      </c>
      <c r="C204" s="212" t="s">
        <v>3224</v>
      </c>
      <c r="D204" s="215" t="s">
        <v>3225</v>
      </c>
      <c r="E204" s="216" t="s">
        <v>3097</v>
      </c>
      <c r="F204" s="219" t="s">
        <v>3221</v>
      </c>
      <c r="G204" s="222" t="str">
        <f>IF(COUNTIF(H204:AU204,"&lt;&gt;")=0,"",SUMPRODUCT(((Recommendations[ImplStatus]="Implemented")+(Recommendations[ImplStatus]="Compensated"))*ISNUMBER(MATCH(Recommendations[Id],H204:AU204,0)))/COUNTIF(H204:AU204,"&lt;&gt;"))</f>
        <v/>
      </c>
      <c r="H204" s="223"/>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c r="AL204" s="223"/>
      <c r="AM204" s="223"/>
      <c r="AN204" s="223"/>
      <c r="AO204" s="223"/>
      <c r="AP204" s="223"/>
      <c r="AQ204" s="223"/>
      <c r="AR204" s="223"/>
      <c r="AS204" s="223"/>
      <c r="AT204" s="223"/>
      <c r="AU204" s="237"/>
    </row>
    <row r="205" spans="1:47" ht="60" customHeight="1" x14ac:dyDescent="0.35">
      <c r="A205" s="233" t="s">
        <v>3217</v>
      </c>
      <c r="B205" s="211" t="s">
        <v>3218</v>
      </c>
      <c r="C205" s="212" t="s">
        <v>3226</v>
      </c>
      <c r="D205" s="215" t="s">
        <v>3227</v>
      </c>
      <c r="E205" s="216" t="s">
        <v>3097</v>
      </c>
      <c r="F205" s="219" t="s">
        <v>3221</v>
      </c>
      <c r="G205" s="222" t="str">
        <f>IF(COUNTIF(H205:AU205,"&lt;&gt;")=0,"",SUMPRODUCT(((Recommendations[ImplStatus]="Implemented")+(Recommendations[ImplStatus]="Compensated"))*ISNUMBER(MATCH(Recommendations[Id],H205:AU205,0)))/COUNTIF(H205:AU205,"&lt;&gt;"))</f>
        <v/>
      </c>
      <c r="H205" s="223"/>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c r="AL205" s="223"/>
      <c r="AM205" s="223"/>
      <c r="AN205" s="223"/>
      <c r="AO205" s="223"/>
      <c r="AP205" s="223"/>
      <c r="AQ205" s="223"/>
      <c r="AR205" s="223"/>
      <c r="AS205" s="223"/>
      <c r="AT205" s="223"/>
      <c r="AU205" s="237"/>
    </row>
    <row r="206" spans="1:47" ht="60" customHeight="1" x14ac:dyDescent="0.35">
      <c r="A206" s="233" t="s">
        <v>3217</v>
      </c>
      <c r="B206" s="211" t="s">
        <v>3218</v>
      </c>
      <c r="C206" s="212" t="s">
        <v>3228</v>
      </c>
      <c r="D206" s="215" t="s">
        <v>3229</v>
      </c>
      <c r="E206" s="216" t="s">
        <v>3097</v>
      </c>
      <c r="F206" s="219" t="s">
        <v>3221</v>
      </c>
      <c r="G206" s="222" t="str">
        <f>IF(COUNTIF(H206:AU206,"&lt;&gt;")=0,"",SUMPRODUCT(((Recommendations[ImplStatus]="Implemented")+(Recommendations[ImplStatus]="Compensated"))*ISNUMBER(MATCH(Recommendations[Id],H206:AU206,0)))/COUNTIF(H206:AU206,"&lt;&gt;"))</f>
        <v/>
      </c>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23"/>
      <c r="AU206" s="237"/>
    </row>
    <row r="207" spans="1:47" ht="60" customHeight="1" x14ac:dyDescent="0.35">
      <c r="A207" s="233" t="s">
        <v>3217</v>
      </c>
      <c r="B207" s="211" t="s">
        <v>3218</v>
      </c>
      <c r="C207" s="212" t="s">
        <v>3230</v>
      </c>
      <c r="D207" s="215" t="s">
        <v>3231</v>
      </c>
      <c r="E207" s="216" t="s">
        <v>2962</v>
      </c>
      <c r="F207" s="219" t="s">
        <v>3221</v>
      </c>
      <c r="G207" s="222" t="str">
        <f>IF(COUNTIF(H207:AU207,"&lt;&gt;")=0,"",SUMPRODUCT(((Recommendations[ImplStatus]="Implemented")+(Recommendations[ImplStatus]="Compensated"))*ISNUMBER(MATCH(Recommendations[Id],H207:AU207,0)))/COUNTIF(H207:AU207,"&lt;&gt;"))</f>
        <v/>
      </c>
      <c r="H207" s="223"/>
      <c r="I207" s="223"/>
      <c r="J207" s="223"/>
      <c r="K207" s="223"/>
      <c r="L207" s="223"/>
      <c r="M207" s="223"/>
      <c r="N207" s="223"/>
      <c r="O207" s="223"/>
      <c r="P207" s="223"/>
      <c r="Q207" s="223"/>
      <c r="R207" s="223"/>
      <c r="S207" s="223"/>
      <c r="T207" s="223"/>
      <c r="U207" s="223"/>
      <c r="V207" s="223"/>
      <c r="W207" s="223"/>
      <c r="X207" s="223"/>
      <c r="Y207" s="223"/>
      <c r="Z207" s="223"/>
      <c r="AA207" s="223"/>
      <c r="AB207" s="223"/>
      <c r="AC207" s="223"/>
      <c r="AD207" s="223"/>
      <c r="AE207" s="223"/>
      <c r="AF207" s="223"/>
      <c r="AG207" s="223"/>
      <c r="AH207" s="223"/>
      <c r="AI207" s="223"/>
      <c r="AJ207" s="223"/>
      <c r="AK207" s="223"/>
      <c r="AL207" s="223"/>
      <c r="AM207" s="223"/>
      <c r="AN207" s="223"/>
      <c r="AO207" s="223"/>
      <c r="AP207" s="223"/>
      <c r="AQ207" s="223"/>
      <c r="AR207" s="223"/>
      <c r="AS207" s="223"/>
      <c r="AT207" s="223"/>
      <c r="AU207" s="237"/>
    </row>
    <row r="208" spans="1:47" ht="60" customHeight="1" x14ac:dyDescent="0.35">
      <c r="A208" s="233" t="s">
        <v>3217</v>
      </c>
      <c r="B208" s="211" t="s">
        <v>3218</v>
      </c>
      <c r="C208" s="212" t="s">
        <v>3232</v>
      </c>
      <c r="D208" s="215" t="s">
        <v>3233</v>
      </c>
      <c r="E208" s="216" t="s">
        <v>2962</v>
      </c>
      <c r="F208" s="219" t="s">
        <v>3221</v>
      </c>
      <c r="G208" s="222" t="str">
        <f>IF(COUNTIF(H208:AU208,"&lt;&gt;")=0,"",SUMPRODUCT(((Recommendations[ImplStatus]="Implemented")+(Recommendations[ImplStatus]="Compensated"))*ISNUMBER(MATCH(Recommendations[Id],H208:AU208,0)))/COUNTIF(H208:AU208,"&lt;&gt;"))</f>
        <v/>
      </c>
      <c r="H208" s="223"/>
      <c r="I208" s="223"/>
      <c r="J208" s="223"/>
      <c r="K208" s="223"/>
      <c r="L208" s="223"/>
      <c r="M208" s="223"/>
      <c r="N208" s="223"/>
      <c r="O208" s="223"/>
      <c r="P208" s="223"/>
      <c r="Q208" s="223"/>
      <c r="R208" s="223"/>
      <c r="S208" s="223"/>
      <c r="T208" s="223"/>
      <c r="U208" s="223"/>
      <c r="V208" s="223"/>
      <c r="W208" s="223"/>
      <c r="X208" s="223"/>
      <c r="Y208" s="223"/>
      <c r="Z208" s="223"/>
      <c r="AA208" s="223"/>
      <c r="AB208" s="223"/>
      <c r="AC208" s="223"/>
      <c r="AD208" s="223"/>
      <c r="AE208" s="223"/>
      <c r="AF208" s="223"/>
      <c r="AG208" s="223"/>
      <c r="AH208" s="223"/>
      <c r="AI208" s="223"/>
      <c r="AJ208" s="223"/>
      <c r="AK208" s="223"/>
      <c r="AL208" s="223"/>
      <c r="AM208" s="223"/>
      <c r="AN208" s="223"/>
      <c r="AO208" s="223"/>
      <c r="AP208" s="223"/>
      <c r="AQ208" s="223"/>
      <c r="AR208" s="223"/>
      <c r="AS208" s="223"/>
      <c r="AT208" s="223"/>
      <c r="AU208" s="237"/>
    </row>
    <row r="209" spans="1:47" ht="60" customHeight="1" x14ac:dyDescent="0.35">
      <c r="A209" s="233" t="s">
        <v>3217</v>
      </c>
      <c r="B209" s="211" t="s">
        <v>3218</v>
      </c>
      <c r="C209" s="212" t="s">
        <v>3234</v>
      </c>
      <c r="D209" s="215" t="s">
        <v>3235</v>
      </c>
      <c r="E209" s="216" t="s">
        <v>3097</v>
      </c>
      <c r="F209" s="219" t="s">
        <v>3221</v>
      </c>
      <c r="G209" s="222" t="str">
        <f>IF(COUNTIF(H209:AU209,"&lt;&gt;")=0,"",SUMPRODUCT(((Recommendations[ImplStatus]="Implemented")+(Recommendations[ImplStatus]="Compensated"))*ISNUMBER(MATCH(Recommendations[Id],H209:AU209,0)))/COUNTIF(H209:AU209,"&lt;&gt;"))</f>
        <v/>
      </c>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37"/>
    </row>
    <row r="210" spans="1:47" ht="60" customHeight="1" x14ac:dyDescent="0.35">
      <c r="A210" s="233" t="s">
        <v>3217</v>
      </c>
      <c r="B210" s="211" t="s">
        <v>3218</v>
      </c>
      <c r="C210" s="212" t="s">
        <v>3236</v>
      </c>
      <c r="D210" s="215" t="s">
        <v>3237</v>
      </c>
      <c r="E210" s="216" t="s">
        <v>2847</v>
      </c>
      <c r="F210" s="219" t="s">
        <v>3238</v>
      </c>
      <c r="G210" s="222" t="str">
        <f>IF(COUNTIF(H210:AU210,"&lt;&gt;")=0,"",SUMPRODUCT(((Recommendations[ImplStatus]="Implemented")+(Recommendations[ImplStatus]="Compensated"))*ISNUMBER(MATCH(Recommendations[Id],H210:AU210,0)))/COUNTIF(H210:AU210,"&lt;&gt;"))</f>
        <v/>
      </c>
      <c r="H210" s="223"/>
      <c r="I210" s="223"/>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37"/>
    </row>
    <row r="211" spans="1:47" ht="60" customHeight="1" x14ac:dyDescent="0.35">
      <c r="A211" s="233" t="s">
        <v>3217</v>
      </c>
      <c r="B211" s="211" t="s">
        <v>3218</v>
      </c>
      <c r="C211" s="212" t="s">
        <v>3239</v>
      </c>
      <c r="D211" s="215" t="s">
        <v>3240</v>
      </c>
      <c r="E211" s="216" t="s">
        <v>2847</v>
      </c>
      <c r="F211" s="219" t="s">
        <v>3238</v>
      </c>
      <c r="G211" s="222" t="str">
        <f>IF(COUNTIF(H211:AU211,"&lt;&gt;")=0,"",SUMPRODUCT(((Recommendations[ImplStatus]="Implemented")+(Recommendations[ImplStatus]="Compensated"))*ISNUMBER(MATCH(Recommendations[Id],H211:AU211,0)))/COUNTIF(H211:AU211,"&lt;&gt;"))</f>
        <v/>
      </c>
      <c r="H211" s="223"/>
      <c r="I211" s="223"/>
      <c r="J211" s="223"/>
      <c r="K211" s="223"/>
      <c r="L211" s="223"/>
      <c r="M211" s="223"/>
      <c r="N211" s="223"/>
      <c r="O211" s="223"/>
      <c r="P211" s="223"/>
      <c r="Q211" s="223"/>
      <c r="R211" s="223"/>
      <c r="S211" s="223"/>
      <c r="T211" s="223"/>
      <c r="U211" s="223"/>
      <c r="V211" s="223"/>
      <c r="W211" s="223"/>
      <c r="X211" s="223"/>
      <c r="Y211" s="223"/>
      <c r="Z211" s="223"/>
      <c r="AA211" s="223"/>
      <c r="AB211" s="223"/>
      <c r="AC211" s="223"/>
      <c r="AD211" s="223"/>
      <c r="AE211" s="223"/>
      <c r="AF211" s="223"/>
      <c r="AG211" s="223"/>
      <c r="AH211" s="223"/>
      <c r="AI211" s="223"/>
      <c r="AJ211" s="223"/>
      <c r="AK211" s="223"/>
      <c r="AL211" s="223"/>
      <c r="AM211" s="223"/>
      <c r="AN211" s="223"/>
      <c r="AO211" s="223"/>
      <c r="AP211" s="223"/>
      <c r="AQ211" s="223"/>
      <c r="AR211" s="223"/>
      <c r="AS211" s="223"/>
      <c r="AT211" s="223"/>
      <c r="AU211" s="237"/>
    </row>
    <row r="212" spans="1:47" ht="60" customHeight="1" x14ac:dyDescent="0.35">
      <c r="A212" s="233" t="s">
        <v>3217</v>
      </c>
      <c r="B212" s="211" t="s">
        <v>3218</v>
      </c>
      <c r="C212" s="212" t="s">
        <v>3241</v>
      </c>
      <c r="D212" s="215" t="s">
        <v>3242</v>
      </c>
      <c r="E212" s="216" t="s">
        <v>2914</v>
      </c>
      <c r="F212" s="219" t="s">
        <v>3243</v>
      </c>
      <c r="G212" s="222" t="str">
        <f>IF(COUNTIF(H212:AU212,"&lt;&gt;")=0,"",SUMPRODUCT(((Recommendations[ImplStatus]="Implemented")+(Recommendations[ImplStatus]="Compensated"))*ISNUMBER(MATCH(Recommendations[Id],H212:AU212,0)))/COUNTIF(H212:AU212,"&lt;&gt;"))</f>
        <v/>
      </c>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23"/>
      <c r="AU212" s="237"/>
    </row>
    <row r="213" spans="1:47" ht="60" customHeight="1" x14ac:dyDescent="0.35">
      <c r="A213" s="233" t="s">
        <v>3217</v>
      </c>
      <c r="B213" s="211" t="s">
        <v>3218</v>
      </c>
      <c r="C213" s="212" t="s">
        <v>3244</v>
      </c>
      <c r="D213" s="215" t="s">
        <v>3245</v>
      </c>
      <c r="E213" s="216" t="s">
        <v>2847</v>
      </c>
      <c r="F213" s="219" t="s">
        <v>3246</v>
      </c>
      <c r="G213" s="222" t="str">
        <f>IF(COUNTIF(H213:AU213,"&lt;&gt;")=0,"",SUMPRODUCT(((Recommendations[ImplStatus]="Implemented")+(Recommendations[ImplStatus]="Compensated"))*ISNUMBER(MATCH(Recommendations[Id],H213:AU213,0)))/COUNTIF(H213:AU213,"&lt;&gt;"))</f>
        <v/>
      </c>
      <c r="H213" s="223"/>
      <c r="I213" s="223"/>
      <c r="J213" s="223"/>
      <c r="K213" s="223"/>
      <c r="L213" s="223"/>
      <c r="M213" s="223"/>
      <c r="N213" s="223"/>
      <c r="O213" s="223"/>
      <c r="P213" s="223"/>
      <c r="Q213" s="223"/>
      <c r="R213" s="223"/>
      <c r="S213" s="223"/>
      <c r="T213" s="223"/>
      <c r="U213" s="223"/>
      <c r="V213" s="223"/>
      <c r="W213" s="223"/>
      <c r="X213" s="223"/>
      <c r="Y213" s="223"/>
      <c r="Z213" s="223"/>
      <c r="AA213" s="223"/>
      <c r="AB213" s="223"/>
      <c r="AC213" s="223"/>
      <c r="AD213" s="223"/>
      <c r="AE213" s="223"/>
      <c r="AF213" s="223"/>
      <c r="AG213" s="223"/>
      <c r="AH213" s="223"/>
      <c r="AI213" s="223"/>
      <c r="AJ213" s="223"/>
      <c r="AK213" s="223"/>
      <c r="AL213" s="223"/>
      <c r="AM213" s="223"/>
      <c r="AN213" s="223"/>
      <c r="AO213" s="223"/>
      <c r="AP213" s="223"/>
      <c r="AQ213" s="223"/>
      <c r="AR213" s="223"/>
      <c r="AS213" s="223"/>
      <c r="AT213" s="223"/>
      <c r="AU213" s="237"/>
    </row>
    <row r="214" spans="1:47" ht="60" customHeight="1" x14ac:dyDescent="0.35">
      <c r="A214" s="233" t="s">
        <v>3217</v>
      </c>
      <c r="B214" s="211" t="s">
        <v>3218</v>
      </c>
      <c r="C214" s="212" t="s">
        <v>3247</v>
      </c>
      <c r="D214" s="215" t="s">
        <v>3248</v>
      </c>
      <c r="E214" s="216" t="s">
        <v>2914</v>
      </c>
      <c r="F214" s="219" t="s">
        <v>3249</v>
      </c>
      <c r="G214" s="222" t="str">
        <f>IF(COUNTIF(H214:AU214,"&lt;&gt;")=0,"",SUMPRODUCT(((Recommendations[ImplStatus]="Implemented")+(Recommendations[ImplStatus]="Compensated"))*ISNUMBER(MATCH(Recommendations[Id],H214:AU214,0)))/COUNTIF(H214:AU214,"&lt;&gt;"))</f>
        <v/>
      </c>
      <c r="H214" s="223"/>
      <c r="I214" s="223"/>
      <c r="J214" s="223"/>
      <c r="K214" s="223"/>
      <c r="L214" s="223"/>
      <c r="M214" s="223"/>
      <c r="N214" s="223"/>
      <c r="O214" s="223"/>
      <c r="P214" s="223"/>
      <c r="Q214" s="223"/>
      <c r="R214" s="223"/>
      <c r="S214" s="223"/>
      <c r="T214" s="223"/>
      <c r="U214" s="223"/>
      <c r="V214" s="223"/>
      <c r="W214" s="223"/>
      <c r="X214" s="223"/>
      <c r="Y214" s="223"/>
      <c r="Z214" s="223"/>
      <c r="AA214" s="223"/>
      <c r="AB214" s="223"/>
      <c r="AC214" s="223"/>
      <c r="AD214" s="223"/>
      <c r="AE214" s="223"/>
      <c r="AF214" s="223"/>
      <c r="AG214" s="223"/>
      <c r="AH214" s="223"/>
      <c r="AI214" s="223"/>
      <c r="AJ214" s="223"/>
      <c r="AK214" s="223"/>
      <c r="AL214" s="223"/>
      <c r="AM214" s="223"/>
      <c r="AN214" s="223"/>
      <c r="AO214" s="223"/>
      <c r="AP214" s="223"/>
      <c r="AQ214" s="223"/>
      <c r="AR214" s="223"/>
      <c r="AS214" s="223"/>
      <c r="AT214" s="223"/>
      <c r="AU214" s="237"/>
    </row>
    <row r="215" spans="1:47" ht="60" customHeight="1" x14ac:dyDescent="0.35">
      <c r="A215" s="233" t="s">
        <v>3217</v>
      </c>
      <c r="B215" s="211" t="s">
        <v>3218</v>
      </c>
      <c r="C215" s="212" t="s">
        <v>3250</v>
      </c>
      <c r="D215" s="215" t="s">
        <v>3251</v>
      </c>
      <c r="E215" s="216" t="s">
        <v>2818</v>
      </c>
      <c r="F215" s="219" t="s">
        <v>3249</v>
      </c>
      <c r="G215" s="222" t="str">
        <f>IF(COUNTIF(H215:AU215,"&lt;&gt;")=0,"",SUMPRODUCT(((Recommendations[ImplStatus]="Implemented")+(Recommendations[ImplStatus]="Compensated"))*ISNUMBER(MATCH(Recommendations[Id],H215:AU215,0)))/COUNTIF(H215:AU215,"&lt;&gt;"))</f>
        <v/>
      </c>
      <c r="H215" s="223"/>
      <c r="I215" s="223"/>
      <c r="J215" s="223"/>
      <c r="K215" s="223"/>
      <c r="L215" s="223"/>
      <c r="M215" s="223"/>
      <c r="N215" s="223"/>
      <c r="O215" s="223"/>
      <c r="P215" s="223"/>
      <c r="Q215" s="223"/>
      <c r="R215" s="223"/>
      <c r="S215" s="223"/>
      <c r="T215" s="223"/>
      <c r="U215" s="223"/>
      <c r="V215" s="223"/>
      <c r="W215" s="223"/>
      <c r="X215" s="223"/>
      <c r="Y215" s="223"/>
      <c r="Z215" s="223"/>
      <c r="AA215" s="223"/>
      <c r="AB215" s="223"/>
      <c r="AC215" s="223"/>
      <c r="AD215" s="223"/>
      <c r="AE215" s="223"/>
      <c r="AF215" s="223"/>
      <c r="AG215" s="223"/>
      <c r="AH215" s="223"/>
      <c r="AI215" s="223"/>
      <c r="AJ215" s="223"/>
      <c r="AK215" s="223"/>
      <c r="AL215" s="223"/>
      <c r="AM215" s="223"/>
      <c r="AN215" s="223"/>
      <c r="AO215" s="223"/>
      <c r="AP215" s="223"/>
      <c r="AQ215" s="223"/>
      <c r="AR215" s="223"/>
      <c r="AS215" s="223"/>
      <c r="AT215" s="223"/>
      <c r="AU215" s="237"/>
    </row>
    <row r="216" spans="1:47" ht="60" customHeight="1" x14ac:dyDescent="0.35">
      <c r="A216" s="233" t="s">
        <v>3217</v>
      </c>
      <c r="B216" s="211" t="s">
        <v>3218</v>
      </c>
      <c r="C216" s="212" t="s">
        <v>3252</v>
      </c>
      <c r="D216" s="215" t="s">
        <v>3253</v>
      </c>
      <c r="E216" s="216" t="s">
        <v>2818</v>
      </c>
      <c r="F216" s="219" t="s">
        <v>3249</v>
      </c>
      <c r="G216" s="222" t="str">
        <f>IF(COUNTIF(H216:AU216,"&lt;&gt;")=0,"",SUMPRODUCT(((Recommendations[ImplStatus]="Implemented")+(Recommendations[ImplStatus]="Compensated"))*ISNUMBER(MATCH(Recommendations[Id],H216:AU216,0)))/COUNTIF(H216:AU216,"&lt;&gt;"))</f>
        <v/>
      </c>
      <c r="H216" s="223"/>
      <c r="I216" s="223"/>
      <c r="J216" s="223"/>
      <c r="K216" s="223"/>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3"/>
      <c r="AT216" s="223"/>
      <c r="AU216" s="237"/>
    </row>
    <row r="217" spans="1:47" ht="60" customHeight="1" x14ac:dyDescent="0.35">
      <c r="A217" s="233" t="s">
        <v>3217</v>
      </c>
      <c r="B217" s="211" t="s">
        <v>3218</v>
      </c>
      <c r="C217" s="212" t="s">
        <v>3254</v>
      </c>
      <c r="D217" s="215" t="s">
        <v>3255</v>
      </c>
      <c r="E217" s="216" t="s">
        <v>2847</v>
      </c>
      <c r="F217" s="219" t="s">
        <v>3249</v>
      </c>
      <c r="G217" s="222" t="str">
        <f>IF(COUNTIF(H217:AU217,"&lt;&gt;")=0,"",SUMPRODUCT(((Recommendations[ImplStatus]="Implemented")+(Recommendations[ImplStatus]="Compensated"))*ISNUMBER(MATCH(Recommendations[Id],H217:AU217,0)))/COUNTIF(H217:AU217,"&lt;&gt;"))</f>
        <v/>
      </c>
      <c r="H217" s="223"/>
      <c r="I217" s="223"/>
      <c r="J217" s="223"/>
      <c r="K217" s="223"/>
      <c r="L217" s="223"/>
      <c r="M217" s="223"/>
      <c r="N217" s="223"/>
      <c r="O217" s="223"/>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c r="AL217" s="223"/>
      <c r="AM217" s="223"/>
      <c r="AN217" s="223"/>
      <c r="AO217" s="223"/>
      <c r="AP217" s="223"/>
      <c r="AQ217" s="223"/>
      <c r="AR217" s="223"/>
      <c r="AS217" s="223"/>
      <c r="AT217" s="223"/>
      <c r="AU217" s="237"/>
    </row>
    <row r="218" spans="1:47" ht="60" customHeight="1" x14ac:dyDescent="0.35">
      <c r="A218" s="233" t="s">
        <v>3217</v>
      </c>
      <c r="B218" s="211" t="s">
        <v>3218</v>
      </c>
      <c r="C218" s="212" t="s">
        <v>3256</v>
      </c>
      <c r="D218" s="215" t="s">
        <v>3257</v>
      </c>
      <c r="E218" s="216" t="s">
        <v>2847</v>
      </c>
      <c r="F218" s="219" t="s">
        <v>3249</v>
      </c>
      <c r="G218" s="222" t="str">
        <f>IF(COUNTIF(H218:AU218,"&lt;&gt;")=0,"",SUMPRODUCT(((Recommendations[ImplStatus]="Implemented")+(Recommendations[ImplStatus]="Compensated"))*ISNUMBER(MATCH(Recommendations[Id],H218:AU218,0)))/COUNTIF(H218:AU218,"&lt;&gt;"))</f>
        <v/>
      </c>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37"/>
    </row>
    <row r="219" spans="1:47" ht="60" customHeight="1" x14ac:dyDescent="0.35">
      <c r="A219" s="233" t="s">
        <v>3217</v>
      </c>
      <c r="B219" s="211" t="s">
        <v>3218</v>
      </c>
      <c r="C219" s="212" t="s">
        <v>3258</v>
      </c>
      <c r="D219" s="215" t="s">
        <v>3259</v>
      </c>
      <c r="E219" s="216" t="s">
        <v>2847</v>
      </c>
      <c r="F219" s="219" t="s">
        <v>3249</v>
      </c>
      <c r="G219" s="222" t="str">
        <f>IF(COUNTIF(H219:AU219,"&lt;&gt;")=0,"",SUMPRODUCT(((Recommendations[ImplStatus]="Implemented")+(Recommendations[ImplStatus]="Compensated"))*ISNUMBER(MATCH(Recommendations[Id],H219:AU219,0)))/COUNTIF(H219:AU219,"&lt;&gt;"))</f>
        <v/>
      </c>
      <c r="H219" s="223"/>
      <c r="I219" s="223"/>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37"/>
    </row>
    <row r="220" spans="1:47" ht="60" customHeight="1" x14ac:dyDescent="0.35">
      <c r="A220" s="233" t="s">
        <v>3217</v>
      </c>
      <c r="B220" s="211" t="s">
        <v>3218</v>
      </c>
      <c r="C220" s="212" t="s">
        <v>3260</v>
      </c>
      <c r="D220" s="215" t="s">
        <v>3261</v>
      </c>
      <c r="E220" s="216" t="s">
        <v>2847</v>
      </c>
      <c r="F220" s="219" t="s">
        <v>3249</v>
      </c>
      <c r="G220" s="222" t="str">
        <f>IF(COUNTIF(H220:AU220,"&lt;&gt;")=0,"",SUMPRODUCT(((Recommendations[ImplStatus]="Implemented")+(Recommendations[ImplStatus]="Compensated"))*ISNUMBER(MATCH(Recommendations[Id],H220:AU220,0)))/COUNTIF(H220:AU220,"&lt;&gt;"))</f>
        <v/>
      </c>
      <c r="H220" s="223"/>
      <c r="I220" s="223"/>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37"/>
    </row>
    <row r="221" spans="1:47" ht="60" customHeight="1" outlineLevel="2" x14ac:dyDescent="0.35">
      <c r="A221" s="232" t="s">
        <v>3217</v>
      </c>
      <c r="B221" s="210" t="s">
        <v>3262</v>
      </c>
      <c r="C221" s="210"/>
      <c r="D221" s="214"/>
      <c r="E221" s="210"/>
      <c r="F221" s="218"/>
      <c r="G221" s="221" t="str">
        <f>IF(COUNTIF(H221:AU221,"&lt;&gt;")=0,"",SUMPRODUCT(((Recommendations[ImplStatus]="Implemented")+(Recommendations[ImplStatus]="Compensated"))*ISNUMBER(MATCH(Recommendations[Id],H221:AU221,0)))/COUNTIF(H221:AU221,"&lt;&gt;"))</f>
        <v/>
      </c>
      <c r="H221" s="218"/>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c r="AO221" s="218"/>
      <c r="AP221" s="218"/>
      <c r="AQ221" s="218"/>
      <c r="AR221" s="218"/>
      <c r="AS221" s="218"/>
      <c r="AT221" s="218"/>
      <c r="AU221" s="236"/>
    </row>
    <row r="222" spans="1:47" ht="60" customHeight="1" x14ac:dyDescent="0.35">
      <c r="A222" s="233" t="s">
        <v>3217</v>
      </c>
      <c r="B222" s="211" t="s">
        <v>3262</v>
      </c>
      <c r="C222" s="212" t="s">
        <v>3263</v>
      </c>
      <c r="D222" s="215" t="s">
        <v>3264</v>
      </c>
      <c r="E222" s="216" t="s">
        <v>2914</v>
      </c>
      <c r="F222" s="219" t="s">
        <v>3265</v>
      </c>
      <c r="G222" s="222" t="str">
        <f>IF(COUNTIF(H222:AU222,"&lt;&gt;")=0,"",SUMPRODUCT(((Recommendations[ImplStatus]="Implemented")+(Recommendations[ImplStatus]="Compensated"))*ISNUMBER(MATCH(Recommendations[Id],H222:AU222,0)))/COUNTIF(H222:AU222,"&lt;&gt;"))</f>
        <v/>
      </c>
      <c r="H222" s="223"/>
      <c r="I222" s="223"/>
      <c r="J222" s="223"/>
      <c r="K222" s="223"/>
      <c r="L222" s="223"/>
      <c r="M222" s="223"/>
      <c r="N222" s="223"/>
      <c r="O222" s="223"/>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c r="AL222" s="223"/>
      <c r="AM222" s="223"/>
      <c r="AN222" s="223"/>
      <c r="AO222" s="223"/>
      <c r="AP222" s="223"/>
      <c r="AQ222" s="223"/>
      <c r="AR222" s="223"/>
      <c r="AS222" s="223"/>
      <c r="AT222" s="223"/>
      <c r="AU222" s="237"/>
    </row>
    <row r="223" spans="1:47" ht="60" customHeight="1" x14ac:dyDescent="0.35">
      <c r="A223" s="233" t="s">
        <v>3217</v>
      </c>
      <c r="B223" s="211" t="s">
        <v>3262</v>
      </c>
      <c r="C223" s="212" t="s">
        <v>3266</v>
      </c>
      <c r="D223" s="215" t="s">
        <v>3267</v>
      </c>
      <c r="E223" s="216" t="s">
        <v>2914</v>
      </c>
      <c r="F223" s="219" t="s">
        <v>3265</v>
      </c>
      <c r="G223" s="222" t="str">
        <f>IF(COUNTIF(H223:AU223,"&lt;&gt;")=0,"",SUMPRODUCT(((Recommendations[ImplStatus]="Implemented")+(Recommendations[ImplStatus]="Compensated"))*ISNUMBER(MATCH(Recommendations[Id],H223:AU223,0)))/COUNTIF(H223:AU223,"&lt;&gt;"))</f>
        <v/>
      </c>
      <c r="H223" s="223"/>
      <c r="I223" s="223"/>
      <c r="J223" s="223"/>
      <c r="K223" s="223"/>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3"/>
      <c r="AT223" s="223"/>
      <c r="AU223" s="237"/>
    </row>
    <row r="224" spans="1:47" ht="60" customHeight="1" x14ac:dyDescent="0.35">
      <c r="A224" s="233" t="s">
        <v>3217</v>
      </c>
      <c r="B224" s="211" t="s">
        <v>3262</v>
      </c>
      <c r="C224" s="212" t="s">
        <v>3268</v>
      </c>
      <c r="D224" s="215" t="s">
        <v>3269</v>
      </c>
      <c r="E224" s="216" t="s">
        <v>2914</v>
      </c>
      <c r="F224" s="219" t="s">
        <v>3265</v>
      </c>
      <c r="G224" s="222" t="str">
        <f>IF(COUNTIF(H224:AU224,"&lt;&gt;")=0,"",SUMPRODUCT(((Recommendations[ImplStatus]="Implemented")+(Recommendations[ImplStatus]="Compensated"))*ISNUMBER(MATCH(Recommendations[Id],H224:AU224,0)))/COUNTIF(H224:AU224,"&lt;&gt;"))</f>
        <v/>
      </c>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37"/>
    </row>
    <row r="225" spans="1:47" ht="60" customHeight="1" x14ac:dyDescent="0.35">
      <c r="A225" s="233" t="s">
        <v>3217</v>
      </c>
      <c r="B225" s="211" t="s">
        <v>3262</v>
      </c>
      <c r="C225" s="212" t="s">
        <v>3270</v>
      </c>
      <c r="D225" s="215" t="s">
        <v>3271</v>
      </c>
      <c r="E225" s="216" t="s">
        <v>2914</v>
      </c>
      <c r="F225" s="219" t="s">
        <v>3265</v>
      </c>
      <c r="G225" s="222" t="str">
        <f>IF(COUNTIF(H225:AU225,"&lt;&gt;")=0,"",SUMPRODUCT(((Recommendations[ImplStatus]="Implemented")+(Recommendations[ImplStatus]="Compensated"))*ISNUMBER(MATCH(Recommendations[Id],H225:AU225,0)))/COUNTIF(H225:AU225,"&lt;&gt;"))</f>
        <v/>
      </c>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c r="AL225" s="223"/>
      <c r="AM225" s="223"/>
      <c r="AN225" s="223"/>
      <c r="AO225" s="223"/>
      <c r="AP225" s="223"/>
      <c r="AQ225" s="223"/>
      <c r="AR225" s="223"/>
      <c r="AS225" s="223"/>
      <c r="AT225" s="223"/>
      <c r="AU225" s="237"/>
    </row>
    <row r="226" spans="1:47" ht="60" customHeight="1" x14ac:dyDescent="0.35">
      <c r="A226" s="233" t="s">
        <v>3217</v>
      </c>
      <c r="B226" s="211" t="s">
        <v>3262</v>
      </c>
      <c r="C226" s="212" t="s">
        <v>3272</v>
      </c>
      <c r="D226" s="215" t="s">
        <v>3273</v>
      </c>
      <c r="E226" s="216" t="s">
        <v>2914</v>
      </c>
      <c r="F226" s="219" t="s">
        <v>3265</v>
      </c>
      <c r="G226" s="222" t="str">
        <f>IF(COUNTIF(H226:AU226,"&lt;&gt;")=0,"",SUMPRODUCT(((Recommendations[ImplStatus]="Implemented")+(Recommendations[ImplStatus]="Compensated"))*ISNUMBER(MATCH(Recommendations[Id],H226:AU226,0)))/COUNTIF(H226:AU226,"&lt;&gt;"))</f>
        <v/>
      </c>
      <c r="H226" s="223"/>
      <c r="I226" s="223"/>
      <c r="J226" s="223"/>
      <c r="K226" s="223"/>
      <c r="L226" s="223"/>
      <c r="M226" s="223"/>
      <c r="N226" s="223"/>
      <c r="O226" s="223"/>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c r="AL226" s="223"/>
      <c r="AM226" s="223"/>
      <c r="AN226" s="223"/>
      <c r="AO226" s="223"/>
      <c r="AP226" s="223"/>
      <c r="AQ226" s="223"/>
      <c r="AR226" s="223"/>
      <c r="AS226" s="223"/>
      <c r="AT226" s="223"/>
      <c r="AU226" s="237"/>
    </row>
    <row r="227" spans="1:47" ht="60" customHeight="1" x14ac:dyDescent="0.35">
      <c r="A227" s="233" t="s">
        <v>3217</v>
      </c>
      <c r="B227" s="211" t="s">
        <v>3262</v>
      </c>
      <c r="C227" s="212" t="s">
        <v>3274</v>
      </c>
      <c r="D227" s="215" t="s">
        <v>3275</v>
      </c>
      <c r="E227" s="216" t="s">
        <v>2914</v>
      </c>
      <c r="F227" s="219" t="s">
        <v>3265</v>
      </c>
      <c r="G227" s="222" t="str">
        <f>IF(COUNTIF(H227:AU227,"&lt;&gt;")=0,"",SUMPRODUCT(((Recommendations[ImplStatus]="Implemented")+(Recommendations[ImplStatus]="Compensated"))*ISNUMBER(MATCH(Recommendations[Id],H227:AU227,0)))/COUNTIF(H227:AU227,"&lt;&gt;"))</f>
        <v/>
      </c>
      <c r="H227" s="223"/>
      <c r="I227" s="223"/>
      <c r="J227" s="223"/>
      <c r="K227" s="223"/>
      <c r="L227" s="223"/>
      <c r="M227" s="223"/>
      <c r="N227" s="223"/>
      <c r="O227" s="223"/>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c r="AL227" s="223"/>
      <c r="AM227" s="223"/>
      <c r="AN227" s="223"/>
      <c r="AO227" s="223"/>
      <c r="AP227" s="223"/>
      <c r="AQ227" s="223"/>
      <c r="AR227" s="223"/>
      <c r="AS227" s="223"/>
      <c r="AT227" s="223"/>
      <c r="AU227" s="237"/>
    </row>
    <row r="228" spans="1:47" ht="60" customHeight="1" x14ac:dyDescent="0.35">
      <c r="A228" s="233" t="s">
        <v>3217</v>
      </c>
      <c r="B228" s="211" t="s">
        <v>3262</v>
      </c>
      <c r="C228" s="212" t="s">
        <v>3276</v>
      </c>
      <c r="D228" s="215" t="s">
        <v>3277</v>
      </c>
      <c r="E228" s="216" t="s">
        <v>2914</v>
      </c>
      <c r="F228" s="219" t="s">
        <v>3265</v>
      </c>
      <c r="G228" s="222" t="str">
        <f>IF(COUNTIF(H228:AU228,"&lt;&gt;")=0,"",SUMPRODUCT(((Recommendations[ImplStatus]="Implemented")+(Recommendations[ImplStatus]="Compensated"))*ISNUMBER(MATCH(Recommendations[Id],H228:AU228,0)))/COUNTIF(H228:AU228,"&lt;&gt;"))</f>
        <v/>
      </c>
      <c r="H228" s="223"/>
      <c r="I228" s="223"/>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37"/>
    </row>
    <row r="229" spans="1:47" ht="60" customHeight="1" x14ac:dyDescent="0.35">
      <c r="A229" s="233" t="s">
        <v>3217</v>
      </c>
      <c r="B229" s="211" t="s">
        <v>3262</v>
      </c>
      <c r="C229" s="212" t="s">
        <v>3278</v>
      </c>
      <c r="D229" s="215" t="s">
        <v>3279</v>
      </c>
      <c r="E229" s="216" t="s">
        <v>2818</v>
      </c>
      <c r="F229" s="219" t="s">
        <v>3265</v>
      </c>
      <c r="G229" s="222" t="str">
        <f>IF(COUNTIF(H229:AU229,"&lt;&gt;")=0,"",SUMPRODUCT(((Recommendations[ImplStatus]="Implemented")+(Recommendations[ImplStatus]="Compensated"))*ISNUMBER(MATCH(Recommendations[Id],H229:AU229,0)))/COUNTIF(H229:AU229,"&lt;&gt;"))</f>
        <v/>
      </c>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37"/>
    </row>
    <row r="230" spans="1:47" ht="60" customHeight="1" x14ac:dyDescent="0.35">
      <c r="A230" s="233" t="s">
        <v>3217</v>
      </c>
      <c r="B230" s="211" t="s">
        <v>3262</v>
      </c>
      <c r="C230" s="212" t="s">
        <v>3280</v>
      </c>
      <c r="D230" s="215" t="s">
        <v>3281</v>
      </c>
      <c r="E230" s="216" t="s">
        <v>2818</v>
      </c>
      <c r="F230" s="219" t="s">
        <v>3265</v>
      </c>
      <c r="G230" s="222" t="str">
        <f>IF(COUNTIF(H230:AU230,"&lt;&gt;")=0,"",SUMPRODUCT(((Recommendations[ImplStatus]="Implemented")+(Recommendations[ImplStatus]="Compensated"))*ISNUMBER(MATCH(Recommendations[Id],H230:AU230,0)))/COUNTIF(H230:AU230,"&lt;&gt;"))</f>
        <v/>
      </c>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37"/>
    </row>
    <row r="231" spans="1:47" ht="60" customHeight="1" x14ac:dyDescent="0.35">
      <c r="A231" s="233" t="s">
        <v>3217</v>
      </c>
      <c r="B231" s="211" t="s">
        <v>3262</v>
      </c>
      <c r="C231" s="212" t="s">
        <v>3282</v>
      </c>
      <c r="D231" s="215" t="s">
        <v>3283</v>
      </c>
      <c r="E231" s="216" t="s">
        <v>2914</v>
      </c>
      <c r="F231" s="219" t="s">
        <v>3284</v>
      </c>
      <c r="G231" s="222" t="str">
        <f>IF(COUNTIF(H231:AU231,"&lt;&gt;")=0,"",SUMPRODUCT(((Recommendations[ImplStatus]="Implemented")+(Recommendations[ImplStatus]="Compensated"))*ISNUMBER(MATCH(Recommendations[Id],H231:AU231,0)))/COUNTIF(H231:AU231,"&lt;&gt;"))</f>
        <v/>
      </c>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c r="AL231" s="223"/>
      <c r="AM231" s="223"/>
      <c r="AN231" s="223"/>
      <c r="AO231" s="223"/>
      <c r="AP231" s="223"/>
      <c r="AQ231" s="223"/>
      <c r="AR231" s="223"/>
      <c r="AS231" s="223"/>
      <c r="AT231" s="223"/>
      <c r="AU231" s="237"/>
    </row>
    <row r="232" spans="1:47" ht="60" customHeight="1" x14ac:dyDescent="0.35">
      <c r="A232" s="233" t="s">
        <v>3217</v>
      </c>
      <c r="B232" s="211" t="s">
        <v>3262</v>
      </c>
      <c r="C232" s="212" t="s">
        <v>3285</v>
      </c>
      <c r="D232" s="215" t="s">
        <v>3286</v>
      </c>
      <c r="E232" s="216" t="s">
        <v>2914</v>
      </c>
      <c r="F232" s="219" t="s">
        <v>3284</v>
      </c>
      <c r="G232" s="222" t="str">
        <f>IF(COUNTIF(H232:AU232,"&lt;&gt;")=0,"",SUMPRODUCT(((Recommendations[ImplStatus]="Implemented")+(Recommendations[ImplStatus]="Compensated"))*ISNUMBER(MATCH(Recommendations[Id],H232:AU232,0)))/COUNTIF(H232:AU232,"&lt;&gt;"))</f>
        <v/>
      </c>
      <c r="H232" s="223"/>
      <c r="I232" s="223"/>
      <c r="J232" s="223"/>
      <c r="K232" s="223"/>
      <c r="L232" s="223"/>
      <c r="M232" s="223"/>
      <c r="N232" s="223"/>
      <c r="O232" s="223"/>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c r="AL232" s="223"/>
      <c r="AM232" s="223"/>
      <c r="AN232" s="223"/>
      <c r="AO232" s="223"/>
      <c r="AP232" s="223"/>
      <c r="AQ232" s="223"/>
      <c r="AR232" s="223"/>
      <c r="AS232" s="223"/>
      <c r="AT232" s="223"/>
      <c r="AU232" s="237"/>
    </row>
    <row r="233" spans="1:47" ht="60" customHeight="1" x14ac:dyDescent="0.35">
      <c r="A233" s="233" t="s">
        <v>3217</v>
      </c>
      <c r="B233" s="211" t="s">
        <v>3262</v>
      </c>
      <c r="C233" s="212" t="s">
        <v>3287</v>
      </c>
      <c r="D233" s="215" t="s">
        <v>3288</v>
      </c>
      <c r="E233" s="216" t="s">
        <v>2847</v>
      </c>
      <c r="F233" s="219" t="s">
        <v>3284</v>
      </c>
      <c r="G233" s="222" t="str">
        <f>IF(COUNTIF(H233:AU233,"&lt;&gt;")=0,"",SUMPRODUCT(((Recommendations[ImplStatus]="Implemented")+(Recommendations[ImplStatus]="Compensated"))*ISNUMBER(MATCH(Recommendations[Id],H233:AU233,0)))/COUNTIF(H233:AU233,"&lt;&gt;"))</f>
        <v/>
      </c>
      <c r="H233" s="223"/>
      <c r="I233" s="223"/>
      <c r="J233" s="223"/>
      <c r="K233" s="223"/>
      <c r="L233" s="223"/>
      <c r="M233" s="223"/>
      <c r="N233" s="223"/>
      <c r="O233" s="223"/>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c r="AL233" s="223"/>
      <c r="AM233" s="223"/>
      <c r="AN233" s="223"/>
      <c r="AO233" s="223"/>
      <c r="AP233" s="223"/>
      <c r="AQ233" s="223"/>
      <c r="AR233" s="223"/>
      <c r="AS233" s="223"/>
      <c r="AT233" s="223"/>
      <c r="AU233" s="237"/>
    </row>
    <row r="234" spans="1:47" ht="60" customHeight="1" x14ac:dyDescent="0.35">
      <c r="A234" s="233" t="s">
        <v>3217</v>
      </c>
      <c r="B234" s="211" t="s">
        <v>3262</v>
      </c>
      <c r="C234" s="212" t="s">
        <v>3289</v>
      </c>
      <c r="D234" s="215" t="s">
        <v>3290</v>
      </c>
      <c r="E234" s="216" t="s">
        <v>2847</v>
      </c>
      <c r="F234" s="219" t="s">
        <v>3284</v>
      </c>
      <c r="G234" s="222" t="str">
        <f>IF(COUNTIF(H234:AU234,"&lt;&gt;")=0,"",SUMPRODUCT(((Recommendations[ImplStatus]="Implemented")+(Recommendations[ImplStatus]="Compensated"))*ISNUMBER(MATCH(Recommendations[Id],H234:AU234,0)))/COUNTIF(H234:AU234,"&lt;&gt;"))</f>
        <v/>
      </c>
      <c r="H234" s="223"/>
      <c r="I234" s="223"/>
      <c r="J234" s="223"/>
      <c r="K234" s="223"/>
      <c r="L234" s="223"/>
      <c r="M234" s="223"/>
      <c r="N234" s="223"/>
      <c r="O234" s="223"/>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c r="AL234" s="223"/>
      <c r="AM234" s="223"/>
      <c r="AN234" s="223"/>
      <c r="AO234" s="223"/>
      <c r="AP234" s="223"/>
      <c r="AQ234" s="223"/>
      <c r="AR234" s="223"/>
      <c r="AS234" s="223"/>
      <c r="AT234" s="223"/>
      <c r="AU234" s="237"/>
    </row>
    <row r="235" spans="1:47" ht="60" customHeight="1" x14ac:dyDescent="0.35">
      <c r="A235" s="233" t="s">
        <v>3217</v>
      </c>
      <c r="B235" s="211" t="s">
        <v>3262</v>
      </c>
      <c r="C235" s="212" t="s">
        <v>3291</v>
      </c>
      <c r="D235" s="215" t="s">
        <v>3292</v>
      </c>
      <c r="E235" s="216" t="s">
        <v>2914</v>
      </c>
      <c r="F235" s="219" t="s">
        <v>3284</v>
      </c>
      <c r="G235" s="222" t="str">
        <f>IF(COUNTIF(H235:AU235,"&lt;&gt;")=0,"",SUMPRODUCT(((Recommendations[ImplStatus]="Implemented")+(Recommendations[ImplStatus]="Compensated"))*ISNUMBER(MATCH(Recommendations[Id],H235:AU235,0)))/COUNTIF(H235:AU235,"&lt;&gt;"))</f>
        <v/>
      </c>
      <c r="H235" s="223"/>
      <c r="I235" s="223"/>
      <c r="J235" s="223"/>
      <c r="K235" s="223"/>
      <c r="L235" s="223"/>
      <c r="M235" s="223"/>
      <c r="N235" s="223"/>
      <c r="O235" s="223"/>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c r="AL235" s="223"/>
      <c r="AM235" s="223"/>
      <c r="AN235" s="223"/>
      <c r="AO235" s="223"/>
      <c r="AP235" s="223"/>
      <c r="AQ235" s="223"/>
      <c r="AR235" s="223"/>
      <c r="AS235" s="223"/>
      <c r="AT235" s="223"/>
      <c r="AU235" s="237"/>
    </row>
    <row r="236" spans="1:47" ht="60" customHeight="1" x14ac:dyDescent="0.35">
      <c r="A236" s="233" t="s">
        <v>3217</v>
      </c>
      <c r="B236" s="211" t="s">
        <v>3262</v>
      </c>
      <c r="C236" s="212" t="s">
        <v>3293</v>
      </c>
      <c r="D236" s="215" t="s">
        <v>3294</v>
      </c>
      <c r="E236" s="216" t="s">
        <v>2847</v>
      </c>
      <c r="F236" s="219" t="s">
        <v>3284</v>
      </c>
      <c r="G236" s="222" t="str">
        <f>IF(COUNTIF(H236:AU236,"&lt;&gt;")=0,"",SUMPRODUCT(((Recommendations[ImplStatus]="Implemented")+(Recommendations[ImplStatus]="Compensated"))*ISNUMBER(MATCH(Recommendations[Id],H236:AU236,0)))/COUNTIF(H236:AU236,"&lt;&gt;"))</f>
        <v/>
      </c>
      <c r="H236" s="223"/>
      <c r="I236" s="223"/>
      <c r="J236" s="223"/>
      <c r="K236" s="223"/>
      <c r="L236" s="223"/>
      <c r="M236" s="223"/>
      <c r="N236" s="223"/>
      <c r="O236" s="223"/>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c r="AL236" s="223"/>
      <c r="AM236" s="223"/>
      <c r="AN236" s="223"/>
      <c r="AO236" s="223"/>
      <c r="AP236" s="223"/>
      <c r="AQ236" s="223"/>
      <c r="AR236" s="223"/>
      <c r="AS236" s="223"/>
      <c r="AT236" s="223"/>
      <c r="AU236" s="237"/>
    </row>
    <row r="237" spans="1:47" ht="60" customHeight="1" outlineLevel="2" x14ac:dyDescent="0.35">
      <c r="A237" s="232" t="s">
        <v>3217</v>
      </c>
      <c r="B237" s="210" t="s">
        <v>1432</v>
      </c>
      <c r="C237" s="210"/>
      <c r="D237" s="214"/>
      <c r="E237" s="210"/>
      <c r="F237" s="218"/>
      <c r="G237" s="221" t="str">
        <f>IF(COUNTIF(H237:AU237,"&lt;&gt;")=0,"",SUMPRODUCT(((Recommendations[ImplStatus]="Implemented")+(Recommendations[ImplStatus]="Compensated"))*ISNUMBER(MATCH(Recommendations[Id],H237:AU237,0)))/COUNTIF(H237:AU237,"&lt;&gt;"))</f>
        <v/>
      </c>
      <c r="H237" s="218"/>
      <c r="I237" s="218"/>
      <c r="J237" s="218"/>
      <c r="K237" s="218"/>
      <c r="L237" s="218"/>
      <c r="M237" s="218"/>
      <c r="N237" s="218"/>
      <c r="O237" s="218"/>
      <c r="P237" s="218"/>
      <c r="Q237" s="218"/>
      <c r="R237" s="218"/>
      <c r="S237" s="218"/>
      <c r="T237" s="218"/>
      <c r="U237" s="218"/>
      <c r="V237" s="218"/>
      <c r="W237" s="218"/>
      <c r="X237" s="218"/>
      <c r="Y237" s="218"/>
      <c r="Z237" s="218"/>
      <c r="AA237" s="218"/>
      <c r="AB237" s="218"/>
      <c r="AC237" s="218"/>
      <c r="AD237" s="218"/>
      <c r="AE237" s="218"/>
      <c r="AF237" s="218"/>
      <c r="AG237" s="218"/>
      <c r="AH237" s="218"/>
      <c r="AI237" s="218"/>
      <c r="AJ237" s="218"/>
      <c r="AK237" s="218"/>
      <c r="AL237" s="218"/>
      <c r="AM237" s="218"/>
      <c r="AN237" s="218"/>
      <c r="AO237" s="218"/>
      <c r="AP237" s="218"/>
      <c r="AQ237" s="218"/>
      <c r="AR237" s="218"/>
      <c r="AS237" s="218"/>
      <c r="AT237" s="218"/>
      <c r="AU237" s="236"/>
    </row>
    <row r="238" spans="1:47" ht="60" customHeight="1" x14ac:dyDescent="0.35">
      <c r="A238" s="233" t="s">
        <v>3217</v>
      </c>
      <c r="B238" s="211" t="s">
        <v>1432</v>
      </c>
      <c r="C238" s="212" t="s">
        <v>3295</v>
      </c>
      <c r="D238" s="215" t="s">
        <v>3296</v>
      </c>
      <c r="E238" s="216" t="s">
        <v>2818</v>
      </c>
      <c r="F238" s="219" t="s">
        <v>3297</v>
      </c>
      <c r="G238" s="222" t="str">
        <f>IF(COUNTIF(H238:AU238,"&lt;&gt;")=0,"",SUMPRODUCT(((Recommendations[ImplStatus]="Implemented")+(Recommendations[ImplStatus]="Compensated"))*ISNUMBER(MATCH(Recommendations[Id],H238:AU238,0)))/COUNTIF(H238:AU238,"&lt;&gt;"))</f>
        <v/>
      </c>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37"/>
    </row>
    <row r="239" spans="1:47" ht="60" customHeight="1" x14ac:dyDescent="0.35">
      <c r="A239" s="233" t="s">
        <v>3217</v>
      </c>
      <c r="B239" s="211" t="s">
        <v>1432</v>
      </c>
      <c r="C239" s="212" t="s">
        <v>3298</v>
      </c>
      <c r="D239" s="215" t="s">
        <v>3299</v>
      </c>
      <c r="E239" s="216" t="s">
        <v>2818</v>
      </c>
      <c r="F239" s="219" t="s">
        <v>3297</v>
      </c>
      <c r="G239" s="222" t="str">
        <f>IF(COUNTIF(H239:AU239,"&lt;&gt;")=0,"",SUMPRODUCT(((Recommendations[ImplStatus]="Implemented")+(Recommendations[ImplStatus]="Compensated"))*ISNUMBER(MATCH(Recommendations[Id],H239:AU239,0)))/COUNTIF(H239:AU239,"&lt;&gt;"))</f>
        <v/>
      </c>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37"/>
    </row>
    <row r="240" spans="1:47" ht="60" customHeight="1" x14ac:dyDescent="0.35">
      <c r="A240" s="233" t="s">
        <v>3217</v>
      </c>
      <c r="B240" s="211" t="s">
        <v>1432</v>
      </c>
      <c r="C240" s="212" t="s">
        <v>3300</v>
      </c>
      <c r="D240" s="215" t="s">
        <v>3301</v>
      </c>
      <c r="E240" s="216" t="s">
        <v>2818</v>
      </c>
      <c r="F240" s="219" t="s">
        <v>3297</v>
      </c>
      <c r="G240" s="222" t="str">
        <f>IF(COUNTIF(H240:AU240,"&lt;&gt;")=0,"",SUMPRODUCT(((Recommendations[ImplStatus]="Implemented")+(Recommendations[ImplStatus]="Compensated"))*ISNUMBER(MATCH(Recommendations[Id],H240:AU240,0)))/COUNTIF(H240:AU240,"&lt;&gt;"))</f>
        <v/>
      </c>
      <c r="H240" s="223"/>
      <c r="I240" s="223"/>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37"/>
    </row>
    <row r="241" spans="1:47" ht="60" customHeight="1" x14ac:dyDescent="0.35">
      <c r="A241" s="233" t="s">
        <v>3217</v>
      </c>
      <c r="B241" s="211" t="s">
        <v>1432</v>
      </c>
      <c r="C241" s="212" t="s">
        <v>3302</v>
      </c>
      <c r="D241" s="215" t="s">
        <v>3303</v>
      </c>
      <c r="E241" s="216" t="s">
        <v>2818</v>
      </c>
      <c r="F241" s="219" t="s">
        <v>3297</v>
      </c>
      <c r="G241" s="222" t="str">
        <f>IF(COUNTIF(H241:AU241,"&lt;&gt;")=0,"",SUMPRODUCT(((Recommendations[ImplStatus]="Implemented")+(Recommendations[ImplStatus]="Compensated"))*ISNUMBER(MATCH(Recommendations[Id],H241:AU241,0)))/COUNTIF(H241:AU241,"&lt;&gt;"))</f>
        <v/>
      </c>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c r="AL241" s="223"/>
      <c r="AM241" s="223"/>
      <c r="AN241" s="223"/>
      <c r="AO241" s="223"/>
      <c r="AP241" s="223"/>
      <c r="AQ241" s="223"/>
      <c r="AR241" s="223"/>
      <c r="AS241" s="223"/>
      <c r="AT241" s="223"/>
      <c r="AU241" s="237"/>
    </row>
    <row r="242" spans="1:47" ht="60" customHeight="1" x14ac:dyDescent="0.35">
      <c r="A242" s="233" t="s">
        <v>3217</v>
      </c>
      <c r="B242" s="211" t="s">
        <v>1432</v>
      </c>
      <c r="C242" s="212" t="s">
        <v>3304</v>
      </c>
      <c r="D242" s="215" t="s">
        <v>3305</v>
      </c>
      <c r="E242" s="216" t="s">
        <v>2818</v>
      </c>
      <c r="F242" s="219" t="s">
        <v>3297</v>
      </c>
      <c r="G242" s="222" t="str">
        <f>IF(COUNTIF(H242:AU242,"&lt;&gt;")=0,"",SUMPRODUCT(((Recommendations[ImplStatus]="Implemented")+(Recommendations[ImplStatus]="Compensated"))*ISNUMBER(MATCH(Recommendations[Id],H242:AU242,0)))/COUNTIF(H242:AU242,"&lt;&gt;"))</f>
        <v/>
      </c>
      <c r="H242" s="223"/>
      <c r="I242" s="223"/>
      <c r="J242" s="223"/>
      <c r="K242" s="223"/>
      <c r="L242" s="223"/>
      <c r="M242" s="223"/>
      <c r="N242" s="223"/>
      <c r="O242" s="223"/>
      <c r="P242" s="223"/>
      <c r="Q242" s="223"/>
      <c r="R242" s="223"/>
      <c r="S242" s="223"/>
      <c r="T242" s="223"/>
      <c r="U242" s="223"/>
      <c r="V242" s="223"/>
      <c r="W242" s="223"/>
      <c r="X242" s="223"/>
      <c r="Y242" s="223"/>
      <c r="Z242" s="223"/>
      <c r="AA242" s="223"/>
      <c r="AB242" s="223"/>
      <c r="AC242" s="223"/>
      <c r="AD242" s="223"/>
      <c r="AE242" s="223"/>
      <c r="AF242" s="223"/>
      <c r="AG242" s="223"/>
      <c r="AH242" s="223"/>
      <c r="AI242" s="223"/>
      <c r="AJ242" s="223"/>
      <c r="AK242" s="223"/>
      <c r="AL242" s="223"/>
      <c r="AM242" s="223"/>
      <c r="AN242" s="223"/>
      <c r="AO242" s="223"/>
      <c r="AP242" s="223"/>
      <c r="AQ242" s="223"/>
      <c r="AR242" s="223"/>
      <c r="AS242" s="223"/>
      <c r="AT242" s="223"/>
      <c r="AU242" s="237"/>
    </row>
    <row r="243" spans="1:47" ht="60" customHeight="1" x14ac:dyDescent="0.35">
      <c r="A243" s="233" t="s">
        <v>3217</v>
      </c>
      <c r="B243" s="211" t="s">
        <v>1432</v>
      </c>
      <c r="C243" s="212" t="s">
        <v>3306</v>
      </c>
      <c r="D243" s="215" t="s">
        <v>3307</v>
      </c>
      <c r="E243" s="216" t="s">
        <v>2818</v>
      </c>
      <c r="F243" s="219" t="s">
        <v>3297</v>
      </c>
      <c r="G243" s="222" t="str">
        <f>IF(COUNTIF(H243:AU243,"&lt;&gt;")=0,"",SUMPRODUCT(((Recommendations[ImplStatus]="Implemented")+(Recommendations[ImplStatus]="Compensated"))*ISNUMBER(MATCH(Recommendations[Id],H243:AU243,0)))/COUNTIF(H243:AU243,"&lt;&gt;"))</f>
        <v/>
      </c>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37"/>
    </row>
    <row r="244" spans="1:47" ht="60" customHeight="1" x14ac:dyDescent="0.35">
      <c r="A244" s="233" t="s">
        <v>3217</v>
      </c>
      <c r="B244" s="211" t="s">
        <v>1432</v>
      </c>
      <c r="C244" s="212" t="s">
        <v>3308</v>
      </c>
      <c r="D244" s="215" t="s">
        <v>3309</v>
      </c>
      <c r="E244" s="216" t="s">
        <v>2818</v>
      </c>
      <c r="F244" s="219" t="s">
        <v>3297</v>
      </c>
      <c r="G244" s="222" t="str">
        <f>IF(COUNTIF(H244:AU244,"&lt;&gt;")=0,"",SUMPRODUCT(((Recommendations[ImplStatus]="Implemented")+(Recommendations[ImplStatus]="Compensated"))*ISNUMBER(MATCH(Recommendations[Id],H244:AU244,0)))/COUNTIF(H244:AU244,"&lt;&gt;"))</f>
        <v/>
      </c>
      <c r="H244" s="223"/>
      <c r="I244" s="223"/>
      <c r="J244" s="223"/>
      <c r="K244" s="223"/>
      <c r="L244" s="223"/>
      <c r="M244" s="223"/>
      <c r="N244" s="223"/>
      <c r="O244" s="223"/>
      <c r="P244" s="223"/>
      <c r="Q244" s="223"/>
      <c r="R244" s="223"/>
      <c r="S244" s="223"/>
      <c r="T244" s="223"/>
      <c r="U244" s="223"/>
      <c r="V244" s="223"/>
      <c r="W244" s="223"/>
      <c r="X244" s="223"/>
      <c r="Y244" s="223"/>
      <c r="Z244" s="223"/>
      <c r="AA244" s="223"/>
      <c r="AB244" s="223"/>
      <c r="AC244" s="223"/>
      <c r="AD244" s="223"/>
      <c r="AE244" s="223"/>
      <c r="AF244" s="223"/>
      <c r="AG244" s="223"/>
      <c r="AH244" s="223"/>
      <c r="AI244" s="223"/>
      <c r="AJ244" s="223"/>
      <c r="AK244" s="223"/>
      <c r="AL244" s="223"/>
      <c r="AM244" s="223"/>
      <c r="AN244" s="223"/>
      <c r="AO244" s="223"/>
      <c r="AP244" s="223"/>
      <c r="AQ244" s="223"/>
      <c r="AR244" s="223"/>
      <c r="AS244" s="223"/>
      <c r="AT244" s="223"/>
      <c r="AU244" s="237"/>
    </row>
    <row r="245" spans="1:47" ht="60" customHeight="1" x14ac:dyDescent="0.35">
      <c r="A245" s="233" t="s">
        <v>3217</v>
      </c>
      <c r="B245" s="211" t="s">
        <v>1432</v>
      </c>
      <c r="C245" s="212" t="s">
        <v>3310</v>
      </c>
      <c r="D245" s="215" t="s">
        <v>3311</v>
      </c>
      <c r="E245" s="216" t="s">
        <v>2818</v>
      </c>
      <c r="F245" s="219" t="s">
        <v>3297</v>
      </c>
      <c r="G245" s="222" t="str">
        <f>IF(COUNTIF(H245:AU245,"&lt;&gt;")=0,"",SUMPRODUCT(((Recommendations[ImplStatus]="Implemented")+(Recommendations[ImplStatus]="Compensated"))*ISNUMBER(MATCH(Recommendations[Id],H245:AU245,0)))/COUNTIF(H245:AU245,"&lt;&gt;"))</f>
        <v/>
      </c>
      <c r="H245" s="223"/>
      <c r="I245" s="223"/>
      <c r="J245" s="223"/>
      <c r="K245" s="223"/>
      <c r="L245" s="223"/>
      <c r="M245" s="223"/>
      <c r="N245" s="223"/>
      <c r="O245" s="223"/>
      <c r="P245" s="223"/>
      <c r="Q245" s="223"/>
      <c r="R245" s="223"/>
      <c r="S245" s="223"/>
      <c r="T245" s="223"/>
      <c r="U245" s="223"/>
      <c r="V245" s="223"/>
      <c r="W245" s="223"/>
      <c r="X245" s="223"/>
      <c r="Y245" s="223"/>
      <c r="Z245" s="223"/>
      <c r="AA245" s="223"/>
      <c r="AB245" s="223"/>
      <c r="AC245" s="223"/>
      <c r="AD245" s="223"/>
      <c r="AE245" s="223"/>
      <c r="AF245" s="223"/>
      <c r="AG245" s="223"/>
      <c r="AH245" s="223"/>
      <c r="AI245" s="223"/>
      <c r="AJ245" s="223"/>
      <c r="AK245" s="223"/>
      <c r="AL245" s="223"/>
      <c r="AM245" s="223"/>
      <c r="AN245" s="223"/>
      <c r="AO245" s="223"/>
      <c r="AP245" s="223"/>
      <c r="AQ245" s="223"/>
      <c r="AR245" s="223"/>
      <c r="AS245" s="223"/>
      <c r="AT245" s="223"/>
      <c r="AU245" s="237"/>
    </row>
    <row r="246" spans="1:47" ht="60" customHeight="1" x14ac:dyDescent="0.35">
      <c r="A246" s="233" t="s">
        <v>3217</v>
      </c>
      <c r="B246" s="211" t="s">
        <v>1432</v>
      </c>
      <c r="C246" s="212" t="s">
        <v>3312</v>
      </c>
      <c r="D246" s="215" t="s">
        <v>3313</v>
      </c>
      <c r="E246" s="216" t="s">
        <v>2818</v>
      </c>
      <c r="F246" s="219" t="s">
        <v>3297</v>
      </c>
      <c r="G246" s="222" t="str">
        <f>IF(COUNTIF(H246:AU246,"&lt;&gt;")=0,"",SUMPRODUCT(((Recommendations[ImplStatus]="Implemented")+(Recommendations[ImplStatus]="Compensated"))*ISNUMBER(MATCH(Recommendations[Id],H246:AU246,0)))/COUNTIF(H246:AU246,"&lt;&gt;"))</f>
        <v/>
      </c>
      <c r="H246" s="223"/>
      <c r="I246" s="223"/>
      <c r="J246" s="223"/>
      <c r="K246" s="223"/>
      <c r="L246" s="223"/>
      <c r="M246" s="223"/>
      <c r="N246" s="223"/>
      <c r="O246" s="223"/>
      <c r="P246" s="223"/>
      <c r="Q246" s="223"/>
      <c r="R246" s="223"/>
      <c r="S246" s="223"/>
      <c r="T246" s="223"/>
      <c r="U246" s="223"/>
      <c r="V246" s="223"/>
      <c r="W246" s="223"/>
      <c r="X246" s="223"/>
      <c r="Y246" s="223"/>
      <c r="Z246" s="223"/>
      <c r="AA246" s="223"/>
      <c r="AB246" s="223"/>
      <c r="AC246" s="223"/>
      <c r="AD246" s="223"/>
      <c r="AE246" s="223"/>
      <c r="AF246" s="223"/>
      <c r="AG246" s="223"/>
      <c r="AH246" s="223"/>
      <c r="AI246" s="223"/>
      <c r="AJ246" s="223"/>
      <c r="AK246" s="223"/>
      <c r="AL246" s="223"/>
      <c r="AM246" s="223"/>
      <c r="AN246" s="223"/>
      <c r="AO246" s="223"/>
      <c r="AP246" s="223"/>
      <c r="AQ246" s="223"/>
      <c r="AR246" s="223"/>
      <c r="AS246" s="223"/>
      <c r="AT246" s="223"/>
      <c r="AU246" s="237"/>
    </row>
    <row r="247" spans="1:47" ht="60" customHeight="1" x14ac:dyDescent="0.35">
      <c r="A247" s="233" t="s">
        <v>3217</v>
      </c>
      <c r="B247" s="211" t="s">
        <v>1432</v>
      </c>
      <c r="C247" s="212" t="s">
        <v>3314</v>
      </c>
      <c r="D247" s="215" t="s">
        <v>3315</v>
      </c>
      <c r="E247" s="216" t="s">
        <v>2818</v>
      </c>
      <c r="F247" s="219" t="s">
        <v>3297</v>
      </c>
      <c r="G247" s="222" t="str">
        <f>IF(COUNTIF(H247:AU247,"&lt;&gt;")=0,"",SUMPRODUCT(((Recommendations[ImplStatus]="Implemented")+(Recommendations[ImplStatus]="Compensated"))*ISNUMBER(MATCH(Recommendations[Id],H247:AU247,0)))/COUNTIF(H247:AU247,"&lt;&gt;"))</f>
        <v/>
      </c>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3"/>
      <c r="AT247" s="223"/>
      <c r="AU247" s="237"/>
    </row>
    <row r="248" spans="1:47" ht="60" customHeight="1" x14ac:dyDescent="0.35">
      <c r="A248" s="233" t="s">
        <v>3217</v>
      </c>
      <c r="B248" s="211" t="s">
        <v>1432</v>
      </c>
      <c r="C248" s="212" t="s">
        <v>3316</v>
      </c>
      <c r="D248" s="215" t="s">
        <v>3317</v>
      </c>
      <c r="E248" s="216" t="s">
        <v>2847</v>
      </c>
      <c r="F248" s="219" t="s">
        <v>3297</v>
      </c>
      <c r="G248" s="222" t="str">
        <f>IF(COUNTIF(H248:AU248,"&lt;&gt;")=0,"",SUMPRODUCT(((Recommendations[ImplStatus]="Implemented")+(Recommendations[ImplStatus]="Compensated"))*ISNUMBER(MATCH(Recommendations[Id],H248:AU248,0)))/COUNTIF(H248:AU248,"&lt;&gt;"))</f>
        <v/>
      </c>
      <c r="H248" s="223"/>
      <c r="I248" s="223"/>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37"/>
    </row>
    <row r="249" spans="1:47" ht="60" customHeight="1" x14ac:dyDescent="0.35">
      <c r="A249" s="233" t="s">
        <v>3217</v>
      </c>
      <c r="B249" s="211" t="s">
        <v>1432</v>
      </c>
      <c r="C249" s="212" t="s">
        <v>3318</v>
      </c>
      <c r="D249" s="215" t="s">
        <v>3319</v>
      </c>
      <c r="E249" s="216" t="s">
        <v>2847</v>
      </c>
      <c r="F249" s="219" t="s">
        <v>3320</v>
      </c>
      <c r="G249" s="222" t="str">
        <f>IF(COUNTIF(H249:AU249,"&lt;&gt;")=0,"",SUMPRODUCT(((Recommendations[ImplStatus]="Implemented")+(Recommendations[ImplStatus]="Compensated"))*ISNUMBER(MATCH(Recommendations[Id],H249:AU249,0)))/COUNTIF(H249:AU249,"&lt;&gt;"))</f>
        <v/>
      </c>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37"/>
    </row>
    <row r="250" spans="1:47" ht="60" customHeight="1" x14ac:dyDescent="0.35">
      <c r="A250" s="233" t="s">
        <v>3217</v>
      </c>
      <c r="B250" s="211" t="s">
        <v>1432</v>
      </c>
      <c r="C250" s="212" t="s">
        <v>3321</v>
      </c>
      <c r="D250" s="215" t="s">
        <v>3322</v>
      </c>
      <c r="E250" s="216" t="s">
        <v>2847</v>
      </c>
      <c r="F250" s="219" t="s">
        <v>3320</v>
      </c>
      <c r="G250" s="222" t="str">
        <f>IF(COUNTIF(H250:AU250,"&lt;&gt;")=0,"",SUMPRODUCT(((Recommendations[ImplStatus]="Implemented")+(Recommendations[ImplStatus]="Compensated"))*ISNUMBER(MATCH(Recommendations[Id],H250:AU250,0)))/COUNTIF(H250:AU250,"&lt;&gt;"))</f>
        <v/>
      </c>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37"/>
    </row>
    <row r="251" spans="1:47" ht="60" customHeight="1" outlineLevel="2" x14ac:dyDescent="0.35">
      <c r="A251" s="232" t="s">
        <v>3217</v>
      </c>
      <c r="B251" s="210" t="s">
        <v>3323</v>
      </c>
      <c r="C251" s="210"/>
      <c r="D251" s="214"/>
      <c r="E251" s="210"/>
      <c r="F251" s="218"/>
      <c r="G251" s="221" t="str">
        <f>IF(COUNTIF(H251:AU251,"&lt;&gt;")=0,"",SUMPRODUCT(((Recommendations[ImplStatus]="Implemented")+(Recommendations[ImplStatus]="Compensated"))*ISNUMBER(MATCH(Recommendations[Id],H251:AU251,0)))/COUNTIF(H251:AU251,"&lt;&gt;"))</f>
        <v/>
      </c>
      <c r="H251" s="218"/>
      <c r="I251" s="218"/>
      <c r="J251" s="218"/>
      <c r="K251" s="218"/>
      <c r="L251" s="218"/>
      <c r="M251" s="218"/>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36"/>
    </row>
    <row r="252" spans="1:47" ht="60" customHeight="1" x14ac:dyDescent="0.35">
      <c r="A252" s="233" t="s">
        <v>3217</v>
      </c>
      <c r="B252" s="211" t="s">
        <v>3323</v>
      </c>
      <c r="C252" s="212" t="s">
        <v>3324</v>
      </c>
      <c r="D252" s="215" t="s">
        <v>3325</v>
      </c>
      <c r="E252" s="216" t="s">
        <v>2914</v>
      </c>
      <c r="F252" s="219" t="s">
        <v>3326</v>
      </c>
      <c r="G252" s="222" t="str">
        <f>IF(COUNTIF(H252:AU252,"&lt;&gt;")=0,"",SUMPRODUCT(((Recommendations[ImplStatus]="Implemented")+(Recommendations[ImplStatus]="Compensated"))*ISNUMBER(MATCH(Recommendations[Id],H252:AU252,0)))/COUNTIF(H252:AU252,"&lt;&gt;"))</f>
        <v/>
      </c>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37"/>
    </row>
    <row r="253" spans="1:47" ht="60" customHeight="1" x14ac:dyDescent="0.35">
      <c r="A253" s="233" t="s">
        <v>3217</v>
      </c>
      <c r="B253" s="211" t="s">
        <v>3323</v>
      </c>
      <c r="C253" s="212" t="s">
        <v>3327</v>
      </c>
      <c r="D253" s="215" t="s">
        <v>3328</v>
      </c>
      <c r="E253" s="216" t="s">
        <v>2914</v>
      </c>
      <c r="F253" s="219" t="s">
        <v>3326</v>
      </c>
      <c r="G253" s="222" t="str">
        <f>IF(COUNTIF(H253:AU253,"&lt;&gt;")=0,"",SUMPRODUCT(((Recommendations[ImplStatus]="Implemented")+(Recommendations[ImplStatus]="Compensated"))*ISNUMBER(MATCH(Recommendations[Id],H253:AU253,0)))/COUNTIF(H253:AU253,"&lt;&gt;"))</f>
        <v/>
      </c>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37"/>
    </row>
    <row r="254" spans="1:47" ht="60" customHeight="1" x14ac:dyDescent="0.35">
      <c r="A254" s="233" t="s">
        <v>3217</v>
      </c>
      <c r="B254" s="211" t="s">
        <v>3323</v>
      </c>
      <c r="C254" s="212" t="s">
        <v>3329</v>
      </c>
      <c r="D254" s="215" t="s">
        <v>3330</v>
      </c>
      <c r="E254" s="216" t="s">
        <v>2914</v>
      </c>
      <c r="F254" s="219" t="s">
        <v>3326</v>
      </c>
      <c r="G254" s="222" t="str">
        <f>IF(COUNTIF(H254:AU254,"&lt;&gt;")=0,"",SUMPRODUCT(((Recommendations[ImplStatus]="Implemented")+(Recommendations[ImplStatus]="Compensated"))*ISNUMBER(MATCH(Recommendations[Id],H254:AU254,0)))/COUNTIF(H254:AU254,"&lt;&gt;"))</f>
        <v/>
      </c>
      <c r="H254" s="223"/>
      <c r="I254" s="223"/>
      <c r="J254" s="223"/>
      <c r="K254" s="223"/>
      <c r="L254" s="223"/>
      <c r="M254" s="223"/>
      <c r="N254" s="223"/>
      <c r="O254" s="223"/>
      <c r="P254" s="223"/>
      <c r="Q254" s="223"/>
      <c r="R254" s="223"/>
      <c r="S254" s="223"/>
      <c r="T254" s="223"/>
      <c r="U254" s="223"/>
      <c r="V254" s="223"/>
      <c r="W254" s="223"/>
      <c r="X254" s="223"/>
      <c r="Y254" s="223"/>
      <c r="Z254" s="223"/>
      <c r="AA254" s="223"/>
      <c r="AB254" s="223"/>
      <c r="AC254" s="223"/>
      <c r="AD254" s="223"/>
      <c r="AE254" s="223"/>
      <c r="AF254" s="223"/>
      <c r="AG254" s="223"/>
      <c r="AH254" s="223"/>
      <c r="AI254" s="223"/>
      <c r="AJ254" s="223"/>
      <c r="AK254" s="223"/>
      <c r="AL254" s="223"/>
      <c r="AM254" s="223"/>
      <c r="AN254" s="223"/>
      <c r="AO254" s="223"/>
      <c r="AP254" s="223"/>
      <c r="AQ254" s="223"/>
      <c r="AR254" s="223"/>
      <c r="AS254" s="223"/>
      <c r="AT254" s="223"/>
      <c r="AU254" s="237"/>
    </row>
    <row r="255" spans="1:47" ht="60" customHeight="1" x14ac:dyDescent="0.35">
      <c r="A255" s="233" t="s">
        <v>3217</v>
      </c>
      <c r="B255" s="211" t="s">
        <v>3323</v>
      </c>
      <c r="C255" s="212" t="s">
        <v>3331</v>
      </c>
      <c r="D255" s="215" t="s">
        <v>3332</v>
      </c>
      <c r="E255" s="216" t="s">
        <v>2914</v>
      </c>
      <c r="F255" s="219" t="s">
        <v>3326</v>
      </c>
      <c r="G255" s="222" t="str">
        <f>IF(COUNTIF(H255:AU255,"&lt;&gt;")=0,"",SUMPRODUCT(((Recommendations[ImplStatus]="Implemented")+(Recommendations[ImplStatus]="Compensated"))*ISNUMBER(MATCH(Recommendations[Id],H255:AU255,0)))/COUNTIF(H255:AU255,"&lt;&gt;"))</f>
        <v/>
      </c>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23"/>
      <c r="AU255" s="237"/>
    </row>
    <row r="256" spans="1:47" ht="60" customHeight="1" x14ac:dyDescent="0.35">
      <c r="A256" s="233" t="s">
        <v>3217</v>
      </c>
      <c r="B256" s="211" t="s">
        <v>3323</v>
      </c>
      <c r="C256" s="212" t="s">
        <v>3333</v>
      </c>
      <c r="D256" s="215" t="s">
        <v>3334</v>
      </c>
      <c r="E256" s="216" t="s">
        <v>2914</v>
      </c>
      <c r="F256" s="219" t="s">
        <v>3326</v>
      </c>
      <c r="G256" s="222" t="str">
        <f>IF(COUNTIF(H256:AU256,"&lt;&gt;")=0,"",SUMPRODUCT(((Recommendations[ImplStatus]="Implemented")+(Recommendations[ImplStatus]="Compensated"))*ISNUMBER(MATCH(Recommendations[Id],H256:AU256,0)))/COUNTIF(H256:AU256,"&lt;&gt;"))</f>
        <v/>
      </c>
      <c r="H256" s="223"/>
      <c r="I256" s="223"/>
      <c r="J256" s="223"/>
      <c r="K256" s="223"/>
      <c r="L256" s="223"/>
      <c r="M256" s="223"/>
      <c r="N256" s="223"/>
      <c r="O256" s="223"/>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23"/>
      <c r="AK256" s="223"/>
      <c r="AL256" s="223"/>
      <c r="AM256" s="223"/>
      <c r="AN256" s="223"/>
      <c r="AO256" s="223"/>
      <c r="AP256" s="223"/>
      <c r="AQ256" s="223"/>
      <c r="AR256" s="223"/>
      <c r="AS256" s="223"/>
      <c r="AT256" s="223"/>
      <c r="AU256" s="237"/>
    </row>
    <row r="257" spans="1:47" ht="60" customHeight="1" x14ac:dyDescent="0.35">
      <c r="A257" s="233" t="s">
        <v>3217</v>
      </c>
      <c r="B257" s="211" t="s">
        <v>3323</v>
      </c>
      <c r="C257" s="212" t="s">
        <v>3335</v>
      </c>
      <c r="D257" s="215" t="s">
        <v>3336</v>
      </c>
      <c r="E257" s="216" t="s">
        <v>2818</v>
      </c>
      <c r="F257" s="219" t="s">
        <v>3326</v>
      </c>
      <c r="G257" s="222" t="str">
        <f>IF(COUNTIF(H257:AU257,"&lt;&gt;")=0,"",SUMPRODUCT(((Recommendations[ImplStatus]="Implemented")+(Recommendations[ImplStatus]="Compensated"))*ISNUMBER(MATCH(Recommendations[Id],H257:AU257,0)))/COUNTIF(H257:AU257,"&lt;&gt;"))</f>
        <v/>
      </c>
      <c r="H257" s="223"/>
      <c r="I257" s="223"/>
      <c r="J257" s="223"/>
      <c r="K257" s="223"/>
      <c r="L257" s="223"/>
      <c r="M257" s="223"/>
      <c r="N257" s="223"/>
      <c r="O257" s="223"/>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c r="AL257" s="223"/>
      <c r="AM257" s="223"/>
      <c r="AN257" s="223"/>
      <c r="AO257" s="223"/>
      <c r="AP257" s="223"/>
      <c r="AQ257" s="223"/>
      <c r="AR257" s="223"/>
      <c r="AS257" s="223"/>
      <c r="AT257" s="223"/>
      <c r="AU257" s="237"/>
    </row>
    <row r="258" spans="1:47" ht="60" customHeight="1" x14ac:dyDescent="0.35">
      <c r="A258" s="233" t="s">
        <v>3217</v>
      </c>
      <c r="B258" s="211" t="s">
        <v>3323</v>
      </c>
      <c r="C258" s="212" t="s">
        <v>3337</v>
      </c>
      <c r="D258" s="215" t="s">
        <v>3338</v>
      </c>
      <c r="E258" s="216" t="s">
        <v>2818</v>
      </c>
      <c r="F258" s="219" t="s">
        <v>3326</v>
      </c>
      <c r="G258" s="222" t="str">
        <f>IF(COUNTIF(H258:AU258,"&lt;&gt;")=0,"",SUMPRODUCT(((Recommendations[ImplStatus]="Implemented")+(Recommendations[ImplStatus]="Compensated"))*ISNUMBER(MATCH(Recommendations[Id],H258:AU258,0)))/COUNTIF(H258:AU258,"&lt;&gt;"))</f>
        <v/>
      </c>
      <c r="H258" s="223"/>
      <c r="I258" s="223"/>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37"/>
    </row>
    <row r="259" spans="1:47" ht="60" customHeight="1" x14ac:dyDescent="0.35">
      <c r="A259" s="233" t="s">
        <v>3217</v>
      </c>
      <c r="B259" s="211" t="s">
        <v>3323</v>
      </c>
      <c r="C259" s="212" t="s">
        <v>3339</v>
      </c>
      <c r="D259" s="215" t="s">
        <v>3340</v>
      </c>
      <c r="E259" s="216" t="s">
        <v>2818</v>
      </c>
      <c r="F259" s="219" t="s">
        <v>3326</v>
      </c>
      <c r="G259" s="222" t="str">
        <f>IF(COUNTIF(H259:AU259,"&lt;&gt;")=0,"",SUMPRODUCT(((Recommendations[ImplStatus]="Implemented")+(Recommendations[ImplStatus]="Compensated"))*ISNUMBER(MATCH(Recommendations[Id],H259:AU259,0)))/COUNTIF(H259:AU259,"&lt;&gt;"))</f>
        <v/>
      </c>
      <c r="H259" s="223"/>
      <c r="I259" s="223"/>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37"/>
    </row>
    <row r="260" spans="1:47" ht="60" customHeight="1" x14ac:dyDescent="0.35">
      <c r="A260" s="233" t="s">
        <v>3217</v>
      </c>
      <c r="B260" s="211" t="s">
        <v>3323</v>
      </c>
      <c r="C260" s="212" t="s">
        <v>3341</v>
      </c>
      <c r="D260" s="215" t="s">
        <v>3342</v>
      </c>
      <c r="E260" s="216" t="s">
        <v>2818</v>
      </c>
      <c r="F260" s="219" t="s">
        <v>3326</v>
      </c>
      <c r="G260" s="222" t="str">
        <f>IF(COUNTIF(H260:AU260,"&lt;&gt;")=0,"",SUMPRODUCT(((Recommendations[ImplStatus]="Implemented")+(Recommendations[ImplStatus]="Compensated"))*ISNUMBER(MATCH(Recommendations[Id],H260:AU260,0)))/COUNTIF(H260:AU260,"&lt;&gt;"))</f>
        <v/>
      </c>
      <c r="H260" s="223"/>
      <c r="I260" s="223"/>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37"/>
    </row>
    <row r="261" spans="1:47" ht="60" customHeight="1" x14ac:dyDescent="0.35">
      <c r="A261" s="233" t="s">
        <v>3217</v>
      </c>
      <c r="B261" s="211" t="s">
        <v>3323</v>
      </c>
      <c r="C261" s="212" t="s">
        <v>3343</v>
      </c>
      <c r="D261" s="215" t="s">
        <v>3344</v>
      </c>
      <c r="E261" s="216" t="s">
        <v>2962</v>
      </c>
      <c r="F261" s="219" t="s">
        <v>3326</v>
      </c>
      <c r="G261" s="222" t="str">
        <f>IF(COUNTIF(H261:AU261,"&lt;&gt;")=0,"",SUMPRODUCT(((Recommendations[ImplStatus]="Implemented")+(Recommendations[ImplStatus]="Compensated"))*ISNUMBER(MATCH(Recommendations[Id],H261:AU261,0)))/COUNTIF(H261:AU261,"&lt;&gt;"))</f>
        <v/>
      </c>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23"/>
      <c r="AU261" s="237"/>
    </row>
    <row r="262" spans="1:47" ht="60" customHeight="1" x14ac:dyDescent="0.35">
      <c r="A262" s="233" t="s">
        <v>3217</v>
      </c>
      <c r="B262" s="211" t="s">
        <v>3323</v>
      </c>
      <c r="C262" s="212" t="s">
        <v>3345</v>
      </c>
      <c r="D262" s="215" t="s">
        <v>3346</v>
      </c>
      <c r="E262" s="216" t="s">
        <v>2962</v>
      </c>
      <c r="F262" s="219" t="s">
        <v>3326</v>
      </c>
      <c r="G262" s="222" t="str">
        <f>IF(COUNTIF(H262:AU262,"&lt;&gt;")=0,"",SUMPRODUCT(((Recommendations[ImplStatus]="Implemented")+(Recommendations[ImplStatus]="Compensated"))*ISNUMBER(MATCH(Recommendations[Id],H262:AU262,0)))/COUNTIF(H262:AU262,"&lt;&gt;"))</f>
        <v/>
      </c>
      <c r="H262" s="223"/>
      <c r="I262" s="223"/>
      <c r="J262" s="223"/>
      <c r="K262" s="223"/>
      <c r="L262" s="223"/>
      <c r="M262" s="223"/>
      <c r="N262" s="223"/>
      <c r="O262" s="223"/>
      <c r="P262" s="223"/>
      <c r="Q262" s="223"/>
      <c r="R262" s="223"/>
      <c r="S262" s="223"/>
      <c r="T262" s="223"/>
      <c r="U262" s="223"/>
      <c r="V262" s="223"/>
      <c r="W262" s="223"/>
      <c r="X262" s="223"/>
      <c r="Y262" s="223"/>
      <c r="Z262" s="223"/>
      <c r="AA262" s="223"/>
      <c r="AB262" s="223"/>
      <c r="AC262" s="223"/>
      <c r="AD262" s="223"/>
      <c r="AE262" s="223"/>
      <c r="AF262" s="223"/>
      <c r="AG262" s="223"/>
      <c r="AH262" s="223"/>
      <c r="AI262" s="223"/>
      <c r="AJ262" s="223"/>
      <c r="AK262" s="223"/>
      <c r="AL262" s="223"/>
      <c r="AM262" s="223"/>
      <c r="AN262" s="223"/>
      <c r="AO262" s="223"/>
      <c r="AP262" s="223"/>
      <c r="AQ262" s="223"/>
      <c r="AR262" s="223"/>
      <c r="AS262" s="223"/>
      <c r="AT262" s="223"/>
      <c r="AU262" s="237"/>
    </row>
    <row r="263" spans="1:47" ht="60" customHeight="1" x14ac:dyDescent="0.35">
      <c r="A263" s="233" t="s">
        <v>3217</v>
      </c>
      <c r="B263" s="211" t="s">
        <v>3323</v>
      </c>
      <c r="C263" s="212" t="s">
        <v>3347</v>
      </c>
      <c r="D263" s="215" t="s">
        <v>3348</v>
      </c>
      <c r="E263" s="216" t="s">
        <v>2962</v>
      </c>
      <c r="F263" s="219" t="s">
        <v>3326</v>
      </c>
      <c r="G263" s="222" t="str">
        <f>IF(COUNTIF(H263:AU263,"&lt;&gt;")=0,"",SUMPRODUCT(((Recommendations[ImplStatus]="Implemented")+(Recommendations[ImplStatus]="Compensated"))*ISNUMBER(MATCH(Recommendations[Id],H263:AU263,0)))/COUNTIF(H263:AU263,"&lt;&gt;"))</f>
        <v/>
      </c>
      <c r="H263" s="223"/>
      <c r="I263" s="223"/>
      <c r="J263" s="223"/>
      <c r="K263" s="223"/>
      <c r="L263" s="223"/>
      <c r="M263" s="223"/>
      <c r="N263" s="223"/>
      <c r="O263" s="223"/>
      <c r="P263" s="223"/>
      <c r="Q263" s="223"/>
      <c r="R263" s="223"/>
      <c r="S263" s="223"/>
      <c r="T263" s="223"/>
      <c r="U263" s="223"/>
      <c r="V263" s="223"/>
      <c r="W263" s="223"/>
      <c r="X263" s="223"/>
      <c r="Y263" s="223"/>
      <c r="Z263" s="223"/>
      <c r="AA263" s="223"/>
      <c r="AB263" s="223"/>
      <c r="AC263" s="223"/>
      <c r="AD263" s="223"/>
      <c r="AE263" s="223"/>
      <c r="AF263" s="223"/>
      <c r="AG263" s="223"/>
      <c r="AH263" s="223"/>
      <c r="AI263" s="223"/>
      <c r="AJ263" s="223"/>
      <c r="AK263" s="223"/>
      <c r="AL263" s="223"/>
      <c r="AM263" s="223"/>
      <c r="AN263" s="223"/>
      <c r="AO263" s="223"/>
      <c r="AP263" s="223"/>
      <c r="AQ263" s="223"/>
      <c r="AR263" s="223"/>
      <c r="AS263" s="223"/>
      <c r="AT263" s="223"/>
      <c r="AU263" s="237"/>
    </row>
    <row r="264" spans="1:47" ht="60" customHeight="1" outlineLevel="2" x14ac:dyDescent="0.35">
      <c r="A264" s="232" t="s">
        <v>3217</v>
      </c>
      <c r="B264" s="210" t="s">
        <v>3349</v>
      </c>
      <c r="C264" s="210"/>
      <c r="D264" s="214"/>
      <c r="E264" s="210"/>
      <c r="F264" s="218"/>
      <c r="G264" s="221" t="str">
        <f>IF(COUNTIF(H264:AU264,"&lt;&gt;")=0,"",SUMPRODUCT(((Recommendations[ImplStatus]="Implemented")+(Recommendations[ImplStatus]="Compensated"))*ISNUMBER(MATCH(Recommendations[Id],H264:AU264,0)))/COUNTIF(H264:AU264,"&lt;&gt;"))</f>
        <v/>
      </c>
      <c r="H264" s="218"/>
      <c r="I264" s="218"/>
      <c r="J264" s="218"/>
      <c r="K264" s="218"/>
      <c r="L264" s="218"/>
      <c r="M264" s="218"/>
      <c r="N264" s="218"/>
      <c r="O264" s="218"/>
      <c r="P264" s="218"/>
      <c r="Q264" s="218"/>
      <c r="R264" s="218"/>
      <c r="S264" s="218"/>
      <c r="T264" s="218"/>
      <c r="U264" s="218"/>
      <c r="V264" s="218"/>
      <c r="W264" s="218"/>
      <c r="X264" s="218"/>
      <c r="Y264" s="218"/>
      <c r="Z264" s="218"/>
      <c r="AA264" s="218"/>
      <c r="AB264" s="218"/>
      <c r="AC264" s="218"/>
      <c r="AD264" s="218"/>
      <c r="AE264" s="218"/>
      <c r="AF264" s="218"/>
      <c r="AG264" s="218"/>
      <c r="AH264" s="218"/>
      <c r="AI264" s="218"/>
      <c r="AJ264" s="218"/>
      <c r="AK264" s="218"/>
      <c r="AL264" s="218"/>
      <c r="AM264" s="218"/>
      <c r="AN264" s="218"/>
      <c r="AO264" s="218"/>
      <c r="AP264" s="218"/>
      <c r="AQ264" s="218"/>
      <c r="AR264" s="218"/>
      <c r="AS264" s="218"/>
      <c r="AT264" s="218"/>
      <c r="AU264" s="236"/>
    </row>
    <row r="265" spans="1:47" ht="60" customHeight="1" x14ac:dyDescent="0.35">
      <c r="A265" s="233" t="s">
        <v>3217</v>
      </c>
      <c r="B265" s="211" t="s">
        <v>3349</v>
      </c>
      <c r="C265" s="212" t="s">
        <v>3350</v>
      </c>
      <c r="D265" s="215" t="s">
        <v>3351</v>
      </c>
      <c r="E265" s="216" t="s">
        <v>2847</v>
      </c>
      <c r="F265" s="219" t="s">
        <v>3352</v>
      </c>
      <c r="G265" s="222" t="str">
        <f>IF(COUNTIF(H265:AU265,"&lt;&gt;")=0,"",SUMPRODUCT(((Recommendations[ImplStatus]="Implemented")+(Recommendations[ImplStatus]="Compensated"))*ISNUMBER(MATCH(Recommendations[Id],H265:AU265,0)))/COUNTIF(H265:AU265,"&lt;&gt;"))</f>
        <v/>
      </c>
      <c r="H265" s="223"/>
      <c r="I265" s="223"/>
      <c r="J265" s="223"/>
      <c r="K265" s="223"/>
      <c r="L265" s="223"/>
      <c r="M265" s="223"/>
      <c r="N265" s="223"/>
      <c r="O265" s="223"/>
      <c r="P265" s="223"/>
      <c r="Q265" s="223"/>
      <c r="R265" s="223"/>
      <c r="S265" s="223"/>
      <c r="T265" s="223"/>
      <c r="U265" s="223"/>
      <c r="V265" s="223"/>
      <c r="W265" s="223"/>
      <c r="X265" s="223"/>
      <c r="Y265" s="223"/>
      <c r="Z265" s="223"/>
      <c r="AA265" s="223"/>
      <c r="AB265" s="223"/>
      <c r="AC265" s="223"/>
      <c r="AD265" s="223"/>
      <c r="AE265" s="223"/>
      <c r="AF265" s="223"/>
      <c r="AG265" s="223"/>
      <c r="AH265" s="223"/>
      <c r="AI265" s="223"/>
      <c r="AJ265" s="223"/>
      <c r="AK265" s="223"/>
      <c r="AL265" s="223"/>
      <c r="AM265" s="223"/>
      <c r="AN265" s="223"/>
      <c r="AO265" s="223"/>
      <c r="AP265" s="223"/>
      <c r="AQ265" s="223"/>
      <c r="AR265" s="223"/>
      <c r="AS265" s="223"/>
      <c r="AT265" s="223"/>
      <c r="AU265" s="237"/>
    </row>
    <row r="266" spans="1:47" ht="60" customHeight="1" x14ac:dyDescent="0.35">
      <c r="A266" s="233" t="s">
        <v>3217</v>
      </c>
      <c r="B266" s="211" t="s">
        <v>3349</v>
      </c>
      <c r="C266" s="212" t="s">
        <v>3353</v>
      </c>
      <c r="D266" s="215" t="s">
        <v>3354</v>
      </c>
      <c r="E266" s="216" t="s">
        <v>2847</v>
      </c>
      <c r="F266" s="219" t="s">
        <v>3352</v>
      </c>
      <c r="G266" s="222" t="str">
        <f>IF(COUNTIF(H266:AU266,"&lt;&gt;")=0,"",SUMPRODUCT(((Recommendations[ImplStatus]="Implemented")+(Recommendations[ImplStatus]="Compensated"))*ISNUMBER(MATCH(Recommendations[Id],H266:AU266,0)))/COUNTIF(H266:AU266,"&lt;&gt;"))</f>
        <v/>
      </c>
      <c r="H266" s="223"/>
      <c r="I266" s="223"/>
      <c r="J266" s="223"/>
      <c r="K266" s="223"/>
      <c r="L266" s="223"/>
      <c r="M266" s="223"/>
      <c r="N266" s="223"/>
      <c r="O266" s="223"/>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c r="AL266" s="223"/>
      <c r="AM266" s="223"/>
      <c r="AN266" s="223"/>
      <c r="AO266" s="223"/>
      <c r="AP266" s="223"/>
      <c r="AQ266" s="223"/>
      <c r="AR266" s="223"/>
      <c r="AS266" s="223"/>
      <c r="AT266" s="223"/>
      <c r="AU266" s="237"/>
    </row>
    <row r="267" spans="1:47" ht="60" customHeight="1" x14ac:dyDescent="0.35">
      <c r="A267" s="233" t="s">
        <v>3217</v>
      </c>
      <c r="B267" s="211" t="s">
        <v>3349</v>
      </c>
      <c r="C267" s="212" t="s">
        <v>3355</v>
      </c>
      <c r="D267" s="215" t="s">
        <v>3356</v>
      </c>
      <c r="E267" s="216" t="s">
        <v>2847</v>
      </c>
      <c r="F267" s="219" t="s">
        <v>3352</v>
      </c>
      <c r="G267" s="222" t="str">
        <f>IF(COUNTIF(H267:AU267,"&lt;&gt;")=0,"",SUMPRODUCT(((Recommendations[ImplStatus]="Implemented")+(Recommendations[ImplStatus]="Compensated"))*ISNUMBER(MATCH(Recommendations[Id],H267:AU267,0)))/COUNTIF(H267:AU267,"&lt;&gt;"))</f>
        <v/>
      </c>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23"/>
      <c r="AU267" s="237"/>
    </row>
    <row r="268" spans="1:47" ht="60" customHeight="1" x14ac:dyDescent="0.35">
      <c r="A268" s="233" t="s">
        <v>3217</v>
      </c>
      <c r="B268" s="211" t="s">
        <v>3349</v>
      </c>
      <c r="C268" s="212" t="s">
        <v>3357</v>
      </c>
      <c r="D268" s="215" t="s">
        <v>3358</v>
      </c>
      <c r="E268" s="216" t="s">
        <v>2847</v>
      </c>
      <c r="F268" s="219" t="s">
        <v>3352</v>
      </c>
      <c r="G268" s="222" t="str">
        <f>IF(COUNTIF(H268:AU268,"&lt;&gt;")=0,"",SUMPRODUCT(((Recommendations[ImplStatus]="Implemented")+(Recommendations[ImplStatus]="Compensated"))*ISNUMBER(MATCH(Recommendations[Id],H268:AU268,0)))/COUNTIF(H268:AU268,"&lt;&gt;"))</f>
        <v/>
      </c>
      <c r="H268" s="223"/>
      <c r="I268" s="223"/>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3"/>
      <c r="AT268" s="223"/>
      <c r="AU268" s="237"/>
    </row>
    <row r="269" spans="1:47" ht="60" customHeight="1" x14ac:dyDescent="0.35">
      <c r="A269" s="233" t="s">
        <v>3217</v>
      </c>
      <c r="B269" s="211" t="s">
        <v>3349</v>
      </c>
      <c r="C269" s="212" t="s">
        <v>3359</v>
      </c>
      <c r="D269" s="215" t="s">
        <v>3360</v>
      </c>
      <c r="E269" s="216" t="s">
        <v>2847</v>
      </c>
      <c r="F269" s="219" t="s">
        <v>3352</v>
      </c>
      <c r="G269" s="222" t="str">
        <f>IF(COUNTIF(H269:AU269,"&lt;&gt;")=0,"",SUMPRODUCT(((Recommendations[ImplStatus]="Implemented")+(Recommendations[ImplStatus]="Compensated"))*ISNUMBER(MATCH(Recommendations[Id],H269:AU269,0)))/COUNTIF(H269:AU269,"&lt;&gt;"))</f>
        <v/>
      </c>
      <c r="H269" s="223"/>
      <c r="I269" s="223"/>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37"/>
    </row>
    <row r="270" spans="1:47" ht="60" customHeight="1" x14ac:dyDescent="0.35">
      <c r="A270" s="233" t="s">
        <v>3217</v>
      </c>
      <c r="B270" s="211" t="s">
        <v>3349</v>
      </c>
      <c r="C270" s="212" t="s">
        <v>3361</v>
      </c>
      <c r="D270" s="215" t="s">
        <v>3362</v>
      </c>
      <c r="E270" s="216" t="s">
        <v>2847</v>
      </c>
      <c r="F270" s="219" t="s">
        <v>3352</v>
      </c>
      <c r="G270" s="222" t="str">
        <f>IF(COUNTIF(H270:AU270,"&lt;&gt;")=0,"",SUMPRODUCT(((Recommendations[ImplStatus]="Implemented")+(Recommendations[ImplStatus]="Compensated"))*ISNUMBER(MATCH(Recommendations[Id],H270:AU270,0)))/COUNTIF(H270:AU270,"&lt;&gt;"))</f>
        <v/>
      </c>
      <c r="H270" s="223"/>
      <c r="I270" s="223"/>
      <c r="J270" s="223"/>
      <c r="K270" s="223"/>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3"/>
      <c r="AT270" s="223"/>
      <c r="AU270" s="237"/>
    </row>
    <row r="271" spans="1:47" ht="60" customHeight="1" x14ac:dyDescent="0.35">
      <c r="A271" s="233" t="s">
        <v>3217</v>
      </c>
      <c r="B271" s="211" t="s">
        <v>3349</v>
      </c>
      <c r="C271" s="212" t="s">
        <v>3363</v>
      </c>
      <c r="D271" s="215" t="s">
        <v>3364</v>
      </c>
      <c r="E271" s="216" t="s">
        <v>2847</v>
      </c>
      <c r="F271" s="219" t="s">
        <v>3352</v>
      </c>
      <c r="G271" s="222" t="str">
        <f>IF(COUNTIF(H271:AU271,"&lt;&gt;")=0,"",SUMPRODUCT(((Recommendations[ImplStatus]="Implemented")+(Recommendations[ImplStatus]="Compensated"))*ISNUMBER(MATCH(Recommendations[Id],H271:AU271,0)))/COUNTIF(H271:AU271,"&lt;&gt;"))</f>
        <v/>
      </c>
      <c r="H271" s="223"/>
      <c r="I271" s="223"/>
      <c r="J271" s="223"/>
      <c r="K271" s="223"/>
      <c r="L271" s="223"/>
      <c r="M271" s="223"/>
      <c r="N271" s="223"/>
      <c r="O271" s="223"/>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c r="AL271" s="223"/>
      <c r="AM271" s="223"/>
      <c r="AN271" s="223"/>
      <c r="AO271" s="223"/>
      <c r="AP271" s="223"/>
      <c r="AQ271" s="223"/>
      <c r="AR271" s="223"/>
      <c r="AS271" s="223"/>
      <c r="AT271" s="223"/>
      <c r="AU271" s="237"/>
    </row>
    <row r="272" spans="1:47" ht="60" customHeight="1" x14ac:dyDescent="0.35">
      <c r="A272" s="233" t="s">
        <v>3217</v>
      </c>
      <c r="B272" s="211" t="s">
        <v>3349</v>
      </c>
      <c r="C272" s="212" t="s">
        <v>3365</v>
      </c>
      <c r="D272" s="215" t="s">
        <v>3366</v>
      </c>
      <c r="E272" s="216" t="s">
        <v>2847</v>
      </c>
      <c r="F272" s="219" t="s">
        <v>3352</v>
      </c>
      <c r="G272" s="222" t="str">
        <f>IF(COUNTIF(H272:AU272,"&lt;&gt;")=0,"",SUMPRODUCT(((Recommendations[ImplStatus]="Implemented")+(Recommendations[ImplStatus]="Compensated"))*ISNUMBER(MATCH(Recommendations[Id],H272:AU272,0)))/COUNTIF(H272:AU272,"&lt;&gt;"))</f>
        <v/>
      </c>
      <c r="H272" s="223"/>
      <c r="I272" s="223"/>
      <c r="J272" s="223"/>
      <c r="K272" s="223"/>
      <c r="L272" s="223"/>
      <c r="M272" s="223"/>
      <c r="N272" s="223"/>
      <c r="O272" s="223"/>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23"/>
      <c r="AK272" s="223"/>
      <c r="AL272" s="223"/>
      <c r="AM272" s="223"/>
      <c r="AN272" s="223"/>
      <c r="AO272" s="223"/>
      <c r="AP272" s="223"/>
      <c r="AQ272" s="223"/>
      <c r="AR272" s="223"/>
      <c r="AS272" s="223"/>
      <c r="AT272" s="223"/>
      <c r="AU272" s="237"/>
    </row>
    <row r="273" spans="1:47" ht="60" customHeight="1" x14ac:dyDescent="0.35">
      <c r="A273" s="233" t="s">
        <v>3217</v>
      </c>
      <c r="B273" s="211" t="s">
        <v>3349</v>
      </c>
      <c r="C273" s="212" t="s">
        <v>3367</v>
      </c>
      <c r="D273" s="215" t="s">
        <v>3368</v>
      </c>
      <c r="E273" s="216" t="s">
        <v>2847</v>
      </c>
      <c r="F273" s="219" t="s">
        <v>3352</v>
      </c>
      <c r="G273" s="222" t="str">
        <f>IF(COUNTIF(H273:AU273,"&lt;&gt;")=0,"",SUMPRODUCT(((Recommendations[ImplStatus]="Implemented")+(Recommendations[ImplStatus]="Compensated"))*ISNUMBER(MATCH(Recommendations[Id],H273:AU273,0)))/COUNTIF(H273:AU273,"&lt;&gt;"))</f>
        <v/>
      </c>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23"/>
      <c r="AU273" s="237"/>
    </row>
    <row r="274" spans="1:47" ht="60" customHeight="1" outlineLevel="1" x14ac:dyDescent="0.35">
      <c r="A274" s="231" t="s">
        <v>3369</v>
      </c>
      <c r="B274" s="209"/>
      <c r="C274" s="209"/>
      <c r="D274" s="213"/>
      <c r="E274" s="209"/>
      <c r="F274" s="217"/>
      <c r="G274" s="220" t="str">
        <f>IF(COUNTIF(H274:AU274,"&lt;&gt;")=0,"",SUMPRODUCT(((Recommendations[ImplStatus]="Implemented")+(Recommendations[ImplStatus]="Compensated"))*ISNUMBER(MATCH(Recommendations[Id],H274:AU274,0)))/COUNTIF(H274:AU274,"&lt;&gt;"))</f>
        <v/>
      </c>
      <c r="H274" s="217"/>
      <c r="I274" s="217"/>
      <c r="J274" s="217"/>
      <c r="K274" s="217"/>
      <c r="L274" s="217"/>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35"/>
    </row>
    <row r="275" spans="1:47" ht="60" customHeight="1" outlineLevel="2" x14ac:dyDescent="0.35">
      <c r="A275" s="232" t="s">
        <v>3369</v>
      </c>
      <c r="B275" s="210" t="s">
        <v>3370</v>
      </c>
      <c r="C275" s="210"/>
      <c r="D275" s="214"/>
      <c r="E275" s="210"/>
      <c r="F275" s="218"/>
      <c r="G275" s="221" t="str">
        <f>IF(COUNTIF(H275:AU275,"&lt;&gt;")=0,"",SUMPRODUCT(((Recommendations[ImplStatus]="Implemented")+(Recommendations[ImplStatus]="Compensated"))*ISNUMBER(MATCH(Recommendations[Id],H275:AU275,0)))/COUNTIF(H275:AU275,"&lt;&gt;"))</f>
        <v/>
      </c>
      <c r="H275" s="218"/>
      <c r="I275" s="218"/>
      <c r="J275" s="218"/>
      <c r="K275" s="218"/>
      <c r="L275" s="218"/>
      <c r="M275" s="218"/>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36"/>
    </row>
    <row r="276" spans="1:47" ht="60" customHeight="1" x14ac:dyDescent="0.35">
      <c r="A276" s="233" t="s">
        <v>3369</v>
      </c>
      <c r="B276" s="211" t="s">
        <v>3370</v>
      </c>
      <c r="C276" s="212" t="s">
        <v>3371</v>
      </c>
      <c r="D276" s="215" t="s">
        <v>3372</v>
      </c>
      <c r="E276" s="216" t="s">
        <v>2818</v>
      </c>
      <c r="F276" s="219" t="s">
        <v>3373</v>
      </c>
      <c r="G276" s="222" t="str">
        <f>IF(COUNTIF(H276:AU276,"&lt;&gt;")=0,"",SUMPRODUCT(((Recommendations[ImplStatus]="Implemented")+(Recommendations[ImplStatus]="Compensated"))*ISNUMBER(MATCH(Recommendations[Id],H276:AU276,0)))/COUNTIF(H276:AU276,"&lt;&gt;"))</f>
        <v/>
      </c>
      <c r="H276" s="223"/>
      <c r="I276" s="223"/>
      <c r="J276" s="223"/>
      <c r="K276" s="223"/>
      <c r="L276" s="223"/>
      <c r="M276" s="223"/>
      <c r="N276" s="223"/>
      <c r="O276" s="223"/>
      <c r="P276" s="223"/>
      <c r="Q276" s="223"/>
      <c r="R276" s="223"/>
      <c r="S276" s="223"/>
      <c r="T276" s="223"/>
      <c r="U276" s="223"/>
      <c r="V276" s="223"/>
      <c r="W276" s="223"/>
      <c r="X276" s="223"/>
      <c r="Y276" s="223"/>
      <c r="Z276" s="223"/>
      <c r="AA276" s="223"/>
      <c r="AB276" s="223"/>
      <c r="AC276" s="223"/>
      <c r="AD276" s="223"/>
      <c r="AE276" s="223"/>
      <c r="AF276" s="223"/>
      <c r="AG276" s="223"/>
      <c r="AH276" s="223"/>
      <c r="AI276" s="223"/>
      <c r="AJ276" s="223"/>
      <c r="AK276" s="223"/>
      <c r="AL276" s="223"/>
      <c r="AM276" s="223"/>
      <c r="AN276" s="223"/>
      <c r="AO276" s="223"/>
      <c r="AP276" s="223"/>
      <c r="AQ276" s="223"/>
      <c r="AR276" s="223"/>
      <c r="AS276" s="223"/>
      <c r="AT276" s="223"/>
      <c r="AU276" s="237"/>
    </row>
    <row r="277" spans="1:47" ht="60" customHeight="1" x14ac:dyDescent="0.35">
      <c r="A277" s="233" t="s">
        <v>3369</v>
      </c>
      <c r="B277" s="211" t="s">
        <v>3370</v>
      </c>
      <c r="C277" s="212" t="s">
        <v>3374</v>
      </c>
      <c r="D277" s="215" t="s">
        <v>3375</v>
      </c>
      <c r="E277" s="216" t="s">
        <v>2818</v>
      </c>
      <c r="F277" s="219" t="s">
        <v>3373</v>
      </c>
      <c r="G277" s="222" t="str">
        <f>IF(COUNTIF(H277:AU277,"&lt;&gt;")=0,"",SUMPRODUCT(((Recommendations[ImplStatus]="Implemented")+(Recommendations[ImplStatus]="Compensated"))*ISNUMBER(MATCH(Recommendations[Id],H277:AU277,0)))/COUNTIF(H277:AU277,"&lt;&gt;"))</f>
        <v/>
      </c>
      <c r="H277" s="223"/>
      <c r="I277" s="223"/>
      <c r="J277" s="223"/>
      <c r="K277" s="223"/>
      <c r="L277" s="223"/>
      <c r="M277" s="223"/>
      <c r="N277" s="223"/>
      <c r="O277" s="223"/>
      <c r="P277" s="223"/>
      <c r="Q277" s="223"/>
      <c r="R277" s="223"/>
      <c r="S277" s="223"/>
      <c r="T277" s="223"/>
      <c r="U277" s="223"/>
      <c r="V277" s="223"/>
      <c r="W277" s="223"/>
      <c r="X277" s="223"/>
      <c r="Y277" s="223"/>
      <c r="Z277" s="223"/>
      <c r="AA277" s="223"/>
      <c r="AB277" s="223"/>
      <c r="AC277" s="223"/>
      <c r="AD277" s="223"/>
      <c r="AE277" s="223"/>
      <c r="AF277" s="223"/>
      <c r="AG277" s="223"/>
      <c r="AH277" s="223"/>
      <c r="AI277" s="223"/>
      <c r="AJ277" s="223"/>
      <c r="AK277" s="223"/>
      <c r="AL277" s="223"/>
      <c r="AM277" s="223"/>
      <c r="AN277" s="223"/>
      <c r="AO277" s="223"/>
      <c r="AP277" s="223"/>
      <c r="AQ277" s="223"/>
      <c r="AR277" s="223"/>
      <c r="AS277" s="223"/>
      <c r="AT277" s="223"/>
      <c r="AU277" s="237"/>
    </row>
    <row r="278" spans="1:47" ht="60" customHeight="1" x14ac:dyDescent="0.35">
      <c r="A278" s="233" t="s">
        <v>3369</v>
      </c>
      <c r="B278" s="211" t="s">
        <v>3370</v>
      </c>
      <c r="C278" s="212" t="s">
        <v>3376</v>
      </c>
      <c r="D278" s="215" t="s">
        <v>3377</v>
      </c>
      <c r="E278" s="216" t="s">
        <v>2818</v>
      </c>
      <c r="F278" s="219" t="s">
        <v>3373</v>
      </c>
      <c r="G278" s="222" t="str">
        <f>IF(COUNTIF(H278:AU278,"&lt;&gt;")=0,"",SUMPRODUCT(((Recommendations[ImplStatus]="Implemented")+(Recommendations[ImplStatus]="Compensated"))*ISNUMBER(MATCH(Recommendations[Id],H278:AU278,0)))/COUNTIF(H278:AU278,"&lt;&gt;"))</f>
        <v/>
      </c>
      <c r="H278" s="223"/>
      <c r="I278" s="223"/>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c r="AL278" s="223"/>
      <c r="AM278" s="223"/>
      <c r="AN278" s="223"/>
      <c r="AO278" s="223"/>
      <c r="AP278" s="223"/>
      <c r="AQ278" s="223"/>
      <c r="AR278" s="223"/>
      <c r="AS278" s="223"/>
      <c r="AT278" s="223"/>
      <c r="AU278" s="237"/>
    </row>
    <row r="279" spans="1:47" ht="60" customHeight="1" x14ac:dyDescent="0.35">
      <c r="A279" s="233" t="s">
        <v>3369</v>
      </c>
      <c r="B279" s="211" t="s">
        <v>3370</v>
      </c>
      <c r="C279" s="212" t="s">
        <v>3378</v>
      </c>
      <c r="D279" s="215" t="s">
        <v>3379</v>
      </c>
      <c r="E279" s="216" t="s">
        <v>2818</v>
      </c>
      <c r="F279" s="219" t="s">
        <v>3373</v>
      </c>
      <c r="G279" s="222" t="str">
        <f>IF(COUNTIF(H279:AU279,"&lt;&gt;")=0,"",SUMPRODUCT(((Recommendations[ImplStatus]="Implemented")+(Recommendations[ImplStatus]="Compensated"))*ISNUMBER(MATCH(Recommendations[Id],H279:AU279,0)))/COUNTIF(H279:AU279,"&lt;&gt;"))</f>
        <v/>
      </c>
      <c r="H279" s="223"/>
      <c r="I279" s="223"/>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37"/>
    </row>
    <row r="280" spans="1:47" ht="60" customHeight="1" x14ac:dyDescent="0.35">
      <c r="A280" s="233" t="s">
        <v>3369</v>
      </c>
      <c r="B280" s="211" t="s">
        <v>3370</v>
      </c>
      <c r="C280" s="212" t="s">
        <v>3380</v>
      </c>
      <c r="D280" s="215" t="s">
        <v>3381</v>
      </c>
      <c r="E280" s="216" t="s">
        <v>2818</v>
      </c>
      <c r="F280" s="219" t="s">
        <v>3373</v>
      </c>
      <c r="G280" s="222" t="str">
        <f>IF(COUNTIF(H280:AU280,"&lt;&gt;")=0,"",SUMPRODUCT(((Recommendations[ImplStatus]="Implemented")+(Recommendations[ImplStatus]="Compensated"))*ISNUMBER(MATCH(Recommendations[Id],H280:AU280,0)))/COUNTIF(H280:AU280,"&lt;&gt;"))</f>
        <v/>
      </c>
      <c r="H280" s="223"/>
      <c r="I280" s="223"/>
      <c r="J280" s="223"/>
      <c r="K280" s="223"/>
      <c r="L280" s="223"/>
      <c r="M280" s="223"/>
      <c r="N280" s="223"/>
      <c r="O280" s="223"/>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c r="AL280" s="223"/>
      <c r="AM280" s="223"/>
      <c r="AN280" s="223"/>
      <c r="AO280" s="223"/>
      <c r="AP280" s="223"/>
      <c r="AQ280" s="223"/>
      <c r="AR280" s="223"/>
      <c r="AS280" s="223"/>
      <c r="AT280" s="223"/>
      <c r="AU280" s="237"/>
    </row>
    <row r="281" spans="1:47" ht="60" customHeight="1" x14ac:dyDescent="0.35">
      <c r="A281" s="233" t="s">
        <v>3369</v>
      </c>
      <c r="B281" s="211" t="s">
        <v>3370</v>
      </c>
      <c r="C281" s="212" t="s">
        <v>3382</v>
      </c>
      <c r="D281" s="215" t="s">
        <v>3383</v>
      </c>
      <c r="E281" s="216" t="s">
        <v>2818</v>
      </c>
      <c r="F281" s="219" t="s">
        <v>3373</v>
      </c>
      <c r="G281" s="222" t="str">
        <f>IF(COUNTIF(H281:AU281,"&lt;&gt;")=0,"",SUMPRODUCT(((Recommendations[ImplStatus]="Implemented")+(Recommendations[ImplStatus]="Compensated"))*ISNUMBER(MATCH(Recommendations[Id],H281:AU281,0)))/COUNTIF(H281:AU281,"&lt;&gt;"))</f>
        <v/>
      </c>
      <c r="H281" s="223"/>
      <c r="I281" s="223"/>
      <c r="J281" s="223"/>
      <c r="K281" s="223"/>
      <c r="L281" s="223"/>
      <c r="M281" s="223"/>
      <c r="N281" s="223"/>
      <c r="O281" s="223"/>
      <c r="P281" s="223"/>
      <c r="Q281" s="223"/>
      <c r="R281" s="223"/>
      <c r="S281" s="223"/>
      <c r="T281" s="223"/>
      <c r="U281" s="223"/>
      <c r="V281" s="223"/>
      <c r="W281" s="223"/>
      <c r="X281" s="223"/>
      <c r="Y281" s="223"/>
      <c r="Z281" s="223"/>
      <c r="AA281" s="223"/>
      <c r="AB281" s="223"/>
      <c r="AC281" s="223"/>
      <c r="AD281" s="223"/>
      <c r="AE281" s="223"/>
      <c r="AF281" s="223"/>
      <c r="AG281" s="223"/>
      <c r="AH281" s="223"/>
      <c r="AI281" s="223"/>
      <c r="AJ281" s="223"/>
      <c r="AK281" s="223"/>
      <c r="AL281" s="223"/>
      <c r="AM281" s="223"/>
      <c r="AN281" s="223"/>
      <c r="AO281" s="223"/>
      <c r="AP281" s="223"/>
      <c r="AQ281" s="223"/>
      <c r="AR281" s="223"/>
      <c r="AS281" s="223"/>
      <c r="AT281" s="223"/>
      <c r="AU281" s="237"/>
    </row>
    <row r="282" spans="1:47" ht="60" customHeight="1" x14ac:dyDescent="0.35">
      <c r="A282" s="233" t="s">
        <v>3369</v>
      </c>
      <c r="B282" s="211" t="s">
        <v>3370</v>
      </c>
      <c r="C282" s="212" t="s">
        <v>3384</v>
      </c>
      <c r="D282" s="215" t="s">
        <v>3385</v>
      </c>
      <c r="E282" s="216" t="s">
        <v>2818</v>
      </c>
      <c r="F282" s="219" t="s">
        <v>3373</v>
      </c>
      <c r="G282" s="222" t="str">
        <f>IF(COUNTIF(H282:AU282,"&lt;&gt;")=0,"",SUMPRODUCT(((Recommendations[ImplStatus]="Implemented")+(Recommendations[ImplStatus]="Compensated"))*ISNUMBER(MATCH(Recommendations[Id],H282:AU282,0)))/COUNTIF(H282:AU282,"&lt;&gt;"))</f>
        <v/>
      </c>
      <c r="H282" s="223"/>
      <c r="I282" s="223"/>
      <c r="J282" s="223"/>
      <c r="K282" s="223"/>
      <c r="L282" s="223"/>
      <c r="M282" s="223"/>
      <c r="N282" s="223"/>
      <c r="O282" s="223"/>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23"/>
      <c r="AK282" s="223"/>
      <c r="AL282" s="223"/>
      <c r="AM282" s="223"/>
      <c r="AN282" s="223"/>
      <c r="AO282" s="223"/>
      <c r="AP282" s="223"/>
      <c r="AQ282" s="223"/>
      <c r="AR282" s="223"/>
      <c r="AS282" s="223"/>
      <c r="AT282" s="223"/>
      <c r="AU282" s="237"/>
    </row>
    <row r="283" spans="1:47" ht="60" customHeight="1" x14ac:dyDescent="0.35">
      <c r="A283" s="233" t="s">
        <v>3369</v>
      </c>
      <c r="B283" s="211" t="s">
        <v>3370</v>
      </c>
      <c r="C283" s="212" t="s">
        <v>3386</v>
      </c>
      <c r="D283" s="215" t="s">
        <v>3387</v>
      </c>
      <c r="E283" s="216" t="s">
        <v>2914</v>
      </c>
      <c r="F283" s="219" t="s">
        <v>3388</v>
      </c>
      <c r="G283" s="222" t="str">
        <f>IF(COUNTIF(H283:AU283,"&lt;&gt;")=0,"",SUMPRODUCT(((Recommendations[ImplStatus]="Implemented")+(Recommendations[ImplStatus]="Compensated"))*ISNUMBER(MATCH(Recommendations[Id],H283:AU283,0)))/COUNTIF(H283:AU283,"&lt;&gt;"))</f>
        <v/>
      </c>
      <c r="H283" s="223"/>
      <c r="I283" s="223"/>
      <c r="J283" s="223"/>
      <c r="K283" s="223"/>
      <c r="L283" s="223"/>
      <c r="M283" s="223"/>
      <c r="N283" s="223"/>
      <c r="O283" s="223"/>
      <c r="P283" s="223"/>
      <c r="Q283" s="223"/>
      <c r="R283" s="223"/>
      <c r="S283" s="223"/>
      <c r="T283" s="223"/>
      <c r="U283" s="223"/>
      <c r="V283" s="223"/>
      <c r="W283" s="223"/>
      <c r="X283" s="223"/>
      <c r="Y283" s="223"/>
      <c r="Z283" s="223"/>
      <c r="AA283" s="223"/>
      <c r="AB283" s="223"/>
      <c r="AC283" s="223"/>
      <c r="AD283" s="223"/>
      <c r="AE283" s="223"/>
      <c r="AF283" s="223"/>
      <c r="AG283" s="223"/>
      <c r="AH283" s="223"/>
      <c r="AI283" s="223"/>
      <c r="AJ283" s="223"/>
      <c r="AK283" s="223"/>
      <c r="AL283" s="223"/>
      <c r="AM283" s="223"/>
      <c r="AN283" s="223"/>
      <c r="AO283" s="223"/>
      <c r="AP283" s="223"/>
      <c r="AQ283" s="223"/>
      <c r="AR283" s="223"/>
      <c r="AS283" s="223"/>
      <c r="AT283" s="223"/>
      <c r="AU283" s="237"/>
    </row>
    <row r="284" spans="1:47" ht="60" customHeight="1" x14ac:dyDescent="0.35">
      <c r="A284" s="233" t="s">
        <v>3369</v>
      </c>
      <c r="B284" s="211" t="s">
        <v>3370</v>
      </c>
      <c r="C284" s="212" t="s">
        <v>3389</v>
      </c>
      <c r="D284" s="215" t="s">
        <v>3390</v>
      </c>
      <c r="E284" s="216" t="s">
        <v>2914</v>
      </c>
      <c r="F284" s="219" t="s">
        <v>3388</v>
      </c>
      <c r="G284" s="222" t="str">
        <f>IF(COUNTIF(H284:AU284,"&lt;&gt;")=0,"",SUMPRODUCT(((Recommendations[ImplStatus]="Implemented")+(Recommendations[ImplStatus]="Compensated"))*ISNUMBER(MATCH(Recommendations[Id],H284:AU284,0)))/COUNTIF(H284:AU284,"&lt;&gt;"))</f>
        <v/>
      </c>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c r="AL284" s="223"/>
      <c r="AM284" s="223"/>
      <c r="AN284" s="223"/>
      <c r="AO284" s="223"/>
      <c r="AP284" s="223"/>
      <c r="AQ284" s="223"/>
      <c r="AR284" s="223"/>
      <c r="AS284" s="223"/>
      <c r="AT284" s="223"/>
      <c r="AU284" s="237"/>
    </row>
    <row r="285" spans="1:47" ht="60" customHeight="1" x14ac:dyDescent="0.35">
      <c r="A285" s="233" t="s">
        <v>3369</v>
      </c>
      <c r="B285" s="211" t="s">
        <v>3370</v>
      </c>
      <c r="C285" s="212" t="s">
        <v>3391</v>
      </c>
      <c r="D285" s="215" t="s">
        <v>3392</v>
      </c>
      <c r="E285" s="216" t="s">
        <v>2818</v>
      </c>
      <c r="F285" s="219" t="s">
        <v>3388</v>
      </c>
      <c r="G285" s="222" t="str">
        <f>IF(COUNTIF(H285:AU285,"&lt;&gt;")=0,"",SUMPRODUCT(((Recommendations[ImplStatus]="Implemented")+(Recommendations[ImplStatus]="Compensated"))*ISNUMBER(MATCH(Recommendations[Id],H285:AU285,0)))/COUNTIF(H285:AU285,"&lt;&gt;"))</f>
        <v/>
      </c>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37"/>
    </row>
    <row r="286" spans="1:47" ht="60" customHeight="1" x14ac:dyDescent="0.35">
      <c r="A286" s="233" t="s">
        <v>3369</v>
      </c>
      <c r="B286" s="211" t="s">
        <v>3370</v>
      </c>
      <c r="C286" s="212" t="s">
        <v>3393</v>
      </c>
      <c r="D286" s="215" t="s">
        <v>3394</v>
      </c>
      <c r="E286" s="216" t="s">
        <v>2847</v>
      </c>
      <c r="F286" s="219" t="s">
        <v>3388</v>
      </c>
      <c r="G286" s="222" t="str">
        <f>IF(COUNTIF(H286:AU286,"&lt;&gt;")=0,"",SUMPRODUCT(((Recommendations[ImplStatus]="Implemented")+(Recommendations[ImplStatus]="Compensated"))*ISNUMBER(MATCH(Recommendations[Id],H286:AU286,0)))/COUNTIF(H286:AU286,"&lt;&gt;"))</f>
        <v/>
      </c>
      <c r="H286" s="223"/>
      <c r="I286" s="223"/>
      <c r="J286" s="223"/>
      <c r="K286" s="223"/>
      <c r="L286" s="223"/>
      <c r="M286" s="223"/>
      <c r="N286" s="223"/>
      <c r="O286" s="223"/>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c r="AL286" s="223"/>
      <c r="AM286" s="223"/>
      <c r="AN286" s="223"/>
      <c r="AO286" s="223"/>
      <c r="AP286" s="223"/>
      <c r="AQ286" s="223"/>
      <c r="AR286" s="223"/>
      <c r="AS286" s="223"/>
      <c r="AT286" s="223"/>
      <c r="AU286" s="237"/>
    </row>
    <row r="287" spans="1:47" ht="60" customHeight="1" x14ac:dyDescent="0.35">
      <c r="A287" s="233" t="s">
        <v>3369</v>
      </c>
      <c r="B287" s="211" t="s">
        <v>3370</v>
      </c>
      <c r="C287" s="212" t="s">
        <v>3395</v>
      </c>
      <c r="D287" s="215" t="s">
        <v>3396</v>
      </c>
      <c r="E287" s="216" t="s">
        <v>2847</v>
      </c>
      <c r="F287" s="219" t="s">
        <v>3388</v>
      </c>
      <c r="G287" s="222" t="str">
        <f>IF(COUNTIF(H287:AU287,"&lt;&gt;")=0,"",SUMPRODUCT(((Recommendations[ImplStatus]="Implemented")+(Recommendations[ImplStatus]="Compensated"))*ISNUMBER(MATCH(Recommendations[Id],H287:AU287,0)))/COUNTIF(H287:AU287,"&lt;&gt;"))</f>
        <v/>
      </c>
      <c r="H287" s="223"/>
      <c r="I287" s="223"/>
      <c r="J287" s="223"/>
      <c r="K287" s="223"/>
      <c r="L287" s="223"/>
      <c r="M287" s="223"/>
      <c r="N287" s="223"/>
      <c r="O287" s="223"/>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c r="AL287" s="223"/>
      <c r="AM287" s="223"/>
      <c r="AN287" s="223"/>
      <c r="AO287" s="223"/>
      <c r="AP287" s="223"/>
      <c r="AQ287" s="223"/>
      <c r="AR287" s="223"/>
      <c r="AS287" s="223"/>
      <c r="AT287" s="223"/>
      <c r="AU287" s="237"/>
    </row>
    <row r="288" spans="1:47" ht="60" customHeight="1" x14ac:dyDescent="0.35">
      <c r="A288" s="233" t="s">
        <v>3369</v>
      </c>
      <c r="B288" s="211" t="s">
        <v>3370</v>
      </c>
      <c r="C288" s="212" t="s">
        <v>3397</v>
      </c>
      <c r="D288" s="215" t="s">
        <v>3398</v>
      </c>
      <c r="E288" s="216" t="s">
        <v>2847</v>
      </c>
      <c r="F288" s="219" t="s">
        <v>3388</v>
      </c>
      <c r="G288" s="222" t="str">
        <f>IF(COUNTIF(H288:AU288,"&lt;&gt;")=0,"",SUMPRODUCT(((Recommendations[ImplStatus]="Implemented")+(Recommendations[ImplStatus]="Compensated"))*ISNUMBER(MATCH(Recommendations[Id],H288:AU288,0)))/COUNTIF(H288:AU288,"&lt;&gt;"))</f>
        <v/>
      </c>
      <c r="H288" s="223"/>
      <c r="I288" s="223"/>
      <c r="J288" s="223"/>
      <c r="K288" s="223"/>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3"/>
      <c r="AT288" s="223"/>
      <c r="AU288" s="237"/>
    </row>
    <row r="289" spans="1:47" ht="60" customHeight="1" x14ac:dyDescent="0.35">
      <c r="A289" s="233" t="s">
        <v>3369</v>
      </c>
      <c r="B289" s="211" t="s">
        <v>3370</v>
      </c>
      <c r="C289" s="212" t="s">
        <v>3399</v>
      </c>
      <c r="D289" s="215" t="s">
        <v>3400</v>
      </c>
      <c r="E289" s="216" t="s">
        <v>2847</v>
      </c>
      <c r="F289" s="219" t="s">
        <v>3388</v>
      </c>
      <c r="G289" s="222" t="str">
        <f>IF(COUNTIF(H289:AU289,"&lt;&gt;")=0,"",SUMPRODUCT(((Recommendations[ImplStatus]="Implemented")+(Recommendations[ImplStatus]="Compensated"))*ISNUMBER(MATCH(Recommendations[Id],H289:AU289,0)))/COUNTIF(H289:AU289,"&lt;&gt;"))</f>
        <v/>
      </c>
      <c r="H289" s="223"/>
      <c r="I289" s="223"/>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3"/>
      <c r="AT289" s="223"/>
      <c r="AU289" s="237"/>
    </row>
    <row r="290" spans="1:47" ht="60" customHeight="1" x14ac:dyDescent="0.35">
      <c r="A290" s="233" t="s">
        <v>3369</v>
      </c>
      <c r="B290" s="211" t="s">
        <v>3370</v>
      </c>
      <c r="C290" s="212" t="s">
        <v>3401</v>
      </c>
      <c r="D290" s="215" t="s">
        <v>3402</v>
      </c>
      <c r="E290" s="216" t="s">
        <v>2818</v>
      </c>
      <c r="F290" s="219" t="s">
        <v>3388</v>
      </c>
      <c r="G290" s="222" t="str">
        <f>IF(COUNTIF(H290:AU290,"&lt;&gt;")=0,"",SUMPRODUCT(((Recommendations[ImplStatus]="Implemented")+(Recommendations[ImplStatus]="Compensated"))*ISNUMBER(MATCH(Recommendations[Id],H290:AU290,0)))/COUNTIF(H290:AU290,"&lt;&gt;"))</f>
        <v/>
      </c>
      <c r="H290" s="223"/>
      <c r="I290" s="223"/>
      <c r="J290" s="223"/>
      <c r="K290" s="223"/>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3"/>
      <c r="AT290" s="223"/>
      <c r="AU290" s="237"/>
    </row>
    <row r="291" spans="1:47" ht="60" customHeight="1" x14ac:dyDescent="0.35">
      <c r="A291" s="233" t="s">
        <v>3369</v>
      </c>
      <c r="B291" s="211" t="s">
        <v>3370</v>
      </c>
      <c r="C291" s="212" t="s">
        <v>3403</v>
      </c>
      <c r="D291" s="215" t="s">
        <v>3404</v>
      </c>
      <c r="E291" s="216" t="s">
        <v>2847</v>
      </c>
      <c r="F291" s="219" t="s">
        <v>3405</v>
      </c>
      <c r="G291" s="222" t="str">
        <f>IF(COUNTIF(H291:AU291,"&lt;&gt;")=0,"",SUMPRODUCT(((Recommendations[ImplStatus]="Implemented")+(Recommendations[ImplStatus]="Compensated"))*ISNUMBER(MATCH(Recommendations[Id],H291:AU291,0)))/COUNTIF(H291:AU291,"&lt;&gt;"))</f>
        <v/>
      </c>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23"/>
      <c r="AU291" s="237"/>
    </row>
    <row r="292" spans="1:47" ht="60" customHeight="1" x14ac:dyDescent="0.35">
      <c r="A292" s="233" t="s">
        <v>3369</v>
      </c>
      <c r="B292" s="211" t="s">
        <v>3370</v>
      </c>
      <c r="C292" s="212" t="s">
        <v>3406</v>
      </c>
      <c r="D292" s="215" t="s">
        <v>3407</v>
      </c>
      <c r="E292" s="216" t="s">
        <v>2847</v>
      </c>
      <c r="F292" s="219" t="s">
        <v>3405</v>
      </c>
      <c r="G292" s="222" t="str">
        <f>IF(COUNTIF(H292:AU292,"&lt;&gt;")=0,"",SUMPRODUCT(((Recommendations[ImplStatus]="Implemented")+(Recommendations[ImplStatus]="Compensated"))*ISNUMBER(MATCH(Recommendations[Id],H292:AU292,0)))/COUNTIF(H292:AU292,"&lt;&gt;"))</f>
        <v/>
      </c>
      <c r="H292" s="223"/>
      <c r="I292" s="223"/>
      <c r="J292" s="223"/>
      <c r="K292" s="223"/>
      <c r="L292" s="223"/>
      <c r="M292" s="223"/>
      <c r="N292" s="223"/>
      <c r="O292" s="223"/>
      <c r="P292" s="223"/>
      <c r="Q292" s="223"/>
      <c r="R292" s="223"/>
      <c r="S292" s="223"/>
      <c r="T292" s="223"/>
      <c r="U292" s="223"/>
      <c r="V292" s="223"/>
      <c r="W292" s="223"/>
      <c r="X292" s="223"/>
      <c r="Y292" s="223"/>
      <c r="Z292" s="223"/>
      <c r="AA292" s="223"/>
      <c r="AB292" s="223"/>
      <c r="AC292" s="223"/>
      <c r="AD292" s="223"/>
      <c r="AE292" s="223"/>
      <c r="AF292" s="223"/>
      <c r="AG292" s="223"/>
      <c r="AH292" s="223"/>
      <c r="AI292" s="223"/>
      <c r="AJ292" s="223"/>
      <c r="AK292" s="223"/>
      <c r="AL292" s="223"/>
      <c r="AM292" s="223"/>
      <c r="AN292" s="223"/>
      <c r="AO292" s="223"/>
      <c r="AP292" s="223"/>
      <c r="AQ292" s="223"/>
      <c r="AR292" s="223"/>
      <c r="AS292" s="223"/>
      <c r="AT292" s="223"/>
      <c r="AU292" s="237"/>
    </row>
    <row r="293" spans="1:47" ht="60" customHeight="1" x14ac:dyDescent="0.35">
      <c r="A293" s="233" t="s">
        <v>3369</v>
      </c>
      <c r="B293" s="211" t="s">
        <v>3370</v>
      </c>
      <c r="C293" s="212" t="s">
        <v>3408</v>
      </c>
      <c r="D293" s="215" t="s">
        <v>3409</v>
      </c>
      <c r="E293" s="216" t="s">
        <v>3097</v>
      </c>
      <c r="F293" s="219" t="s">
        <v>3388</v>
      </c>
      <c r="G293" s="222" t="str">
        <f>IF(COUNTIF(H293:AU293,"&lt;&gt;")=0,"",SUMPRODUCT(((Recommendations[ImplStatus]="Implemented")+(Recommendations[ImplStatus]="Compensated"))*ISNUMBER(MATCH(Recommendations[Id],H293:AU293,0)))/COUNTIF(H293:AU293,"&lt;&gt;"))</f>
        <v/>
      </c>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c r="AL293" s="223"/>
      <c r="AM293" s="223"/>
      <c r="AN293" s="223"/>
      <c r="AO293" s="223"/>
      <c r="AP293" s="223"/>
      <c r="AQ293" s="223"/>
      <c r="AR293" s="223"/>
      <c r="AS293" s="223"/>
      <c r="AT293" s="223"/>
      <c r="AU293" s="237"/>
    </row>
    <row r="294" spans="1:47" ht="60" customHeight="1" x14ac:dyDescent="0.35">
      <c r="A294" s="233" t="s">
        <v>3369</v>
      </c>
      <c r="B294" s="211" t="s">
        <v>3370</v>
      </c>
      <c r="C294" s="212" t="s">
        <v>3410</v>
      </c>
      <c r="D294" s="215" t="s">
        <v>3411</v>
      </c>
      <c r="E294" s="216" t="s">
        <v>3097</v>
      </c>
      <c r="F294" s="219" t="s">
        <v>3388</v>
      </c>
      <c r="G294" s="222" t="str">
        <f>IF(COUNTIF(H294:AU294,"&lt;&gt;")=0,"",SUMPRODUCT(((Recommendations[ImplStatus]="Implemented")+(Recommendations[ImplStatus]="Compensated"))*ISNUMBER(MATCH(Recommendations[Id],H294:AU294,0)))/COUNTIF(H294:AU294,"&lt;&gt;"))</f>
        <v/>
      </c>
      <c r="H294" s="223"/>
      <c r="I294" s="223"/>
      <c r="J294" s="223"/>
      <c r="K294" s="223"/>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3"/>
      <c r="AT294" s="223"/>
      <c r="AU294" s="237"/>
    </row>
    <row r="295" spans="1:47" ht="60" customHeight="1" x14ac:dyDescent="0.35">
      <c r="A295" s="233" t="s">
        <v>3369</v>
      </c>
      <c r="B295" s="211" t="s">
        <v>3370</v>
      </c>
      <c r="C295" s="212" t="s">
        <v>3412</v>
      </c>
      <c r="D295" s="215" t="s">
        <v>3413</v>
      </c>
      <c r="E295" s="216" t="s">
        <v>2914</v>
      </c>
      <c r="F295" s="219" t="s">
        <v>3388</v>
      </c>
      <c r="G295" s="222" t="str">
        <f>IF(COUNTIF(H295:AU295,"&lt;&gt;")=0,"",SUMPRODUCT(((Recommendations[ImplStatus]="Implemented")+(Recommendations[ImplStatus]="Compensated"))*ISNUMBER(MATCH(Recommendations[Id],H295:AU295,0)))/COUNTIF(H295:AU295,"&lt;&gt;"))</f>
        <v/>
      </c>
      <c r="H295" s="223"/>
      <c r="I295" s="223"/>
      <c r="J295" s="223"/>
      <c r="K295" s="223"/>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3"/>
      <c r="AT295" s="223"/>
      <c r="AU295" s="237"/>
    </row>
    <row r="296" spans="1:47" ht="60" customHeight="1" x14ac:dyDescent="0.35">
      <c r="A296" s="233" t="s">
        <v>3369</v>
      </c>
      <c r="B296" s="211" t="s">
        <v>3370</v>
      </c>
      <c r="C296" s="212" t="s">
        <v>3414</v>
      </c>
      <c r="D296" s="215" t="s">
        <v>3415</v>
      </c>
      <c r="E296" s="216" t="s">
        <v>2914</v>
      </c>
      <c r="F296" s="219" t="s">
        <v>3388</v>
      </c>
      <c r="G296" s="222" t="str">
        <f>IF(COUNTIF(H296:AU296,"&lt;&gt;")=0,"",SUMPRODUCT(((Recommendations[ImplStatus]="Implemented")+(Recommendations[ImplStatus]="Compensated"))*ISNUMBER(MATCH(Recommendations[Id],H296:AU296,0)))/COUNTIF(H296:AU296,"&lt;&gt;"))</f>
        <v/>
      </c>
      <c r="H296" s="223"/>
      <c r="I296" s="223"/>
      <c r="J296" s="223"/>
      <c r="K296" s="223"/>
      <c r="L296" s="223"/>
      <c r="M296" s="223"/>
      <c r="N296" s="223"/>
      <c r="O296" s="223"/>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c r="AL296" s="223"/>
      <c r="AM296" s="223"/>
      <c r="AN296" s="223"/>
      <c r="AO296" s="223"/>
      <c r="AP296" s="223"/>
      <c r="AQ296" s="223"/>
      <c r="AR296" s="223"/>
      <c r="AS296" s="223"/>
      <c r="AT296" s="223"/>
      <c r="AU296" s="237"/>
    </row>
    <row r="297" spans="1:47" ht="60" customHeight="1" x14ac:dyDescent="0.35">
      <c r="A297" s="233" t="s">
        <v>3369</v>
      </c>
      <c r="B297" s="211" t="s">
        <v>3370</v>
      </c>
      <c r="C297" s="212" t="s">
        <v>3416</v>
      </c>
      <c r="D297" s="215" t="s">
        <v>3417</v>
      </c>
      <c r="E297" s="216" t="s">
        <v>2818</v>
      </c>
      <c r="F297" s="219" t="s">
        <v>3388</v>
      </c>
      <c r="G297" s="222" t="str">
        <f>IF(COUNTIF(H297:AU297,"&lt;&gt;")=0,"",SUMPRODUCT(((Recommendations[ImplStatus]="Implemented")+(Recommendations[ImplStatus]="Compensated"))*ISNUMBER(MATCH(Recommendations[Id],H297:AU297,0)))/COUNTIF(H297:AU297,"&lt;&gt;"))</f>
        <v/>
      </c>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37"/>
    </row>
    <row r="298" spans="1:47" ht="60" customHeight="1" x14ac:dyDescent="0.35">
      <c r="A298" s="233" t="s">
        <v>3369</v>
      </c>
      <c r="B298" s="211" t="s">
        <v>3370</v>
      </c>
      <c r="C298" s="212" t="s">
        <v>3418</v>
      </c>
      <c r="D298" s="215" t="s">
        <v>3419</v>
      </c>
      <c r="E298" s="216" t="s">
        <v>2914</v>
      </c>
      <c r="F298" s="219" t="s">
        <v>3388</v>
      </c>
      <c r="G298" s="222" t="str">
        <f>IF(COUNTIF(H298:AU298,"&lt;&gt;")=0,"",SUMPRODUCT(((Recommendations[ImplStatus]="Implemented")+(Recommendations[ImplStatus]="Compensated"))*ISNUMBER(MATCH(Recommendations[Id],H298:AU298,0)))/COUNTIF(H298:AU298,"&lt;&gt;"))</f>
        <v/>
      </c>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37"/>
    </row>
    <row r="299" spans="1:47" ht="60" customHeight="1" x14ac:dyDescent="0.35">
      <c r="A299" s="233" t="s">
        <v>3369</v>
      </c>
      <c r="B299" s="211" t="s">
        <v>3370</v>
      </c>
      <c r="C299" s="212" t="s">
        <v>3420</v>
      </c>
      <c r="D299" s="215" t="s">
        <v>3421</v>
      </c>
      <c r="E299" s="216" t="s">
        <v>2847</v>
      </c>
      <c r="F299" s="219" t="s">
        <v>3388</v>
      </c>
      <c r="G299" s="222" t="str">
        <f>IF(COUNTIF(H299:AU299,"&lt;&gt;")=0,"",SUMPRODUCT(((Recommendations[ImplStatus]="Implemented")+(Recommendations[ImplStatus]="Compensated"))*ISNUMBER(MATCH(Recommendations[Id],H299:AU299,0)))/COUNTIF(H299:AU299,"&lt;&gt;"))</f>
        <v/>
      </c>
      <c r="H299" s="223"/>
      <c r="I299" s="223"/>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37"/>
    </row>
    <row r="300" spans="1:47" ht="60" customHeight="1" x14ac:dyDescent="0.35">
      <c r="A300" s="233" t="s">
        <v>3369</v>
      </c>
      <c r="B300" s="211" t="s">
        <v>3370</v>
      </c>
      <c r="C300" s="212" t="s">
        <v>3422</v>
      </c>
      <c r="D300" s="215" t="s">
        <v>3423</v>
      </c>
      <c r="E300" s="216" t="s">
        <v>2914</v>
      </c>
      <c r="F300" s="219" t="s">
        <v>3388</v>
      </c>
      <c r="G300" s="222" t="str">
        <f>IF(COUNTIF(H300:AU300,"&lt;&gt;")=0,"",SUMPRODUCT(((Recommendations[ImplStatus]="Implemented")+(Recommendations[ImplStatus]="Compensated"))*ISNUMBER(MATCH(Recommendations[Id],H300:AU300,0)))/COUNTIF(H300:AU300,"&lt;&gt;"))</f>
        <v/>
      </c>
      <c r="H300" s="223"/>
      <c r="I300" s="223"/>
      <c r="J300" s="223"/>
      <c r="K300" s="223"/>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3"/>
      <c r="AT300" s="223"/>
      <c r="AU300" s="237"/>
    </row>
    <row r="301" spans="1:47" ht="60" customHeight="1" x14ac:dyDescent="0.35">
      <c r="A301" s="233" t="s">
        <v>3369</v>
      </c>
      <c r="B301" s="211" t="s">
        <v>3370</v>
      </c>
      <c r="C301" s="212" t="s">
        <v>3424</v>
      </c>
      <c r="D301" s="215" t="s">
        <v>3425</v>
      </c>
      <c r="E301" s="216" t="s">
        <v>2962</v>
      </c>
      <c r="F301" s="219" t="s">
        <v>3388</v>
      </c>
      <c r="G301" s="222" t="str">
        <f>IF(COUNTIF(H301:AU301,"&lt;&gt;")=0,"",SUMPRODUCT(((Recommendations[ImplStatus]="Implemented")+(Recommendations[ImplStatus]="Compensated"))*ISNUMBER(MATCH(Recommendations[Id],H301:AU301,0)))/COUNTIF(H301:AU301,"&lt;&gt;"))</f>
        <v/>
      </c>
      <c r="H301" s="223"/>
      <c r="I301" s="223"/>
      <c r="J301" s="223"/>
      <c r="K301" s="223"/>
      <c r="L301" s="223"/>
      <c r="M301" s="223"/>
      <c r="N301" s="223"/>
      <c r="O301" s="223"/>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c r="AL301" s="223"/>
      <c r="AM301" s="223"/>
      <c r="AN301" s="223"/>
      <c r="AO301" s="223"/>
      <c r="AP301" s="223"/>
      <c r="AQ301" s="223"/>
      <c r="AR301" s="223"/>
      <c r="AS301" s="223"/>
      <c r="AT301" s="223"/>
      <c r="AU301" s="237"/>
    </row>
    <row r="302" spans="1:47" ht="60" customHeight="1" x14ac:dyDescent="0.35">
      <c r="A302" s="233" t="s">
        <v>3369</v>
      </c>
      <c r="B302" s="211" t="s">
        <v>3370</v>
      </c>
      <c r="C302" s="212" t="s">
        <v>3426</v>
      </c>
      <c r="D302" s="215" t="s">
        <v>3427</v>
      </c>
      <c r="E302" s="216" t="s">
        <v>2962</v>
      </c>
      <c r="F302" s="219" t="s">
        <v>3388</v>
      </c>
      <c r="G302" s="222" t="str">
        <f>IF(COUNTIF(H302:AU302,"&lt;&gt;")=0,"",SUMPRODUCT(((Recommendations[ImplStatus]="Implemented")+(Recommendations[ImplStatus]="Compensated"))*ISNUMBER(MATCH(Recommendations[Id],H302:AU302,0)))/COUNTIF(H302:AU302,"&lt;&gt;"))</f>
        <v/>
      </c>
      <c r="H302" s="223"/>
      <c r="I302" s="223"/>
      <c r="J302" s="223"/>
      <c r="K302" s="223"/>
      <c r="L302" s="223"/>
      <c r="M302" s="223"/>
      <c r="N302" s="223"/>
      <c r="O302" s="223"/>
      <c r="P302" s="223"/>
      <c r="Q302" s="223"/>
      <c r="R302" s="223"/>
      <c r="S302" s="223"/>
      <c r="T302" s="223"/>
      <c r="U302" s="223"/>
      <c r="V302" s="223"/>
      <c r="W302" s="223"/>
      <c r="X302" s="223"/>
      <c r="Y302" s="223"/>
      <c r="Z302" s="223"/>
      <c r="AA302" s="223"/>
      <c r="AB302" s="223"/>
      <c r="AC302" s="223"/>
      <c r="AD302" s="223"/>
      <c r="AE302" s="223"/>
      <c r="AF302" s="223"/>
      <c r="AG302" s="223"/>
      <c r="AH302" s="223"/>
      <c r="AI302" s="223"/>
      <c r="AJ302" s="223"/>
      <c r="AK302" s="223"/>
      <c r="AL302" s="223"/>
      <c r="AM302" s="223"/>
      <c r="AN302" s="223"/>
      <c r="AO302" s="223"/>
      <c r="AP302" s="223"/>
      <c r="AQ302" s="223"/>
      <c r="AR302" s="223"/>
      <c r="AS302" s="223"/>
      <c r="AT302" s="223"/>
      <c r="AU302" s="237"/>
    </row>
    <row r="303" spans="1:47" ht="60" customHeight="1" outlineLevel="2" x14ac:dyDescent="0.35">
      <c r="A303" s="232" t="s">
        <v>3369</v>
      </c>
      <c r="B303" s="210" t="s">
        <v>1165</v>
      </c>
      <c r="C303" s="210"/>
      <c r="D303" s="214"/>
      <c r="E303" s="210"/>
      <c r="F303" s="218"/>
      <c r="G303" s="221" t="str">
        <f>IF(COUNTIF(H303:AU303,"&lt;&gt;")=0,"",SUMPRODUCT(((Recommendations[ImplStatus]="Implemented")+(Recommendations[ImplStatus]="Compensated"))*ISNUMBER(MATCH(Recommendations[Id],H303:AU303,0)))/COUNTIF(H303:AU303,"&lt;&gt;"))</f>
        <v/>
      </c>
      <c r="H303" s="218"/>
      <c r="I303" s="218"/>
      <c r="J303" s="218"/>
      <c r="K303" s="218"/>
      <c r="L303" s="218"/>
      <c r="M303" s="218"/>
      <c r="N303" s="218"/>
      <c r="O303" s="218"/>
      <c r="P303" s="218"/>
      <c r="Q303" s="218"/>
      <c r="R303" s="218"/>
      <c r="S303" s="218"/>
      <c r="T303" s="218"/>
      <c r="U303" s="218"/>
      <c r="V303" s="218"/>
      <c r="W303" s="218"/>
      <c r="X303" s="218"/>
      <c r="Y303" s="218"/>
      <c r="Z303" s="218"/>
      <c r="AA303" s="218"/>
      <c r="AB303" s="218"/>
      <c r="AC303" s="218"/>
      <c r="AD303" s="218"/>
      <c r="AE303" s="218"/>
      <c r="AF303" s="218"/>
      <c r="AG303" s="218"/>
      <c r="AH303" s="218"/>
      <c r="AI303" s="218"/>
      <c r="AJ303" s="218"/>
      <c r="AK303" s="218"/>
      <c r="AL303" s="218"/>
      <c r="AM303" s="218"/>
      <c r="AN303" s="218"/>
      <c r="AO303" s="218"/>
      <c r="AP303" s="218"/>
      <c r="AQ303" s="218"/>
      <c r="AR303" s="218"/>
      <c r="AS303" s="218"/>
      <c r="AT303" s="218"/>
      <c r="AU303" s="236"/>
    </row>
    <row r="304" spans="1:47" ht="60" customHeight="1" x14ac:dyDescent="0.35">
      <c r="A304" s="233" t="s">
        <v>3369</v>
      </c>
      <c r="B304" s="211" t="s">
        <v>1165</v>
      </c>
      <c r="C304" s="212" t="s">
        <v>3428</v>
      </c>
      <c r="D304" s="215" t="s">
        <v>3429</v>
      </c>
      <c r="E304" s="216" t="s">
        <v>2818</v>
      </c>
      <c r="F304" s="219" t="s">
        <v>3430</v>
      </c>
      <c r="G304" s="222" t="str">
        <f>IF(COUNTIF(H304:AU304,"&lt;&gt;")=0,"",SUMPRODUCT(((Recommendations[ImplStatus]="Implemented")+(Recommendations[ImplStatus]="Compensated"))*ISNUMBER(MATCH(Recommendations[Id],H304:AU304,0)))/COUNTIF(H304:AU304,"&lt;&gt;"))</f>
        <v/>
      </c>
      <c r="H304" s="223"/>
      <c r="I304" s="223"/>
      <c r="J304" s="223"/>
      <c r="K304" s="223"/>
      <c r="L304" s="223"/>
      <c r="M304" s="223"/>
      <c r="N304" s="223"/>
      <c r="O304" s="223"/>
      <c r="P304" s="223"/>
      <c r="Q304" s="223"/>
      <c r="R304" s="223"/>
      <c r="S304" s="223"/>
      <c r="T304" s="223"/>
      <c r="U304" s="223"/>
      <c r="V304" s="223"/>
      <c r="W304" s="223"/>
      <c r="X304" s="223"/>
      <c r="Y304" s="223"/>
      <c r="Z304" s="223"/>
      <c r="AA304" s="223"/>
      <c r="AB304" s="223"/>
      <c r="AC304" s="223"/>
      <c r="AD304" s="223"/>
      <c r="AE304" s="223"/>
      <c r="AF304" s="223"/>
      <c r="AG304" s="223"/>
      <c r="AH304" s="223"/>
      <c r="AI304" s="223"/>
      <c r="AJ304" s="223"/>
      <c r="AK304" s="223"/>
      <c r="AL304" s="223"/>
      <c r="AM304" s="223"/>
      <c r="AN304" s="223"/>
      <c r="AO304" s="223"/>
      <c r="AP304" s="223"/>
      <c r="AQ304" s="223"/>
      <c r="AR304" s="223"/>
      <c r="AS304" s="223"/>
      <c r="AT304" s="223"/>
      <c r="AU304" s="237"/>
    </row>
    <row r="305" spans="1:47" ht="60" customHeight="1" x14ac:dyDescent="0.35">
      <c r="A305" s="233" t="s">
        <v>3369</v>
      </c>
      <c r="B305" s="211" t="s">
        <v>1165</v>
      </c>
      <c r="C305" s="212" t="s">
        <v>3431</v>
      </c>
      <c r="D305" s="215" t="s">
        <v>3432</v>
      </c>
      <c r="E305" s="216" t="s">
        <v>2818</v>
      </c>
      <c r="F305" s="219" t="s">
        <v>3430</v>
      </c>
      <c r="G305" s="222" t="str">
        <f>IF(COUNTIF(H305:AU305,"&lt;&gt;")=0,"",SUMPRODUCT(((Recommendations[ImplStatus]="Implemented")+(Recommendations[ImplStatus]="Compensated"))*ISNUMBER(MATCH(Recommendations[Id],H305:AU305,0)))/COUNTIF(H305:AU305,"&lt;&gt;"))</f>
        <v/>
      </c>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c r="AL305" s="223"/>
      <c r="AM305" s="223"/>
      <c r="AN305" s="223"/>
      <c r="AO305" s="223"/>
      <c r="AP305" s="223"/>
      <c r="AQ305" s="223"/>
      <c r="AR305" s="223"/>
      <c r="AS305" s="223"/>
      <c r="AT305" s="223"/>
      <c r="AU305" s="237"/>
    </row>
    <row r="306" spans="1:47" ht="60" customHeight="1" x14ac:dyDescent="0.35">
      <c r="A306" s="233" t="s">
        <v>3369</v>
      </c>
      <c r="B306" s="211" t="s">
        <v>1165</v>
      </c>
      <c r="C306" s="212" t="s">
        <v>3433</v>
      </c>
      <c r="D306" s="215" t="s">
        <v>3434</v>
      </c>
      <c r="E306" s="216" t="s">
        <v>2818</v>
      </c>
      <c r="F306" s="219" t="s">
        <v>3430</v>
      </c>
      <c r="G306" s="222" t="str">
        <f>IF(COUNTIF(H306:AU306,"&lt;&gt;")=0,"",SUMPRODUCT(((Recommendations[ImplStatus]="Implemented")+(Recommendations[ImplStatus]="Compensated"))*ISNUMBER(MATCH(Recommendations[Id],H306:AU306,0)))/COUNTIF(H306:AU306,"&lt;&gt;"))</f>
        <v/>
      </c>
      <c r="H306" s="223"/>
      <c r="I306" s="223"/>
      <c r="J306" s="223"/>
      <c r="K306" s="223"/>
      <c r="L306" s="223"/>
      <c r="M306" s="223"/>
      <c r="N306" s="223"/>
      <c r="O306" s="223"/>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c r="AL306" s="223"/>
      <c r="AM306" s="223"/>
      <c r="AN306" s="223"/>
      <c r="AO306" s="223"/>
      <c r="AP306" s="223"/>
      <c r="AQ306" s="223"/>
      <c r="AR306" s="223"/>
      <c r="AS306" s="223"/>
      <c r="AT306" s="223"/>
      <c r="AU306" s="237"/>
    </row>
    <row r="307" spans="1:47" ht="60" customHeight="1" x14ac:dyDescent="0.35">
      <c r="A307" s="233" t="s">
        <v>3369</v>
      </c>
      <c r="B307" s="211" t="s">
        <v>1165</v>
      </c>
      <c r="C307" s="212" t="s">
        <v>3435</v>
      </c>
      <c r="D307" s="215" t="s">
        <v>3436</v>
      </c>
      <c r="E307" s="216" t="s">
        <v>2818</v>
      </c>
      <c r="F307" s="219" t="s">
        <v>3430</v>
      </c>
      <c r="G307" s="222" t="str">
        <f>IF(COUNTIF(H307:AU307,"&lt;&gt;")=0,"",SUMPRODUCT(((Recommendations[ImplStatus]="Implemented")+(Recommendations[ImplStatus]="Compensated"))*ISNUMBER(MATCH(Recommendations[Id],H307:AU307,0)))/COUNTIF(H307:AU307,"&lt;&gt;"))</f>
        <v/>
      </c>
      <c r="H307" s="223"/>
      <c r="I307" s="223"/>
      <c r="J307" s="223"/>
      <c r="K307" s="223"/>
      <c r="L307" s="223"/>
      <c r="M307" s="223"/>
      <c r="N307" s="223"/>
      <c r="O307" s="223"/>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c r="AL307" s="223"/>
      <c r="AM307" s="223"/>
      <c r="AN307" s="223"/>
      <c r="AO307" s="223"/>
      <c r="AP307" s="223"/>
      <c r="AQ307" s="223"/>
      <c r="AR307" s="223"/>
      <c r="AS307" s="223"/>
      <c r="AT307" s="223"/>
      <c r="AU307" s="237"/>
    </row>
    <row r="308" spans="1:47" ht="60" customHeight="1" x14ac:dyDescent="0.35">
      <c r="A308" s="233" t="s">
        <v>3369</v>
      </c>
      <c r="B308" s="211" t="s">
        <v>1165</v>
      </c>
      <c r="C308" s="212" t="s">
        <v>3437</v>
      </c>
      <c r="D308" s="215" t="s">
        <v>3438</v>
      </c>
      <c r="E308" s="216" t="s">
        <v>2914</v>
      </c>
      <c r="F308" s="219" t="s">
        <v>3430</v>
      </c>
      <c r="G308" s="222" t="str">
        <f>IF(COUNTIF(H308:AU308,"&lt;&gt;")=0,"",SUMPRODUCT(((Recommendations[ImplStatus]="Implemented")+(Recommendations[ImplStatus]="Compensated"))*ISNUMBER(MATCH(Recommendations[Id],H308:AU308,0)))/COUNTIF(H308:AU308,"&lt;&gt;"))</f>
        <v/>
      </c>
      <c r="H308" s="223"/>
      <c r="I308" s="223"/>
      <c r="J308" s="223"/>
      <c r="K308" s="223"/>
      <c r="L308" s="223"/>
      <c r="M308" s="223"/>
      <c r="N308" s="223"/>
      <c r="O308" s="223"/>
      <c r="P308" s="223"/>
      <c r="Q308" s="223"/>
      <c r="R308" s="223"/>
      <c r="S308" s="223"/>
      <c r="T308" s="223"/>
      <c r="U308" s="223"/>
      <c r="V308" s="223"/>
      <c r="W308" s="223"/>
      <c r="X308" s="223"/>
      <c r="Y308" s="223"/>
      <c r="Z308" s="223"/>
      <c r="AA308" s="223"/>
      <c r="AB308" s="223"/>
      <c r="AC308" s="223"/>
      <c r="AD308" s="223"/>
      <c r="AE308" s="223"/>
      <c r="AF308" s="223"/>
      <c r="AG308" s="223"/>
      <c r="AH308" s="223"/>
      <c r="AI308" s="223"/>
      <c r="AJ308" s="223"/>
      <c r="AK308" s="223"/>
      <c r="AL308" s="223"/>
      <c r="AM308" s="223"/>
      <c r="AN308" s="223"/>
      <c r="AO308" s="223"/>
      <c r="AP308" s="223"/>
      <c r="AQ308" s="223"/>
      <c r="AR308" s="223"/>
      <c r="AS308" s="223"/>
      <c r="AT308" s="223"/>
      <c r="AU308" s="237"/>
    </row>
    <row r="309" spans="1:47" ht="60" customHeight="1" x14ac:dyDescent="0.35">
      <c r="A309" s="233" t="s">
        <v>3369</v>
      </c>
      <c r="B309" s="211" t="s">
        <v>1165</v>
      </c>
      <c r="C309" s="212" t="s">
        <v>3439</v>
      </c>
      <c r="D309" s="215" t="s">
        <v>3440</v>
      </c>
      <c r="E309" s="216" t="s">
        <v>2914</v>
      </c>
      <c r="F309" s="219" t="s">
        <v>3430</v>
      </c>
      <c r="G309" s="222" t="str">
        <f>IF(COUNTIF(H309:AU309,"&lt;&gt;")=0,"",SUMPRODUCT(((Recommendations[ImplStatus]="Implemented")+(Recommendations[ImplStatus]="Compensated"))*ISNUMBER(MATCH(Recommendations[Id],H309:AU309,0)))/COUNTIF(H309:AU309,"&lt;&gt;"))</f>
        <v/>
      </c>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23"/>
      <c r="AU309" s="237"/>
    </row>
    <row r="310" spans="1:47" ht="60" customHeight="1" x14ac:dyDescent="0.35">
      <c r="A310" s="233" t="s">
        <v>3369</v>
      </c>
      <c r="B310" s="211" t="s">
        <v>1165</v>
      </c>
      <c r="C310" s="212" t="s">
        <v>3441</v>
      </c>
      <c r="D310" s="215" t="s">
        <v>3442</v>
      </c>
      <c r="E310" s="216" t="s">
        <v>2914</v>
      </c>
      <c r="F310" s="219" t="s">
        <v>3430</v>
      </c>
      <c r="G310" s="222" t="str">
        <f>IF(COUNTIF(H310:AU310,"&lt;&gt;")=0,"",SUMPRODUCT(((Recommendations[ImplStatus]="Implemented")+(Recommendations[ImplStatus]="Compensated"))*ISNUMBER(MATCH(Recommendations[Id],H310:AU310,0)))/COUNTIF(H310:AU310,"&lt;&gt;"))</f>
        <v/>
      </c>
      <c r="H310" s="223"/>
      <c r="I310" s="223"/>
      <c r="J310" s="223"/>
      <c r="K310" s="223"/>
      <c r="L310" s="223"/>
      <c r="M310" s="223"/>
      <c r="N310" s="223"/>
      <c r="O310" s="223"/>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23"/>
      <c r="AK310" s="223"/>
      <c r="AL310" s="223"/>
      <c r="AM310" s="223"/>
      <c r="AN310" s="223"/>
      <c r="AO310" s="223"/>
      <c r="AP310" s="223"/>
      <c r="AQ310" s="223"/>
      <c r="AR310" s="223"/>
      <c r="AS310" s="223"/>
      <c r="AT310" s="223"/>
      <c r="AU310" s="237"/>
    </row>
    <row r="311" spans="1:47" ht="60" customHeight="1" x14ac:dyDescent="0.35">
      <c r="A311" s="233" t="s">
        <v>3369</v>
      </c>
      <c r="B311" s="211" t="s">
        <v>1165</v>
      </c>
      <c r="C311" s="212" t="s">
        <v>3443</v>
      </c>
      <c r="D311" s="215" t="s">
        <v>3444</v>
      </c>
      <c r="E311" s="216" t="s">
        <v>2914</v>
      </c>
      <c r="F311" s="219" t="s">
        <v>3430</v>
      </c>
      <c r="G311" s="222" t="str">
        <f>IF(COUNTIF(H311:AU311,"&lt;&gt;")=0,"",SUMPRODUCT(((Recommendations[ImplStatus]="Implemented")+(Recommendations[ImplStatus]="Compensated"))*ISNUMBER(MATCH(Recommendations[Id],H311:AU311,0)))/COUNTIF(H311:AU311,"&lt;&gt;"))</f>
        <v/>
      </c>
      <c r="H311" s="223"/>
      <c r="I311" s="223"/>
      <c r="J311" s="223"/>
      <c r="K311" s="223"/>
      <c r="L311" s="223"/>
      <c r="M311" s="223"/>
      <c r="N311" s="223"/>
      <c r="O311" s="223"/>
      <c r="P311" s="223"/>
      <c r="Q311" s="223"/>
      <c r="R311" s="223"/>
      <c r="S311" s="223"/>
      <c r="T311" s="223"/>
      <c r="U311" s="223"/>
      <c r="V311" s="223"/>
      <c r="W311" s="223"/>
      <c r="X311" s="223"/>
      <c r="Y311" s="223"/>
      <c r="Z311" s="223"/>
      <c r="AA311" s="223"/>
      <c r="AB311" s="223"/>
      <c r="AC311" s="223"/>
      <c r="AD311" s="223"/>
      <c r="AE311" s="223"/>
      <c r="AF311" s="223"/>
      <c r="AG311" s="223"/>
      <c r="AH311" s="223"/>
      <c r="AI311" s="223"/>
      <c r="AJ311" s="223"/>
      <c r="AK311" s="223"/>
      <c r="AL311" s="223"/>
      <c r="AM311" s="223"/>
      <c r="AN311" s="223"/>
      <c r="AO311" s="223"/>
      <c r="AP311" s="223"/>
      <c r="AQ311" s="223"/>
      <c r="AR311" s="223"/>
      <c r="AS311" s="223"/>
      <c r="AT311" s="223"/>
      <c r="AU311" s="237"/>
    </row>
    <row r="312" spans="1:47" ht="60" customHeight="1" x14ac:dyDescent="0.35">
      <c r="A312" s="233" t="s">
        <v>3369</v>
      </c>
      <c r="B312" s="211" t="s">
        <v>1165</v>
      </c>
      <c r="C312" s="212" t="s">
        <v>3445</v>
      </c>
      <c r="D312" s="215" t="s">
        <v>3446</v>
      </c>
      <c r="E312" s="216" t="s">
        <v>2914</v>
      </c>
      <c r="F312" s="219" t="s">
        <v>3430</v>
      </c>
      <c r="G312" s="222" t="str">
        <f>IF(COUNTIF(H312:AU312,"&lt;&gt;")=0,"",SUMPRODUCT(((Recommendations[ImplStatus]="Implemented")+(Recommendations[ImplStatus]="Compensated"))*ISNUMBER(MATCH(Recommendations[Id],H312:AU312,0)))/COUNTIF(H312:AU312,"&lt;&gt;"))</f>
        <v/>
      </c>
      <c r="H312" s="223"/>
      <c r="I312" s="223"/>
      <c r="J312" s="223"/>
      <c r="K312" s="223"/>
      <c r="L312" s="223"/>
      <c r="M312" s="223"/>
      <c r="N312" s="223"/>
      <c r="O312" s="223"/>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c r="AL312" s="223"/>
      <c r="AM312" s="223"/>
      <c r="AN312" s="223"/>
      <c r="AO312" s="223"/>
      <c r="AP312" s="223"/>
      <c r="AQ312" s="223"/>
      <c r="AR312" s="223"/>
      <c r="AS312" s="223"/>
      <c r="AT312" s="223"/>
      <c r="AU312" s="237"/>
    </row>
    <row r="313" spans="1:47" ht="60" customHeight="1" x14ac:dyDescent="0.35">
      <c r="A313" s="233" t="s">
        <v>3369</v>
      </c>
      <c r="B313" s="211" t="s">
        <v>1165</v>
      </c>
      <c r="C313" s="212" t="s">
        <v>3447</v>
      </c>
      <c r="D313" s="215" t="s">
        <v>3448</v>
      </c>
      <c r="E313" s="216" t="s">
        <v>2847</v>
      </c>
      <c r="F313" s="219" t="s">
        <v>3430</v>
      </c>
      <c r="G313" s="222" t="str">
        <f>IF(COUNTIF(H313:AU313,"&lt;&gt;")=0,"",SUMPRODUCT(((Recommendations[ImplStatus]="Implemented")+(Recommendations[ImplStatus]="Compensated"))*ISNUMBER(MATCH(Recommendations[Id],H313:AU313,0)))/COUNTIF(H313:AU313,"&lt;&gt;"))</f>
        <v/>
      </c>
      <c r="H313" s="223"/>
      <c r="I313" s="223"/>
      <c r="J313" s="223"/>
      <c r="K313" s="223"/>
      <c r="L313" s="223"/>
      <c r="M313" s="223"/>
      <c r="N313" s="223"/>
      <c r="O313" s="223"/>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c r="AL313" s="223"/>
      <c r="AM313" s="223"/>
      <c r="AN313" s="223"/>
      <c r="AO313" s="223"/>
      <c r="AP313" s="223"/>
      <c r="AQ313" s="223"/>
      <c r="AR313" s="223"/>
      <c r="AS313" s="223"/>
      <c r="AT313" s="223"/>
      <c r="AU313" s="237"/>
    </row>
    <row r="314" spans="1:47" ht="60" customHeight="1" x14ac:dyDescent="0.35">
      <c r="A314" s="233" t="s">
        <v>3369</v>
      </c>
      <c r="B314" s="211" t="s">
        <v>1165</v>
      </c>
      <c r="C314" s="212" t="s">
        <v>3449</v>
      </c>
      <c r="D314" s="215" t="s">
        <v>3450</v>
      </c>
      <c r="E314" s="216" t="s">
        <v>2847</v>
      </c>
      <c r="F314" s="219" t="s">
        <v>3430</v>
      </c>
      <c r="G314" s="222" t="str">
        <f>IF(COUNTIF(H314:AU314,"&lt;&gt;")=0,"",SUMPRODUCT(((Recommendations[ImplStatus]="Implemented")+(Recommendations[ImplStatus]="Compensated"))*ISNUMBER(MATCH(Recommendations[Id],H314:AU314,0)))/COUNTIF(H314:AU314,"&lt;&gt;"))</f>
        <v/>
      </c>
      <c r="H314" s="223"/>
      <c r="I314" s="223"/>
      <c r="J314" s="223"/>
      <c r="K314" s="223"/>
      <c r="L314" s="223"/>
      <c r="M314" s="223"/>
      <c r="N314" s="223"/>
      <c r="O314" s="223"/>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c r="AL314" s="223"/>
      <c r="AM314" s="223"/>
      <c r="AN314" s="223"/>
      <c r="AO314" s="223"/>
      <c r="AP314" s="223"/>
      <c r="AQ314" s="223"/>
      <c r="AR314" s="223"/>
      <c r="AS314" s="223"/>
      <c r="AT314" s="223"/>
      <c r="AU314" s="237"/>
    </row>
    <row r="315" spans="1:47" ht="60" customHeight="1" x14ac:dyDescent="0.35">
      <c r="A315" s="233" t="s">
        <v>3369</v>
      </c>
      <c r="B315" s="211" t="s">
        <v>1165</v>
      </c>
      <c r="C315" s="212" t="s">
        <v>3451</v>
      </c>
      <c r="D315" s="215" t="s">
        <v>3452</v>
      </c>
      <c r="E315" s="216" t="s">
        <v>2847</v>
      </c>
      <c r="F315" s="219" t="s">
        <v>3430</v>
      </c>
      <c r="G315" s="222" t="str">
        <f>IF(COUNTIF(H315:AU315,"&lt;&gt;")=0,"",SUMPRODUCT(((Recommendations[ImplStatus]="Implemented")+(Recommendations[ImplStatus]="Compensated"))*ISNUMBER(MATCH(Recommendations[Id],H315:AU315,0)))/COUNTIF(H315:AU315,"&lt;&gt;"))</f>
        <v/>
      </c>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c r="AL315" s="223"/>
      <c r="AM315" s="223"/>
      <c r="AN315" s="223"/>
      <c r="AO315" s="223"/>
      <c r="AP315" s="223"/>
      <c r="AQ315" s="223"/>
      <c r="AR315" s="223"/>
      <c r="AS315" s="223"/>
      <c r="AT315" s="223"/>
      <c r="AU315" s="237"/>
    </row>
    <row r="316" spans="1:47" ht="60" customHeight="1" x14ac:dyDescent="0.35">
      <c r="A316" s="233" t="s">
        <v>3369</v>
      </c>
      <c r="B316" s="211" t="s">
        <v>1165</v>
      </c>
      <c r="C316" s="212" t="s">
        <v>3453</v>
      </c>
      <c r="D316" s="215" t="s">
        <v>3454</v>
      </c>
      <c r="E316" s="216" t="s">
        <v>2847</v>
      </c>
      <c r="F316" s="219" t="s">
        <v>3430</v>
      </c>
      <c r="G316" s="222" t="str">
        <f>IF(COUNTIF(H316:AU316,"&lt;&gt;")=0,"",SUMPRODUCT(((Recommendations[ImplStatus]="Implemented")+(Recommendations[ImplStatus]="Compensated"))*ISNUMBER(MATCH(Recommendations[Id],H316:AU316,0)))/COUNTIF(H316:AU316,"&lt;&gt;"))</f>
        <v/>
      </c>
      <c r="H316" s="223"/>
      <c r="I316" s="223"/>
      <c r="J316" s="223"/>
      <c r="K316" s="223"/>
      <c r="L316" s="223"/>
      <c r="M316" s="223"/>
      <c r="N316" s="223"/>
      <c r="O316" s="223"/>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c r="AL316" s="223"/>
      <c r="AM316" s="223"/>
      <c r="AN316" s="223"/>
      <c r="AO316" s="223"/>
      <c r="AP316" s="223"/>
      <c r="AQ316" s="223"/>
      <c r="AR316" s="223"/>
      <c r="AS316" s="223"/>
      <c r="AT316" s="223"/>
      <c r="AU316" s="237"/>
    </row>
    <row r="317" spans="1:47" ht="60" customHeight="1" x14ac:dyDescent="0.35">
      <c r="A317" s="233" t="s">
        <v>3369</v>
      </c>
      <c r="B317" s="211" t="s">
        <v>1165</v>
      </c>
      <c r="C317" s="212" t="s">
        <v>3455</v>
      </c>
      <c r="D317" s="215" t="s">
        <v>3456</v>
      </c>
      <c r="E317" s="216" t="s">
        <v>2914</v>
      </c>
      <c r="F317" s="219" t="s">
        <v>3388</v>
      </c>
      <c r="G317" s="222" t="str">
        <f>IF(COUNTIF(H317:AU317,"&lt;&gt;")=0,"",SUMPRODUCT(((Recommendations[ImplStatus]="Implemented")+(Recommendations[ImplStatus]="Compensated"))*ISNUMBER(MATCH(Recommendations[Id],H317:AU317,0)))/COUNTIF(H317:AU317,"&lt;&gt;"))</f>
        <v/>
      </c>
      <c r="H317" s="223"/>
      <c r="I317" s="223"/>
      <c r="J317" s="223"/>
      <c r="K317" s="223"/>
      <c r="L317" s="223"/>
      <c r="M317" s="223"/>
      <c r="N317" s="223"/>
      <c r="O317" s="223"/>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c r="AL317" s="223"/>
      <c r="AM317" s="223"/>
      <c r="AN317" s="223"/>
      <c r="AO317" s="223"/>
      <c r="AP317" s="223"/>
      <c r="AQ317" s="223"/>
      <c r="AR317" s="223"/>
      <c r="AS317" s="223"/>
      <c r="AT317" s="223"/>
      <c r="AU317" s="237"/>
    </row>
    <row r="318" spans="1:47" ht="60" customHeight="1" x14ac:dyDescent="0.35">
      <c r="A318" s="233" t="s">
        <v>3369</v>
      </c>
      <c r="B318" s="211" t="s">
        <v>1165</v>
      </c>
      <c r="C318" s="212" t="s">
        <v>3457</v>
      </c>
      <c r="D318" s="215" t="s">
        <v>3458</v>
      </c>
      <c r="E318" s="216" t="s">
        <v>2962</v>
      </c>
      <c r="F318" s="219" t="s">
        <v>3388</v>
      </c>
      <c r="G318" s="222" t="str">
        <f>IF(COUNTIF(H318:AU318,"&lt;&gt;")=0,"",SUMPRODUCT(((Recommendations[ImplStatus]="Implemented")+(Recommendations[ImplStatus]="Compensated"))*ISNUMBER(MATCH(Recommendations[Id],H318:AU318,0)))/COUNTIF(H318:AU318,"&lt;&gt;"))</f>
        <v/>
      </c>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c r="AL318" s="223"/>
      <c r="AM318" s="223"/>
      <c r="AN318" s="223"/>
      <c r="AO318" s="223"/>
      <c r="AP318" s="223"/>
      <c r="AQ318" s="223"/>
      <c r="AR318" s="223"/>
      <c r="AS318" s="223"/>
      <c r="AT318" s="223"/>
      <c r="AU318" s="237"/>
    </row>
    <row r="319" spans="1:47" ht="60" customHeight="1" x14ac:dyDescent="0.35">
      <c r="A319" s="233" t="s">
        <v>3369</v>
      </c>
      <c r="B319" s="211" t="s">
        <v>1165</v>
      </c>
      <c r="C319" s="212" t="s">
        <v>3459</v>
      </c>
      <c r="D319" s="215" t="s">
        <v>3460</v>
      </c>
      <c r="E319" s="216" t="s">
        <v>2962</v>
      </c>
      <c r="F319" s="219" t="s">
        <v>3388</v>
      </c>
      <c r="G319" s="222" t="str">
        <f>IF(COUNTIF(H319:AU319,"&lt;&gt;")=0,"",SUMPRODUCT(((Recommendations[ImplStatus]="Implemented")+(Recommendations[ImplStatus]="Compensated"))*ISNUMBER(MATCH(Recommendations[Id],H319:AU319,0)))/COUNTIF(H319:AU319,"&lt;&gt;"))</f>
        <v/>
      </c>
      <c r="H319" s="223"/>
      <c r="I319" s="223"/>
      <c r="J319" s="223"/>
      <c r="K319" s="223"/>
      <c r="L319" s="223"/>
      <c r="M319" s="223"/>
      <c r="N319" s="223"/>
      <c r="O319" s="223"/>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c r="AL319" s="223"/>
      <c r="AM319" s="223"/>
      <c r="AN319" s="223"/>
      <c r="AO319" s="223"/>
      <c r="AP319" s="223"/>
      <c r="AQ319" s="223"/>
      <c r="AR319" s="223"/>
      <c r="AS319" s="223"/>
      <c r="AT319" s="223"/>
      <c r="AU319" s="237"/>
    </row>
    <row r="320" spans="1:47" ht="60" customHeight="1" outlineLevel="2" x14ac:dyDescent="0.35">
      <c r="A320" s="232" t="s">
        <v>3369</v>
      </c>
      <c r="B320" s="210" t="s">
        <v>3461</v>
      </c>
      <c r="C320" s="210"/>
      <c r="D320" s="214"/>
      <c r="E320" s="210"/>
      <c r="F320" s="218"/>
      <c r="G320" s="221" t="str">
        <f>IF(COUNTIF(H320:AU320,"&lt;&gt;")=0,"",SUMPRODUCT(((Recommendations[ImplStatus]="Implemented")+(Recommendations[ImplStatus]="Compensated"))*ISNUMBER(MATCH(Recommendations[Id],H320:AU320,0)))/COUNTIF(H320:AU320,"&lt;&gt;"))</f>
        <v/>
      </c>
      <c r="H320" s="218"/>
      <c r="I320" s="218"/>
      <c r="J320" s="218"/>
      <c r="K320" s="218"/>
      <c r="L320" s="218"/>
      <c r="M320" s="218"/>
      <c r="N320" s="218"/>
      <c r="O320" s="218"/>
      <c r="P320" s="218"/>
      <c r="Q320" s="218"/>
      <c r="R320" s="218"/>
      <c r="S320" s="218"/>
      <c r="T320" s="218"/>
      <c r="U320" s="218"/>
      <c r="V320" s="218"/>
      <c r="W320" s="218"/>
      <c r="X320" s="218"/>
      <c r="Y320" s="218"/>
      <c r="Z320" s="218"/>
      <c r="AA320" s="218"/>
      <c r="AB320" s="218"/>
      <c r="AC320" s="218"/>
      <c r="AD320" s="218"/>
      <c r="AE320" s="218"/>
      <c r="AF320" s="218"/>
      <c r="AG320" s="218"/>
      <c r="AH320" s="218"/>
      <c r="AI320" s="218"/>
      <c r="AJ320" s="218"/>
      <c r="AK320" s="218"/>
      <c r="AL320" s="218"/>
      <c r="AM320" s="218"/>
      <c r="AN320" s="218"/>
      <c r="AO320" s="218"/>
      <c r="AP320" s="218"/>
      <c r="AQ320" s="218"/>
      <c r="AR320" s="218"/>
      <c r="AS320" s="218"/>
      <c r="AT320" s="218"/>
      <c r="AU320" s="236"/>
    </row>
    <row r="321" spans="1:47" ht="60" customHeight="1" x14ac:dyDescent="0.35">
      <c r="A321" s="233" t="s">
        <v>3369</v>
      </c>
      <c r="B321" s="211" t="s">
        <v>3461</v>
      </c>
      <c r="C321" s="212" t="s">
        <v>3462</v>
      </c>
      <c r="D321" s="215" t="s">
        <v>3463</v>
      </c>
      <c r="E321" s="216" t="s">
        <v>2847</v>
      </c>
      <c r="F321" s="219" t="s">
        <v>3464</v>
      </c>
      <c r="G321" s="222" t="str">
        <f>IF(COUNTIF(H321:AU321,"&lt;&gt;")=0,"",SUMPRODUCT(((Recommendations[ImplStatus]="Implemented")+(Recommendations[ImplStatus]="Compensated"))*ISNUMBER(MATCH(Recommendations[Id],H321:AU321,0)))/COUNTIF(H321:AU321,"&lt;&gt;"))</f>
        <v/>
      </c>
      <c r="H321" s="223"/>
      <c r="I321" s="223"/>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23"/>
      <c r="AL321" s="223"/>
      <c r="AM321" s="223"/>
      <c r="AN321" s="223"/>
      <c r="AO321" s="223"/>
      <c r="AP321" s="223"/>
      <c r="AQ321" s="223"/>
      <c r="AR321" s="223"/>
      <c r="AS321" s="223"/>
      <c r="AT321" s="223"/>
      <c r="AU321" s="237"/>
    </row>
    <row r="322" spans="1:47" ht="60" customHeight="1" x14ac:dyDescent="0.35">
      <c r="A322" s="233" t="s">
        <v>3369</v>
      </c>
      <c r="B322" s="211" t="s">
        <v>3461</v>
      </c>
      <c r="C322" s="212" t="s">
        <v>3465</v>
      </c>
      <c r="D322" s="215" t="s">
        <v>3466</v>
      </c>
      <c r="E322" s="216" t="s">
        <v>2847</v>
      </c>
      <c r="F322" s="219" t="s">
        <v>3464</v>
      </c>
      <c r="G322" s="222" t="str">
        <f>IF(COUNTIF(H322:AU322,"&lt;&gt;")=0,"",SUMPRODUCT(((Recommendations[ImplStatus]="Implemented")+(Recommendations[ImplStatus]="Compensated"))*ISNUMBER(MATCH(Recommendations[Id],H322:AU322,0)))/COUNTIF(H322:AU322,"&lt;&gt;"))</f>
        <v/>
      </c>
      <c r="H322" s="223"/>
      <c r="I322" s="223"/>
      <c r="J322" s="223"/>
      <c r="K322" s="223"/>
      <c r="L322" s="223"/>
      <c r="M322" s="223"/>
      <c r="N322" s="223"/>
      <c r="O322" s="223"/>
      <c r="P322" s="223"/>
      <c r="Q322" s="223"/>
      <c r="R322" s="223"/>
      <c r="S322" s="223"/>
      <c r="T322" s="223"/>
      <c r="U322" s="223"/>
      <c r="V322" s="223"/>
      <c r="W322" s="223"/>
      <c r="X322" s="223"/>
      <c r="Y322" s="223"/>
      <c r="Z322" s="223"/>
      <c r="AA322" s="223"/>
      <c r="AB322" s="223"/>
      <c r="AC322" s="223"/>
      <c r="AD322" s="223"/>
      <c r="AE322" s="223"/>
      <c r="AF322" s="223"/>
      <c r="AG322" s="223"/>
      <c r="AH322" s="223"/>
      <c r="AI322" s="223"/>
      <c r="AJ322" s="223"/>
      <c r="AK322" s="223"/>
      <c r="AL322" s="223"/>
      <c r="AM322" s="223"/>
      <c r="AN322" s="223"/>
      <c r="AO322" s="223"/>
      <c r="AP322" s="223"/>
      <c r="AQ322" s="223"/>
      <c r="AR322" s="223"/>
      <c r="AS322" s="223"/>
      <c r="AT322" s="223"/>
      <c r="AU322" s="237"/>
    </row>
    <row r="323" spans="1:47" ht="60" customHeight="1" x14ac:dyDescent="0.35">
      <c r="A323" s="233" t="s">
        <v>3369</v>
      </c>
      <c r="B323" s="211" t="s">
        <v>3461</v>
      </c>
      <c r="C323" s="212" t="s">
        <v>3467</v>
      </c>
      <c r="D323" s="215" t="s">
        <v>3468</v>
      </c>
      <c r="E323" s="216" t="s">
        <v>2847</v>
      </c>
      <c r="F323" s="219" t="s">
        <v>3464</v>
      </c>
      <c r="G323" s="222" t="str">
        <f>IF(COUNTIF(H323:AU323,"&lt;&gt;")=0,"",SUMPRODUCT(((Recommendations[ImplStatus]="Implemented")+(Recommendations[ImplStatus]="Compensated"))*ISNUMBER(MATCH(Recommendations[Id],H323:AU323,0)))/COUNTIF(H323:AU323,"&lt;&gt;"))</f>
        <v/>
      </c>
      <c r="H323" s="223"/>
      <c r="I323" s="223"/>
      <c r="J323" s="223"/>
      <c r="K323" s="223"/>
      <c r="L323" s="223"/>
      <c r="M323" s="223"/>
      <c r="N323" s="223"/>
      <c r="O323" s="223"/>
      <c r="P323" s="223"/>
      <c r="Q323" s="223"/>
      <c r="R323" s="223"/>
      <c r="S323" s="223"/>
      <c r="T323" s="223"/>
      <c r="U323" s="223"/>
      <c r="V323" s="223"/>
      <c r="W323" s="223"/>
      <c r="X323" s="223"/>
      <c r="Y323" s="223"/>
      <c r="Z323" s="223"/>
      <c r="AA323" s="223"/>
      <c r="AB323" s="223"/>
      <c r="AC323" s="223"/>
      <c r="AD323" s="223"/>
      <c r="AE323" s="223"/>
      <c r="AF323" s="223"/>
      <c r="AG323" s="223"/>
      <c r="AH323" s="223"/>
      <c r="AI323" s="223"/>
      <c r="AJ323" s="223"/>
      <c r="AK323" s="223"/>
      <c r="AL323" s="223"/>
      <c r="AM323" s="223"/>
      <c r="AN323" s="223"/>
      <c r="AO323" s="223"/>
      <c r="AP323" s="223"/>
      <c r="AQ323" s="223"/>
      <c r="AR323" s="223"/>
      <c r="AS323" s="223"/>
      <c r="AT323" s="223"/>
      <c r="AU323" s="237"/>
    </row>
    <row r="324" spans="1:47" ht="60" customHeight="1" x14ac:dyDescent="0.35">
      <c r="A324" s="233" t="s">
        <v>3369</v>
      </c>
      <c r="B324" s="211" t="s">
        <v>3461</v>
      </c>
      <c r="C324" s="212" t="s">
        <v>3469</v>
      </c>
      <c r="D324" s="215" t="s">
        <v>3470</v>
      </c>
      <c r="E324" s="216" t="s">
        <v>2847</v>
      </c>
      <c r="F324" s="219" t="s">
        <v>3464</v>
      </c>
      <c r="G324" s="222" t="str">
        <f>IF(COUNTIF(H324:AU324,"&lt;&gt;")=0,"",SUMPRODUCT(((Recommendations[ImplStatus]="Implemented")+(Recommendations[ImplStatus]="Compensated"))*ISNUMBER(MATCH(Recommendations[Id],H324:AU324,0)))/COUNTIF(H324:AU324,"&lt;&gt;"))</f>
        <v/>
      </c>
      <c r="H324" s="223"/>
      <c r="I324" s="223"/>
      <c r="J324" s="223"/>
      <c r="K324" s="223"/>
      <c r="L324" s="223"/>
      <c r="M324" s="223"/>
      <c r="N324" s="223"/>
      <c r="O324" s="223"/>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23"/>
      <c r="AK324" s="223"/>
      <c r="AL324" s="223"/>
      <c r="AM324" s="223"/>
      <c r="AN324" s="223"/>
      <c r="AO324" s="223"/>
      <c r="AP324" s="223"/>
      <c r="AQ324" s="223"/>
      <c r="AR324" s="223"/>
      <c r="AS324" s="223"/>
      <c r="AT324" s="223"/>
      <c r="AU324" s="237"/>
    </row>
    <row r="325" spans="1:47" ht="60" customHeight="1" x14ac:dyDescent="0.35">
      <c r="A325" s="233" t="s">
        <v>3369</v>
      </c>
      <c r="B325" s="211" t="s">
        <v>3461</v>
      </c>
      <c r="C325" s="212" t="s">
        <v>3471</v>
      </c>
      <c r="D325" s="215" t="s">
        <v>3472</v>
      </c>
      <c r="E325" s="216" t="s">
        <v>2847</v>
      </c>
      <c r="F325" s="219" t="s">
        <v>3464</v>
      </c>
      <c r="G325" s="222" t="str">
        <f>IF(COUNTIF(H325:AU325,"&lt;&gt;")=0,"",SUMPRODUCT(((Recommendations[ImplStatus]="Implemented")+(Recommendations[ImplStatus]="Compensated"))*ISNUMBER(MATCH(Recommendations[Id],H325:AU325,0)))/COUNTIF(H325:AU325,"&lt;&gt;"))</f>
        <v/>
      </c>
      <c r="H325" s="223"/>
      <c r="I325" s="223"/>
      <c r="J325" s="223"/>
      <c r="K325" s="223"/>
      <c r="L325" s="223"/>
      <c r="M325" s="223"/>
      <c r="N325" s="223"/>
      <c r="O325" s="223"/>
      <c r="P325" s="223"/>
      <c r="Q325" s="223"/>
      <c r="R325" s="223"/>
      <c r="S325" s="223"/>
      <c r="T325" s="223"/>
      <c r="U325" s="223"/>
      <c r="V325" s="223"/>
      <c r="W325" s="223"/>
      <c r="X325" s="223"/>
      <c r="Y325" s="223"/>
      <c r="Z325" s="223"/>
      <c r="AA325" s="223"/>
      <c r="AB325" s="223"/>
      <c r="AC325" s="223"/>
      <c r="AD325" s="223"/>
      <c r="AE325" s="223"/>
      <c r="AF325" s="223"/>
      <c r="AG325" s="223"/>
      <c r="AH325" s="223"/>
      <c r="AI325" s="223"/>
      <c r="AJ325" s="223"/>
      <c r="AK325" s="223"/>
      <c r="AL325" s="223"/>
      <c r="AM325" s="223"/>
      <c r="AN325" s="223"/>
      <c r="AO325" s="223"/>
      <c r="AP325" s="223"/>
      <c r="AQ325" s="223"/>
      <c r="AR325" s="223"/>
      <c r="AS325" s="223"/>
      <c r="AT325" s="223"/>
      <c r="AU325" s="237"/>
    </row>
    <row r="326" spans="1:47" ht="60" customHeight="1" x14ac:dyDescent="0.35">
      <c r="A326" s="233" t="s">
        <v>3369</v>
      </c>
      <c r="B326" s="211" t="s">
        <v>3461</v>
      </c>
      <c r="C326" s="212" t="s">
        <v>3473</v>
      </c>
      <c r="D326" s="215" t="s">
        <v>3474</v>
      </c>
      <c r="E326" s="216" t="s">
        <v>2847</v>
      </c>
      <c r="F326" s="219" t="s">
        <v>3464</v>
      </c>
      <c r="G326" s="222" t="str">
        <f>IF(COUNTIF(H326:AU326,"&lt;&gt;")=0,"",SUMPRODUCT(((Recommendations[ImplStatus]="Implemented")+(Recommendations[ImplStatus]="Compensated"))*ISNUMBER(MATCH(Recommendations[Id],H326:AU326,0)))/COUNTIF(H326:AU326,"&lt;&gt;"))</f>
        <v/>
      </c>
      <c r="H326" s="223"/>
      <c r="I326" s="223"/>
      <c r="J326" s="223"/>
      <c r="K326" s="223"/>
      <c r="L326" s="223"/>
      <c r="M326" s="223"/>
      <c r="N326" s="223"/>
      <c r="O326" s="223"/>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c r="AL326" s="223"/>
      <c r="AM326" s="223"/>
      <c r="AN326" s="223"/>
      <c r="AO326" s="223"/>
      <c r="AP326" s="223"/>
      <c r="AQ326" s="223"/>
      <c r="AR326" s="223"/>
      <c r="AS326" s="223"/>
      <c r="AT326" s="223"/>
      <c r="AU326" s="237"/>
    </row>
    <row r="327" spans="1:47" ht="60" customHeight="1" x14ac:dyDescent="0.35">
      <c r="A327" s="233" t="s">
        <v>3369</v>
      </c>
      <c r="B327" s="211" t="s">
        <v>3461</v>
      </c>
      <c r="C327" s="212" t="s">
        <v>3475</v>
      </c>
      <c r="D327" s="215" t="s">
        <v>3476</v>
      </c>
      <c r="E327" s="216" t="s">
        <v>2847</v>
      </c>
      <c r="F327" s="219" t="s">
        <v>3464</v>
      </c>
      <c r="G327" s="222" t="str">
        <f>IF(COUNTIF(H327:AU327,"&lt;&gt;")=0,"",SUMPRODUCT(((Recommendations[ImplStatus]="Implemented")+(Recommendations[ImplStatus]="Compensated"))*ISNUMBER(MATCH(Recommendations[Id],H327:AU327,0)))/COUNTIF(H327:AU327,"&lt;&gt;"))</f>
        <v/>
      </c>
      <c r="H327" s="223"/>
      <c r="I327" s="223"/>
      <c r="J327" s="223"/>
      <c r="K327" s="223"/>
      <c r="L327" s="223"/>
      <c r="M327" s="223"/>
      <c r="N327" s="223"/>
      <c r="O327" s="223"/>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c r="AL327" s="223"/>
      <c r="AM327" s="223"/>
      <c r="AN327" s="223"/>
      <c r="AO327" s="223"/>
      <c r="AP327" s="223"/>
      <c r="AQ327" s="223"/>
      <c r="AR327" s="223"/>
      <c r="AS327" s="223"/>
      <c r="AT327" s="223"/>
      <c r="AU327" s="237"/>
    </row>
    <row r="328" spans="1:47" ht="60" customHeight="1" x14ac:dyDescent="0.35">
      <c r="A328" s="233" t="s">
        <v>3369</v>
      </c>
      <c r="B328" s="211" t="s">
        <v>3461</v>
      </c>
      <c r="C328" s="212" t="s">
        <v>3477</v>
      </c>
      <c r="D328" s="215" t="s">
        <v>3478</v>
      </c>
      <c r="E328" s="216" t="s">
        <v>2847</v>
      </c>
      <c r="F328" s="219" t="s">
        <v>3464</v>
      </c>
      <c r="G328" s="222" t="str">
        <f>IF(COUNTIF(H328:AU328,"&lt;&gt;")=0,"",SUMPRODUCT(((Recommendations[ImplStatus]="Implemented")+(Recommendations[ImplStatus]="Compensated"))*ISNUMBER(MATCH(Recommendations[Id],H328:AU328,0)))/COUNTIF(H328:AU328,"&lt;&gt;"))</f>
        <v/>
      </c>
      <c r="H328" s="223"/>
      <c r="I328" s="223"/>
      <c r="J328" s="223"/>
      <c r="K328" s="223"/>
      <c r="L328" s="223"/>
      <c r="M328" s="223"/>
      <c r="N328" s="223"/>
      <c r="O328" s="223"/>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c r="AL328" s="223"/>
      <c r="AM328" s="223"/>
      <c r="AN328" s="223"/>
      <c r="AO328" s="223"/>
      <c r="AP328" s="223"/>
      <c r="AQ328" s="223"/>
      <c r="AR328" s="223"/>
      <c r="AS328" s="223"/>
      <c r="AT328" s="223"/>
      <c r="AU328" s="237"/>
    </row>
    <row r="329" spans="1:47" ht="60" customHeight="1" x14ac:dyDescent="0.35">
      <c r="A329" s="233" t="s">
        <v>3369</v>
      </c>
      <c r="B329" s="211" t="s">
        <v>3461</v>
      </c>
      <c r="C329" s="212" t="s">
        <v>3479</v>
      </c>
      <c r="D329" s="215" t="s">
        <v>3480</v>
      </c>
      <c r="E329" s="216" t="s">
        <v>2847</v>
      </c>
      <c r="F329" s="219" t="s">
        <v>3464</v>
      </c>
      <c r="G329" s="222" t="str">
        <f>IF(COUNTIF(H329:AU329,"&lt;&gt;")=0,"",SUMPRODUCT(((Recommendations[ImplStatus]="Implemented")+(Recommendations[ImplStatus]="Compensated"))*ISNUMBER(MATCH(Recommendations[Id],H329:AU329,0)))/COUNTIF(H329:AU329,"&lt;&gt;"))</f>
        <v/>
      </c>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3"/>
      <c r="AT329" s="223"/>
      <c r="AU329" s="237"/>
    </row>
    <row r="330" spans="1:47" ht="60" customHeight="1" x14ac:dyDescent="0.35">
      <c r="A330" s="233" t="s">
        <v>3369</v>
      </c>
      <c r="B330" s="211" t="s">
        <v>3461</v>
      </c>
      <c r="C330" s="212" t="s">
        <v>3481</v>
      </c>
      <c r="D330" s="215" t="s">
        <v>3482</v>
      </c>
      <c r="E330" s="216" t="s">
        <v>2847</v>
      </c>
      <c r="F330" s="219" t="s">
        <v>3464</v>
      </c>
      <c r="G330" s="222" t="str">
        <f>IF(COUNTIF(H330:AU330,"&lt;&gt;")=0,"",SUMPRODUCT(((Recommendations[ImplStatus]="Implemented")+(Recommendations[ImplStatus]="Compensated"))*ISNUMBER(MATCH(Recommendations[Id],H330:AU330,0)))/COUNTIF(H330:AU330,"&lt;&gt;"))</f>
        <v/>
      </c>
      <c r="H330" s="223"/>
      <c r="I330" s="223"/>
      <c r="J330" s="223"/>
      <c r="K330" s="223"/>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3"/>
      <c r="AT330" s="223"/>
      <c r="AU330" s="237"/>
    </row>
    <row r="331" spans="1:47" ht="60" customHeight="1" x14ac:dyDescent="0.35">
      <c r="A331" s="233" t="s">
        <v>3369</v>
      </c>
      <c r="B331" s="211" t="s">
        <v>3461</v>
      </c>
      <c r="C331" s="212" t="s">
        <v>3483</v>
      </c>
      <c r="D331" s="215" t="s">
        <v>3484</v>
      </c>
      <c r="E331" s="216" t="s">
        <v>2847</v>
      </c>
      <c r="F331" s="219" t="s">
        <v>3464</v>
      </c>
      <c r="G331" s="222" t="str">
        <f>IF(COUNTIF(H331:AU331,"&lt;&gt;")=0,"",SUMPRODUCT(((Recommendations[ImplStatus]="Implemented")+(Recommendations[ImplStatus]="Compensated"))*ISNUMBER(MATCH(Recommendations[Id],H331:AU331,0)))/COUNTIF(H331:AU331,"&lt;&gt;"))</f>
        <v/>
      </c>
      <c r="H331" s="223"/>
      <c r="I331" s="223"/>
      <c r="J331" s="223"/>
      <c r="K331" s="223"/>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3"/>
      <c r="AT331" s="223"/>
      <c r="AU331" s="237"/>
    </row>
    <row r="332" spans="1:47" ht="60" customHeight="1" x14ac:dyDescent="0.35">
      <c r="A332" s="233" t="s">
        <v>3369</v>
      </c>
      <c r="B332" s="211" t="s">
        <v>3461</v>
      </c>
      <c r="C332" s="212" t="s">
        <v>3485</v>
      </c>
      <c r="D332" s="215" t="s">
        <v>3486</v>
      </c>
      <c r="E332" s="216" t="s">
        <v>2847</v>
      </c>
      <c r="F332" s="219" t="s">
        <v>3464</v>
      </c>
      <c r="G332" s="222" t="str">
        <f>IF(COUNTIF(H332:AU332,"&lt;&gt;")=0,"",SUMPRODUCT(((Recommendations[ImplStatus]="Implemented")+(Recommendations[ImplStatus]="Compensated"))*ISNUMBER(MATCH(Recommendations[Id],H332:AU332,0)))/COUNTIF(H332:AU332,"&lt;&gt;"))</f>
        <v/>
      </c>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3"/>
      <c r="AT332" s="223"/>
      <c r="AU332" s="237"/>
    </row>
    <row r="333" spans="1:47" ht="60" customHeight="1" x14ac:dyDescent="0.35">
      <c r="A333" s="233" t="s">
        <v>3369</v>
      </c>
      <c r="B333" s="211" t="s">
        <v>3461</v>
      </c>
      <c r="C333" s="212" t="s">
        <v>3487</v>
      </c>
      <c r="D333" s="215" t="s">
        <v>3488</v>
      </c>
      <c r="E333" s="216" t="s">
        <v>2847</v>
      </c>
      <c r="F333" s="219" t="s">
        <v>3464</v>
      </c>
      <c r="G333" s="222" t="str">
        <f>IF(COUNTIF(H333:AU333,"&lt;&gt;")=0,"",SUMPRODUCT(((Recommendations[ImplStatus]="Implemented")+(Recommendations[ImplStatus]="Compensated"))*ISNUMBER(MATCH(Recommendations[Id],H333:AU333,0)))/COUNTIF(H333:AU333,"&lt;&gt;"))</f>
        <v/>
      </c>
      <c r="H333" s="223"/>
      <c r="I333" s="223"/>
      <c r="J333" s="223"/>
      <c r="K333" s="223"/>
      <c r="L333" s="223"/>
      <c r="M333" s="223"/>
      <c r="N333" s="223"/>
      <c r="O333" s="223"/>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c r="AL333" s="223"/>
      <c r="AM333" s="223"/>
      <c r="AN333" s="223"/>
      <c r="AO333" s="223"/>
      <c r="AP333" s="223"/>
      <c r="AQ333" s="223"/>
      <c r="AR333" s="223"/>
      <c r="AS333" s="223"/>
      <c r="AT333" s="223"/>
      <c r="AU333" s="237"/>
    </row>
    <row r="334" spans="1:47" ht="60" customHeight="1" x14ac:dyDescent="0.35">
      <c r="A334" s="233" t="s">
        <v>3369</v>
      </c>
      <c r="B334" s="211" t="s">
        <v>3461</v>
      </c>
      <c r="C334" s="212" t="s">
        <v>3489</v>
      </c>
      <c r="D334" s="215" t="s">
        <v>3490</v>
      </c>
      <c r="E334" s="216" t="s">
        <v>2847</v>
      </c>
      <c r="F334" s="219" t="s">
        <v>3464</v>
      </c>
      <c r="G334" s="222" t="str">
        <f>IF(COUNTIF(H334:AU334,"&lt;&gt;")=0,"",SUMPRODUCT(((Recommendations[ImplStatus]="Implemented")+(Recommendations[ImplStatus]="Compensated"))*ISNUMBER(MATCH(Recommendations[Id],H334:AU334,0)))/COUNTIF(H334:AU334,"&lt;&gt;"))</f>
        <v/>
      </c>
      <c r="H334" s="223"/>
      <c r="I334" s="223"/>
      <c r="J334" s="223"/>
      <c r="K334" s="223"/>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3"/>
      <c r="AT334" s="223"/>
      <c r="AU334" s="237"/>
    </row>
    <row r="335" spans="1:47" ht="60" customHeight="1" x14ac:dyDescent="0.35">
      <c r="A335" s="233" t="s">
        <v>3369</v>
      </c>
      <c r="B335" s="211" t="s">
        <v>3461</v>
      </c>
      <c r="C335" s="212" t="s">
        <v>3491</v>
      </c>
      <c r="D335" s="215" t="s">
        <v>3492</v>
      </c>
      <c r="E335" s="216" t="s">
        <v>2847</v>
      </c>
      <c r="F335" s="219" t="s">
        <v>3464</v>
      </c>
      <c r="G335" s="222" t="str">
        <f>IF(COUNTIF(H335:AU335,"&lt;&gt;")=0,"",SUMPRODUCT(((Recommendations[ImplStatus]="Implemented")+(Recommendations[ImplStatus]="Compensated"))*ISNUMBER(MATCH(Recommendations[Id],H335:AU335,0)))/COUNTIF(H335:AU335,"&lt;&gt;"))</f>
        <v/>
      </c>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c r="AL335" s="223"/>
      <c r="AM335" s="223"/>
      <c r="AN335" s="223"/>
      <c r="AO335" s="223"/>
      <c r="AP335" s="223"/>
      <c r="AQ335" s="223"/>
      <c r="AR335" s="223"/>
      <c r="AS335" s="223"/>
      <c r="AT335" s="223"/>
      <c r="AU335" s="237"/>
    </row>
    <row r="336" spans="1:47" ht="60" customHeight="1" x14ac:dyDescent="0.35">
      <c r="A336" s="233" t="s">
        <v>3369</v>
      </c>
      <c r="B336" s="211" t="s">
        <v>3461</v>
      </c>
      <c r="C336" s="212" t="s">
        <v>3493</v>
      </c>
      <c r="D336" s="215" t="s">
        <v>3494</v>
      </c>
      <c r="E336" s="216" t="s">
        <v>2962</v>
      </c>
      <c r="F336" s="219" t="s">
        <v>3464</v>
      </c>
      <c r="G336" s="222" t="str">
        <f>IF(COUNTIF(H336:AU336,"&lt;&gt;")=0,"",SUMPRODUCT(((Recommendations[ImplStatus]="Implemented")+(Recommendations[ImplStatus]="Compensated"))*ISNUMBER(MATCH(Recommendations[Id],H336:AU336,0)))/COUNTIF(H336:AU336,"&lt;&gt;"))</f>
        <v/>
      </c>
      <c r="H336" s="223"/>
      <c r="I336" s="223"/>
      <c r="J336" s="223"/>
      <c r="K336" s="223"/>
      <c r="L336" s="223"/>
      <c r="M336" s="223"/>
      <c r="N336" s="223"/>
      <c r="O336" s="223"/>
      <c r="P336" s="223"/>
      <c r="Q336" s="223"/>
      <c r="R336" s="223"/>
      <c r="S336" s="223"/>
      <c r="T336" s="223"/>
      <c r="U336" s="223"/>
      <c r="V336" s="223"/>
      <c r="W336" s="223"/>
      <c r="X336" s="223"/>
      <c r="Y336" s="223"/>
      <c r="Z336" s="223"/>
      <c r="AA336" s="223"/>
      <c r="AB336" s="223"/>
      <c r="AC336" s="223"/>
      <c r="AD336" s="223"/>
      <c r="AE336" s="223"/>
      <c r="AF336" s="223"/>
      <c r="AG336" s="223"/>
      <c r="AH336" s="223"/>
      <c r="AI336" s="223"/>
      <c r="AJ336" s="223"/>
      <c r="AK336" s="223"/>
      <c r="AL336" s="223"/>
      <c r="AM336" s="223"/>
      <c r="AN336" s="223"/>
      <c r="AO336" s="223"/>
      <c r="AP336" s="223"/>
      <c r="AQ336" s="223"/>
      <c r="AR336" s="223"/>
      <c r="AS336" s="223"/>
      <c r="AT336" s="223"/>
      <c r="AU336" s="237"/>
    </row>
    <row r="337" spans="1:47" ht="60" customHeight="1" x14ac:dyDescent="0.35">
      <c r="A337" s="233" t="s">
        <v>3369</v>
      </c>
      <c r="B337" s="211" t="s">
        <v>3461</v>
      </c>
      <c r="C337" s="212" t="s">
        <v>3495</v>
      </c>
      <c r="D337" s="215" t="s">
        <v>3496</v>
      </c>
      <c r="E337" s="216" t="s">
        <v>2962</v>
      </c>
      <c r="F337" s="219" t="s">
        <v>3464</v>
      </c>
      <c r="G337" s="222" t="str">
        <f>IF(COUNTIF(H337:AU337,"&lt;&gt;")=0,"",SUMPRODUCT(((Recommendations[ImplStatus]="Implemented")+(Recommendations[ImplStatus]="Compensated"))*ISNUMBER(MATCH(Recommendations[Id],H337:AU337,0)))/COUNTIF(H337:AU337,"&lt;&gt;"))</f>
        <v/>
      </c>
      <c r="H337" s="223"/>
      <c r="I337" s="223"/>
      <c r="J337" s="223"/>
      <c r="K337" s="223"/>
      <c r="L337" s="223"/>
      <c r="M337" s="223"/>
      <c r="N337" s="223"/>
      <c r="O337" s="223"/>
      <c r="P337" s="223"/>
      <c r="Q337" s="223"/>
      <c r="R337" s="223"/>
      <c r="S337" s="223"/>
      <c r="T337" s="223"/>
      <c r="U337" s="223"/>
      <c r="V337" s="223"/>
      <c r="W337" s="223"/>
      <c r="X337" s="223"/>
      <c r="Y337" s="223"/>
      <c r="Z337" s="223"/>
      <c r="AA337" s="223"/>
      <c r="AB337" s="223"/>
      <c r="AC337" s="223"/>
      <c r="AD337" s="223"/>
      <c r="AE337" s="223"/>
      <c r="AF337" s="223"/>
      <c r="AG337" s="223"/>
      <c r="AH337" s="223"/>
      <c r="AI337" s="223"/>
      <c r="AJ337" s="223"/>
      <c r="AK337" s="223"/>
      <c r="AL337" s="223"/>
      <c r="AM337" s="223"/>
      <c r="AN337" s="223"/>
      <c r="AO337" s="223"/>
      <c r="AP337" s="223"/>
      <c r="AQ337" s="223"/>
      <c r="AR337" s="223"/>
      <c r="AS337" s="223"/>
      <c r="AT337" s="223"/>
      <c r="AU337" s="237"/>
    </row>
    <row r="338" spans="1:47" ht="60" customHeight="1" x14ac:dyDescent="0.35">
      <c r="A338" s="233" t="s">
        <v>3369</v>
      </c>
      <c r="B338" s="211" t="s">
        <v>3461</v>
      </c>
      <c r="C338" s="212" t="s">
        <v>3497</v>
      </c>
      <c r="D338" s="215" t="s">
        <v>3498</v>
      </c>
      <c r="E338" s="216" t="s">
        <v>2847</v>
      </c>
      <c r="F338" s="219" t="s">
        <v>3464</v>
      </c>
      <c r="G338" s="222" t="str">
        <f>IF(COUNTIF(H338:AU338,"&lt;&gt;")=0,"",SUMPRODUCT(((Recommendations[ImplStatus]="Implemented")+(Recommendations[ImplStatus]="Compensated"))*ISNUMBER(MATCH(Recommendations[Id],H338:AU338,0)))/COUNTIF(H338:AU338,"&lt;&gt;"))</f>
        <v/>
      </c>
      <c r="H338" s="223"/>
      <c r="I338" s="223"/>
      <c r="J338" s="223"/>
      <c r="K338" s="223"/>
      <c r="L338" s="223"/>
      <c r="M338" s="223"/>
      <c r="N338" s="223"/>
      <c r="O338" s="223"/>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c r="AL338" s="223"/>
      <c r="AM338" s="223"/>
      <c r="AN338" s="223"/>
      <c r="AO338" s="223"/>
      <c r="AP338" s="223"/>
      <c r="AQ338" s="223"/>
      <c r="AR338" s="223"/>
      <c r="AS338" s="223"/>
      <c r="AT338" s="223"/>
      <c r="AU338" s="237"/>
    </row>
    <row r="339" spans="1:47" ht="60" customHeight="1" x14ac:dyDescent="0.35">
      <c r="A339" s="233" t="s">
        <v>3369</v>
      </c>
      <c r="B339" s="211" t="s">
        <v>3461</v>
      </c>
      <c r="C339" s="212" t="s">
        <v>3499</v>
      </c>
      <c r="D339" s="215" t="s">
        <v>3500</v>
      </c>
      <c r="E339" s="216" t="s">
        <v>2847</v>
      </c>
      <c r="F339" s="219" t="s">
        <v>3464</v>
      </c>
      <c r="G339" s="222" t="str">
        <f>IF(COUNTIF(H339:AU339,"&lt;&gt;")=0,"",SUMPRODUCT(((Recommendations[ImplStatus]="Implemented")+(Recommendations[ImplStatus]="Compensated"))*ISNUMBER(MATCH(Recommendations[Id],H339:AU339,0)))/COUNTIF(H339:AU339,"&lt;&gt;"))</f>
        <v/>
      </c>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c r="AL339" s="223"/>
      <c r="AM339" s="223"/>
      <c r="AN339" s="223"/>
      <c r="AO339" s="223"/>
      <c r="AP339" s="223"/>
      <c r="AQ339" s="223"/>
      <c r="AR339" s="223"/>
      <c r="AS339" s="223"/>
      <c r="AT339" s="223"/>
      <c r="AU339" s="237"/>
    </row>
    <row r="340" spans="1:47" ht="60" customHeight="1" outlineLevel="2" x14ac:dyDescent="0.35">
      <c r="A340" s="232" t="s">
        <v>3369</v>
      </c>
      <c r="B340" s="210" t="s">
        <v>3501</v>
      </c>
      <c r="C340" s="210"/>
      <c r="D340" s="214"/>
      <c r="E340" s="210"/>
      <c r="F340" s="218"/>
      <c r="G340" s="221" t="str">
        <f>IF(COUNTIF(H340:AU340,"&lt;&gt;")=0,"",SUMPRODUCT(((Recommendations[ImplStatus]="Implemented")+(Recommendations[ImplStatus]="Compensated"))*ISNUMBER(MATCH(Recommendations[Id],H340:AU340,0)))/COUNTIF(H340:AU340,"&lt;&gt;"))</f>
        <v/>
      </c>
      <c r="H340" s="218"/>
      <c r="I340" s="218"/>
      <c r="J340" s="218"/>
      <c r="K340" s="218"/>
      <c r="L340" s="218"/>
      <c r="M340" s="218"/>
      <c r="N340" s="218"/>
      <c r="O340" s="218"/>
      <c r="P340" s="218"/>
      <c r="Q340" s="218"/>
      <c r="R340" s="218"/>
      <c r="S340" s="218"/>
      <c r="T340" s="218"/>
      <c r="U340" s="218"/>
      <c r="V340" s="218"/>
      <c r="W340" s="218"/>
      <c r="X340" s="218"/>
      <c r="Y340" s="218"/>
      <c r="Z340" s="218"/>
      <c r="AA340" s="218"/>
      <c r="AB340" s="218"/>
      <c r="AC340" s="218"/>
      <c r="AD340" s="218"/>
      <c r="AE340" s="218"/>
      <c r="AF340" s="218"/>
      <c r="AG340" s="218"/>
      <c r="AH340" s="218"/>
      <c r="AI340" s="218"/>
      <c r="AJ340" s="218"/>
      <c r="AK340" s="218"/>
      <c r="AL340" s="218"/>
      <c r="AM340" s="218"/>
      <c r="AN340" s="218"/>
      <c r="AO340" s="218"/>
      <c r="AP340" s="218"/>
      <c r="AQ340" s="218"/>
      <c r="AR340" s="218"/>
      <c r="AS340" s="218"/>
      <c r="AT340" s="218"/>
      <c r="AU340" s="236"/>
    </row>
    <row r="341" spans="1:47" ht="60" customHeight="1" x14ac:dyDescent="0.35">
      <c r="A341" s="233" t="s">
        <v>3369</v>
      </c>
      <c r="B341" s="211" t="s">
        <v>3501</v>
      </c>
      <c r="C341" s="212" t="s">
        <v>3502</v>
      </c>
      <c r="D341" s="215" t="s">
        <v>3503</v>
      </c>
      <c r="E341" s="216" t="s">
        <v>2818</v>
      </c>
      <c r="F341" s="219" t="s">
        <v>3388</v>
      </c>
      <c r="G341" s="222" t="str">
        <f>IF(COUNTIF(H341:AU341,"&lt;&gt;")=0,"",SUMPRODUCT(((Recommendations[ImplStatus]="Implemented")+(Recommendations[ImplStatus]="Compensated"))*ISNUMBER(MATCH(Recommendations[Id],H341:AU341,0)))/COUNTIF(H341:AU341,"&lt;&gt;"))</f>
        <v/>
      </c>
      <c r="H341" s="223"/>
      <c r="I341" s="223"/>
      <c r="J341" s="223"/>
      <c r="K341" s="223"/>
      <c r="L341" s="223"/>
      <c r="M341" s="223"/>
      <c r="N341" s="223"/>
      <c r="O341" s="223"/>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c r="AL341" s="223"/>
      <c r="AM341" s="223"/>
      <c r="AN341" s="223"/>
      <c r="AO341" s="223"/>
      <c r="AP341" s="223"/>
      <c r="AQ341" s="223"/>
      <c r="AR341" s="223"/>
      <c r="AS341" s="223"/>
      <c r="AT341" s="223"/>
      <c r="AU341" s="237"/>
    </row>
    <row r="342" spans="1:47" ht="60" customHeight="1" x14ac:dyDescent="0.35">
      <c r="A342" s="233" t="s">
        <v>3369</v>
      </c>
      <c r="B342" s="211" t="s">
        <v>3501</v>
      </c>
      <c r="C342" s="212" t="s">
        <v>3504</v>
      </c>
      <c r="D342" s="215" t="s">
        <v>3505</v>
      </c>
      <c r="E342" s="216" t="s">
        <v>2818</v>
      </c>
      <c r="F342" s="219" t="s">
        <v>3388</v>
      </c>
      <c r="G342" s="222" t="str">
        <f>IF(COUNTIF(H342:AU342,"&lt;&gt;")=0,"",SUMPRODUCT(((Recommendations[ImplStatus]="Implemented")+(Recommendations[ImplStatus]="Compensated"))*ISNUMBER(MATCH(Recommendations[Id],H342:AU342,0)))/COUNTIF(H342:AU342,"&lt;&gt;"))</f>
        <v/>
      </c>
      <c r="H342" s="223"/>
      <c r="I342" s="223"/>
      <c r="J342" s="223"/>
      <c r="K342" s="223"/>
      <c r="L342" s="223"/>
      <c r="M342" s="223"/>
      <c r="N342" s="223"/>
      <c r="O342" s="223"/>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23"/>
      <c r="AK342" s="223"/>
      <c r="AL342" s="223"/>
      <c r="AM342" s="223"/>
      <c r="AN342" s="223"/>
      <c r="AO342" s="223"/>
      <c r="AP342" s="223"/>
      <c r="AQ342" s="223"/>
      <c r="AR342" s="223"/>
      <c r="AS342" s="223"/>
      <c r="AT342" s="223"/>
      <c r="AU342" s="237"/>
    </row>
    <row r="343" spans="1:47" ht="60" customHeight="1" x14ac:dyDescent="0.35">
      <c r="A343" s="233" t="s">
        <v>3369</v>
      </c>
      <c r="B343" s="211" t="s">
        <v>3501</v>
      </c>
      <c r="C343" s="212" t="s">
        <v>3506</v>
      </c>
      <c r="D343" s="215" t="s">
        <v>3507</v>
      </c>
      <c r="E343" s="216" t="s">
        <v>2914</v>
      </c>
      <c r="F343" s="219" t="s">
        <v>3508</v>
      </c>
      <c r="G343" s="222" t="str">
        <f>IF(COUNTIF(H343:AU343,"&lt;&gt;")=0,"",SUMPRODUCT(((Recommendations[ImplStatus]="Implemented")+(Recommendations[ImplStatus]="Compensated"))*ISNUMBER(MATCH(Recommendations[Id],H343:AU343,0)))/COUNTIF(H343:AU343,"&lt;&gt;"))</f>
        <v/>
      </c>
      <c r="H343" s="223"/>
      <c r="I343" s="223"/>
      <c r="J343" s="223"/>
      <c r="K343" s="223"/>
      <c r="L343" s="223"/>
      <c r="M343" s="223"/>
      <c r="N343" s="223"/>
      <c r="O343" s="223"/>
      <c r="P343" s="223"/>
      <c r="Q343" s="223"/>
      <c r="R343" s="223"/>
      <c r="S343" s="223"/>
      <c r="T343" s="223"/>
      <c r="U343" s="223"/>
      <c r="V343" s="223"/>
      <c r="W343" s="223"/>
      <c r="X343" s="223"/>
      <c r="Y343" s="223"/>
      <c r="Z343" s="223"/>
      <c r="AA343" s="223"/>
      <c r="AB343" s="223"/>
      <c r="AC343" s="223"/>
      <c r="AD343" s="223"/>
      <c r="AE343" s="223"/>
      <c r="AF343" s="223"/>
      <c r="AG343" s="223"/>
      <c r="AH343" s="223"/>
      <c r="AI343" s="223"/>
      <c r="AJ343" s="223"/>
      <c r="AK343" s="223"/>
      <c r="AL343" s="223"/>
      <c r="AM343" s="223"/>
      <c r="AN343" s="223"/>
      <c r="AO343" s="223"/>
      <c r="AP343" s="223"/>
      <c r="AQ343" s="223"/>
      <c r="AR343" s="223"/>
      <c r="AS343" s="223"/>
      <c r="AT343" s="223"/>
      <c r="AU343" s="237"/>
    </row>
    <row r="344" spans="1:47" ht="60" customHeight="1" x14ac:dyDescent="0.35">
      <c r="A344" s="233" t="s">
        <v>3369</v>
      </c>
      <c r="B344" s="211" t="s">
        <v>3501</v>
      </c>
      <c r="C344" s="212" t="s">
        <v>3509</v>
      </c>
      <c r="D344" s="215" t="s">
        <v>3510</v>
      </c>
      <c r="E344" s="216" t="s">
        <v>2847</v>
      </c>
      <c r="F344" s="219" t="s">
        <v>3508</v>
      </c>
      <c r="G344" s="222" t="str">
        <f>IF(COUNTIF(H344:AU344,"&lt;&gt;")=0,"",SUMPRODUCT(((Recommendations[ImplStatus]="Implemented")+(Recommendations[ImplStatus]="Compensated"))*ISNUMBER(MATCH(Recommendations[Id],H344:AU344,0)))/COUNTIF(H344:AU344,"&lt;&gt;"))</f>
        <v/>
      </c>
      <c r="H344" s="223"/>
      <c r="I344" s="223"/>
      <c r="J344" s="223"/>
      <c r="K344" s="223"/>
      <c r="L344" s="223"/>
      <c r="M344" s="223"/>
      <c r="N344" s="223"/>
      <c r="O344" s="223"/>
      <c r="P344" s="223"/>
      <c r="Q344" s="223"/>
      <c r="R344" s="223"/>
      <c r="S344" s="223"/>
      <c r="T344" s="223"/>
      <c r="U344" s="223"/>
      <c r="V344" s="223"/>
      <c r="W344" s="223"/>
      <c r="X344" s="223"/>
      <c r="Y344" s="223"/>
      <c r="Z344" s="223"/>
      <c r="AA344" s="223"/>
      <c r="AB344" s="223"/>
      <c r="AC344" s="223"/>
      <c r="AD344" s="223"/>
      <c r="AE344" s="223"/>
      <c r="AF344" s="223"/>
      <c r="AG344" s="223"/>
      <c r="AH344" s="223"/>
      <c r="AI344" s="223"/>
      <c r="AJ344" s="223"/>
      <c r="AK344" s="223"/>
      <c r="AL344" s="223"/>
      <c r="AM344" s="223"/>
      <c r="AN344" s="223"/>
      <c r="AO344" s="223"/>
      <c r="AP344" s="223"/>
      <c r="AQ344" s="223"/>
      <c r="AR344" s="223"/>
      <c r="AS344" s="223"/>
      <c r="AT344" s="223"/>
      <c r="AU344" s="237"/>
    </row>
    <row r="345" spans="1:47" ht="60" customHeight="1" x14ac:dyDescent="0.35">
      <c r="A345" s="233" t="s">
        <v>3369</v>
      </c>
      <c r="B345" s="211" t="s">
        <v>3501</v>
      </c>
      <c r="C345" s="212" t="s">
        <v>3511</v>
      </c>
      <c r="D345" s="215" t="s">
        <v>3512</v>
      </c>
      <c r="E345" s="216" t="s">
        <v>2847</v>
      </c>
      <c r="F345" s="219" t="s">
        <v>3508</v>
      </c>
      <c r="G345" s="222" t="str">
        <f>IF(COUNTIF(H345:AU345,"&lt;&gt;")=0,"",SUMPRODUCT(((Recommendations[ImplStatus]="Implemented")+(Recommendations[ImplStatus]="Compensated"))*ISNUMBER(MATCH(Recommendations[Id],H345:AU345,0)))/COUNTIF(H345:AU345,"&lt;&gt;"))</f>
        <v/>
      </c>
      <c r="H345" s="223"/>
      <c r="I345" s="223"/>
      <c r="J345" s="223"/>
      <c r="K345" s="223"/>
      <c r="L345" s="223"/>
      <c r="M345" s="223"/>
      <c r="N345" s="223"/>
      <c r="O345" s="223"/>
      <c r="P345" s="223"/>
      <c r="Q345" s="223"/>
      <c r="R345" s="223"/>
      <c r="S345" s="223"/>
      <c r="T345" s="223"/>
      <c r="U345" s="223"/>
      <c r="V345" s="223"/>
      <c r="W345" s="223"/>
      <c r="X345" s="223"/>
      <c r="Y345" s="223"/>
      <c r="Z345" s="223"/>
      <c r="AA345" s="223"/>
      <c r="AB345" s="223"/>
      <c r="AC345" s="223"/>
      <c r="AD345" s="223"/>
      <c r="AE345" s="223"/>
      <c r="AF345" s="223"/>
      <c r="AG345" s="223"/>
      <c r="AH345" s="223"/>
      <c r="AI345" s="223"/>
      <c r="AJ345" s="223"/>
      <c r="AK345" s="223"/>
      <c r="AL345" s="223"/>
      <c r="AM345" s="223"/>
      <c r="AN345" s="223"/>
      <c r="AO345" s="223"/>
      <c r="AP345" s="223"/>
      <c r="AQ345" s="223"/>
      <c r="AR345" s="223"/>
      <c r="AS345" s="223"/>
      <c r="AT345" s="223"/>
      <c r="AU345" s="237"/>
    </row>
    <row r="346" spans="1:47" ht="60" customHeight="1" x14ac:dyDescent="0.35">
      <c r="A346" s="233" t="s">
        <v>3369</v>
      </c>
      <c r="B346" s="211" t="s">
        <v>3501</v>
      </c>
      <c r="C346" s="212" t="s">
        <v>3513</v>
      </c>
      <c r="D346" s="215" t="s">
        <v>3514</v>
      </c>
      <c r="E346" s="216" t="s">
        <v>2847</v>
      </c>
      <c r="F346" s="219" t="s">
        <v>3508</v>
      </c>
      <c r="G346" s="222" t="str">
        <f>IF(COUNTIF(H346:AU346,"&lt;&gt;")=0,"",SUMPRODUCT(((Recommendations[ImplStatus]="Implemented")+(Recommendations[ImplStatus]="Compensated"))*ISNUMBER(MATCH(Recommendations[Id],H346:AU346,0)))/COUNTIF(H346:AU346,"&lt;&gt;"))</f>
        <v/>
      </c>
      <c r="H346" s="223"/>
      <c r="I346" s="223"/>
      <c r="J346" s="223"/>
      <c r="K346" s="223"/>
      <c r="L346" s="223"/>
      <c r="M346" s="223"/>
      <c r="N346" s="223"/>
      <c r="O346" s="223"/>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23"/>
      <c r="AU346" s="237"/>
    </row>
    <row r="347" spans="1:47" ht="60" customHeight="1" x14ac:dyDescent="0.35">
      <c r="A347" s="233" t="s">
        <v>3369</v>
      </c>
      <c r="B347" s="211" t="s">
        <v>3501</v>
      </c>
      <c r="C347" s="212" t="s">
        <v>3515</v>
      </c>
      <c r="D347" s="215" t="s">
        <v>3516</v>
      </c>
      <c r="E347" s="216" t="s">
        <v>2847</v>
      </c>
      <c r="F347" s="219" t="s">
        <v>3508</v>
      </c>
      <c r="G347" s="222" t="str">
        <f>IF(COUNTIF(H347:AU347,"&lt;&gt;")=0,"",SUMPRODUCT(((Recommendations[ImplStatus]="Implemented")+(Recommendations[ImplStatus]="Compensated"))*ISNUMBER(MATCH(Recommendations[Id],H347:AU347,0)))/COUNTIF(H347:AU347,"&lt;&gt;"))</f>
        <v/>
      </c>
      <c r="H347" s="223"/>
      <c r="I347" s="223"/>
      <c r="J347" s="223"/>
      <c r="K347" s="223"/>
      <c r="L347" s="223"/>
      <c r="M347" s="223"/>
      <c r="N347" s="223"/>
      <c r="O347" s="223"/>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23"/>
      <c r="AK347" s="223"/>
      <c r="AL347" s="223"/>
      <c r="AM347" s="223"/>
      <c r="AN347" s="223"/>
      <c r="AO347" s="223"/>
      <c r="AP347" s="223"/>
      <c r="AQ347" s="223"/>
      <c r="AR347" s="223"/>
      <c r="AS347" s="223"/>
      <c r="AT347" s="223"/>
      <c r="AU347" s="237"/>
    </row>
    <row r="348" spans="1:47" ht="60" customHeight="1" x14ac:dyDescent="0.35">
      <c r="A348" s="233" t="s">
        <v>3369</v>
      </c>
      <c r="B348" s="211" t="s">
        <v>3501</v>
      </c>
      <c r="C348" s="212" t="s">
        <v>3517</v>
      </c>
      <c r="D348" s="215" t="s">
        <v>3518</v>
      </c>
      <c r="E348" s="216" t="s">
        <v>2847</v>
      </c>
      <c r="F348" s="219" t="s">
        <v>3508</v>
      </c>
      <c r="G348" s="222" t="str">
        <f>IF(COUNTIF(H348:AU348,"&lt;&gt;")=0,"",SUMPRODUCT(((Recommendations[ImplStatus]="Implemented")+(Recommendations[ImplStatus]="Compensated"))*ISNUMBER(MATCH(Recommendations[Id],H348:AU348,0)))/COUNTIF(H348:AU348,"&lt;&gt;"))</f>
        <v/>
      </c>
      <c r="H348" s="223"/>
      <c r="I348" s="223"/>
      <c r="J348" s="223"/>
      <c r="K348" s="223"/>
      <c r="L348" s="223"/>
      <c r="M348" s="223"/>
      <c r="N348" s="223"/>
      <c r="O348" s="223"/>
      <c r="P348" s="223"/>
      <c r="Q348" s="223"/>
      <c r="R348" s="223"/>
      <c r="S348" s="223"/>
      <c r="T348" s="223"/>
      <c r="U348" s="223"/>
      <c r="V348" s="223"/>
      <c r="W348" s="223"/>
      <c r="X348" s="223"/>
      <c r="Y348" s="223"/>
      <c r="Z348" s="223"/>
      <c r="AA348" s="223"/>
      <c r="AB348" s="223"/>
      <c r="AC348" s="223"/>
      <c r="AD348" s="223"/>
      <c r="AE348" s="223"/>
      <c r="AF348" s="223"/>
      <c r="AG348" s="223"/>
      <c r="AH348" s="223"/>
      <c r="AI348" s="223"/>
      <c r="AJ348" s="223"/>
      <c r="AK348" s="223"/>
      <c r="AL348" s="223"/>
      <c r="AM348" s="223"/>
      <c r="AN348" s="223"/>
      <c r="AO348" s="223"/>
      <c r="AP348" s="223"/>
      <c r="AQ348" s="223"/>
      <c r="AR348" s="223"/>
      <c r="AS348" s="223"/>
      <c r="AT348" s="223"/>
      <c r="AU348" s="237"/>
    </row>
    <row r="349" spans="1:47" ht="60" customHeight="1" x14ac:dyDescent="0.35">
      <c r="A349" s="233" t="s">
        <v>3369</v>
      </c>
      <c r="B349" s="211" t="s">
        <v>3501</v>
      </c>
      <c r="C349" s="212" t="s">
        <v>3519</v>
      </c>
      <c r="D349" s="215" t="s">
        <v>3520</v>
      </c>
      <c r="E349" s="216" t="s">
        <v>2847</v>
      </c>
      <c r="F349" s="219" t="s">
        <v>3508</v>
      </c>
      <c r="G349" s="222" t="str">
        <f>IF(COUNTIF(H349:AU349,"&lt;&gt;")=0,"",SUMPRODUCT(((Recommendations[ImplStatus]="Implemented")+(Recommendations[ImplStatus]="Compensated"))*ISNUMBER(MATCH(Recommendations[Id],H349:AU349,0)))/COUNTIF(H349:AU349,"&lt;&gt;"))</f>
        <v/>
      </c>
      <c r="H349" s="223"/>
      <c r="I349" s="223"/>
      <c r="J349" s="223"/>
      <c r="K349" s="223"/>
      <c r="L349" s="223"/>
      <c r="M349" s="223"/>
      <c r="N349" s="223"/>
      <c r="O349" s="223"/>
      <c r="P349" s="223"/>
      <c r="Q349" s="223"/>
      <c r="R349" s="223"/>
      <c r="S349" s="223"/>
      <c r="T349" s="223"/>
      <c r="U349" s="223"/>
      <c r="V349" s="223"/>
      <c r="W349" s="223"/>
      <c r="X349" s="223"/>
      <c r="Y349" s="223"/>
      <c r="Z349" s="223"/>
      <c r="AA349" s="223"/>
      <c r="AB349" s="223"/>
      <c r="AC349" s="223"/>
      <c r="AD349" s="223"/>
      <c r="AE349" s="223"/>
      <c r="AF349" s="223"/>
      <c r="AG349" s="223"/>
      <c r="AH349" s="223"/>
      <c r="AI349" s="223"/>
      <c r="AJ349" s="223"/>
      <c r="AK349" s="223"/>
      <c r="AL349" s="223"/>
      <c r="AM349" s="223"/>
      <c r="AN349" s="223"/>
      <c r="AO349" s="223"/>
      <c r="AP349" s="223"/>
      <c r="AQ349" s="223"/>
      <c r="AR349" s="223"/>
      <c r="AS349" s="223"/>
      <c r="AT349" s="223"/>
      <c r="AU349" s="237"/>
    </row>
    <row r="350" spans="1:47" ht="60" customHeight="1" x14ac:dyDescent="0.35">
      <c r="A350" s="233" t="s">
        <v>3369</v>
      </c>
      <c r="B350" s="211" t="s">
        <v>3501</v>
      </c>
      <c r="C350" s="212" t="s">
        <v>3521</v>
      </c>
      <c r="D350" s="215" t="s">
        <v>3522</v>
      </c>
      <c r="E350" s="216" t="s">
        <v>2818</v>
      </c>
      <c r="F350" s="219" t="s">
        <v>3508</v>
      </c>
      <c r="G350" s="222" t="str">
        <f>IF(COUNTIF(H350:AU350,"&lt;&gt;")=0,"",SUMPRODUCT(((Recommendations[ImplStatus]="Implemented")+(Recommendations[ImplStatus]="Compensated"))*ISNUMBER(MATCH(Recommendations[Id],H350:AU350,0)))/COUNTIF(H350:AU350,"&lt;&gt;"))</f>
        <v/>
      </c>
      <c r="H350" s="223"/>
      <c r="I350" s="223"/>
      <c r="J350" s="223"/>
      <c r="K350" s="223"/>
      <c r="L350" s="223"/>
      <c r="M350" s="223"/>
      <c r="N350" s="223"/>
      <c r="O350" s="223"/>
      <c r="P350" s="223"/>
      <c r="Q350" s="223"/>
      <c r="R350" s="223"/>
      <c r="S350" s="223"/>
      <c r="T350" s="223"/>
      <c r="U350" s="223"/>
      <c r="V350" s="223"/>
      <c r="W350" s="223"/>
      <c r="X350" s="223"/>
      <c r="Y350" s="223"/>
      <c r="Z350" s="223"/>
      <c r="AA350" s="223"/>
      <c r="AB350" s="223"/>
      <c r="AC350" s="223"/>
      <c r="AD350" s="223"/>
      <c r="AE350" s="223"/>
      <c r="AF350" s="223"/>
      <c r="AG350" s="223"/>
      <c r="AH350" s="223"/>
      <c r="AI350" s="223"/>
      <c r="AJ350" s="223"/>
      <c r="AK350" s="223"/>
      <c r="AL350" s="223"/>
      <c r="AM350" s="223"/>
      <c r="AN350" s="223"/>
      <c r="AO350" s="223"/>
      <c r="AP350" s="223"/>
      <c r="AQ350" s="223"/>
      <c r="AR350" s="223"/>
      <c r="AS350" s="223"/>
      <c r="AT350" s="223"/>
      <c r="AU350" s="237"/>
    </row>
    <row r="351" spans="1:47" ht="60" customHeight="1" x14ac:dyDescent="0.35">
      <c r="A351" s="233" t="s">
        <v>3369</v>
      </c>
      <c r="B351" s="211" t="s">
        <v>3501</v>
      </c>
      <c r="C351" s="212" t="s">
        <v>3523</v>
      </c>
      <c r="D351" s="215" t="s">
        <v>3524</v>
      </c>
      <c r="E351" s="216" t="s">
        <v>2818</v>
      </c>
      <c r="F351" s="219" t="s">
        <v>3508</v>
      </c>
      <c r="G351" s="222" t="str">
        <f>IF(COUNTIF(H351:AU351,"&lt;&gt;")=0,"",SUMPRODUCT(((Recommendations[ImplStatus]="Implemented")+(Recommendations[ImplStatus]="Compensated"))*ISNUMBER(MATCH(Recommendations[Id],H351:AU351,0)))/COUNTIF(H351:AU351,"&lt;&gt;"))</f>
        <v/>
      </c>
      <c r="H351" s="223"/>
      <c r="I351" s="223"/>
      <c r="J351" s="223"/>
      <c r="K351" s="223"/>
      <c r="L351" s="223"/>
      <c r="M351" s="223"/>
      <c r="N351" s="223"/>
      <c r="O351" s="223"/>
      <c r="P351" s="223"/>
      <c r="Q351" s="223"/>
      <c r="R351" s="223"/>
      <c r="S351" s="223"/>
      <c r="T351" s="223"/>
      <c r="U351" s="223"/>
      <c r="V351" s="223"/>
      <c r="W351" s="223"/>
      <c r="X351" s="223"/>
      <c r="Y351" s="223"/>
      <c r="Z351" s="223"/>
      <c r="AA351" s="223"/>
      <c r="AB351" s="223"/>
      <c r="AC351" s="223"/>
      <c r="AD351" s="223"/>
      <c r="AE351" s="223"/>
      <c r="AF351" s="223"/>
      <c r="AG351" s="223"/>
      <c r="AH351" s="223"/>
      <c r="AI351" s="223"/>
      <c r="AJ351" s="223"/>
      <c r="AK351" s="223"/>
      <c r="AL351" s="223"/>
      <c r="AM351" s="223"/>
      <c r="AN351" s="223"/>
      <c r="AO351" s="223"/>
      <c r="AP351" s="223"/>
      <c r="AQ351" s="223"/>
      <c r="AR351" s="223"/>
      <c r="AS351" s="223"/>
      <c r="AT351" s="223"/>
      <c r="AU351" s="237"/>
    </row>
    <row r="352" spans="1:47" ht="60" customHeight="1" x14ac:dyDescent="0.35">
      <c r="A352" s="233" t="s">
        <v>3369</v>
      </c>
      <c r="B352" s="211" t="s">
        <v>3501</v>
      </c>
      <c r="C352" s="212" t="s">
        <v>3525</v>
      </c>
      <c r="D352" s="215" t="s">
        <v>3526</v>
      </c>
      <c r="E352" s="216" t="s">
        <v>2818</v>
      </c>
      <c r="F352" s="219" t="s">
        <v>3508</v>
      </c>
      <c r="G352" s="222" t="str">
        <f>IF(COUNTIF(H352:AU352,"&lt;&gt;")=0,"",SUMPRODUCT(((Recommendations[ImplStatus]="Implemented")+(Recommendations[ImplStatus]="Compensated"))*ISNUMBER(MATCH(Recommendations[Id],H352:AU352,0)))/COUNTIF(H352:AU352,"&lt;&gt;"))</f>
        <v/>
      </c>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23"/>
      <c r="AU352" s="237"/>
    </row>
    <row r="353" spans="1:47" ht="60" customHeight="1" x14ac:dyDescent="0.35">
      <c r="A353" s="233" t="s">
        <v>3369</v>
      </c>
      <c r="B353" s="211" t="s">
        <v>3501</v>
      </c>
      <c r="C353" s="212" t="s">
        <v>3527</v>
      </c>
      <c r="D353" s="215" t="s">
        <v>3528</v>
      </c>
      <c r="E353" s="216" t="s">
        <v>2914</v>
      </c>
      <c r="F353" s="219" t="s">
        <v>3388</v>
      </c>
      <c r="G353" s="222" t="str">
        <f>IF(COUNTIF(H353:AU353,"&lt;&gt;")=0,"",SUMPRODUCT(((Recommendations[ImplStatus]="Implemented")+(Recommendations[ImplStatus]="Compensated"))*ISNUMBER(MATCH(Recommendations[Id],H353:AU353,0)))/COUNTIF(H353:AU353,"&lt;&gt;"))</f>
        <v/>
      </c>
      <c r="H353" s="223"/>
      <c r="I353" s="223"/>
      <c r="J353" s="223"/>
      <c r="K353" s="223"/>
      <c r="L353" s="223"/>
      <c r="M353" s="223"/>
      <c r="N353" s="223"/>
      <c r="O353" s="223"/>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c r="AL353" s="223"/>
      <c r="AM353" s="223"/>
      <c r="AN353" s="223"/>
      <c r="AO353" s="223"/>
      <c r="AP353" s="223"/>
      <c r="AQ353" s="223"/>
      <c r="AR353" s="223"/>
      <c r="AS353" s="223"/>
      <c r="AT353" s="223"/>
      <c r="AU353" s="237"/>
    </row>
    <row r="354" spans="1:47" ht="60" customHeight="1" outlineLevel="2" x14ac:dyDescent="0.35">
      <c r="A354" s="232" t="s">
        <v>3369</v>
      </c>
      <c r="B354" s="210" t="s">
        <v>3529</v>
      </c>
      <c r="C354" s="210"/>
      <c r="D354" s="214"/>
      <c r="E354" s="210"/>
      <c r="F354" s="218"/>
      <c r="G354" s="221" t="str">
        <f>IF(COUNTIF(H354:AU354,"&lt;&gt;")=0,"",SUMPRODUCT(((Recommendations[ImplStatus]="Implemented")+(Recommendations[ImplStatus]="Compensated"))*ISNUMBER(MATCH(Recommendations[Id],H354:AU354,0)))/COUNTIF(H354:AU354,"&lt;&gt;"))</f>
        <v/>
      </c>
      <c r="H354" s="218"/>
      <c r="I354" s="218"/>
      <c r="J354" s="218"/>
      <c r="K354" s="218"/>
      <c r="L354" s="218"/>
      <c r="M354" s="218"/>
      <c r="N354" s="218"/>
      <c r="O354" s="218"/>
      <c r="P354" s="218"/>
      <c r="Q354" s="218"/>
      <c r="R354" s="218"/>
      <c r="S354" s="218"/>
      <c r="T354" s="218"/>
      <c r="U354" s="218"/>
      <c r="V354" s="218"/>
      <c r="W354" s="218"/>
      <c r="X354" s="218"/>
      <c r="Y354" s="218"/>
      <c r="Z354" s="218"/>
      <c r="AA354" s="218"/>
      <c r="AB354" s="218"/>
      <c r="AC354" s="218"/>
      <c r="AD354" s="218"/>
      <c r="AE354" s="218"/>
      <c r="AF354" s="218"/>
      <c r="AG354" s="218"/>
      <c r="AH354" s="218"/>
      <c r="AI354" s="218"/>
      <c r="AJ354" s="218"/>
      <c r="AK354" s="218"/>
      <c r="AL354" s="218"/>
      <c r="AM354" s="218"/>
      <c r="AN354" s="218"/>
      <c r="AO354" s="218"/>
      <c r="AP354" s="218"/>
      <c r="AQ354" s="218"/>
      <c r="AR354" s="218"/>
      <c r="AS354" s="218"/>
      <c r="AT354" s="218"/>
      <c r="AU354" s="236"/>
    </row>
    <row r="355" spans="1:47" ht="60" customHeight="1" x14ac:dyDescent="0.35">
      <c r="A355" s="233" t="s">
        <v>3369</v>
      </c>
      <c r="B355" s="211" t="s">
        <v>3529</v>
      </c>
      <c r="C355" s="212" t="s">
        <v>3530</v>
      </c>
      <c r="D355" s="215" t="s">
        <v>3531</v>
      </c>
      <c r="E355" s="216" t="s">
        <v>2914</v>
      </c>
      <c r="F355" s="219" t="s">
        <v>3532</v>
      </c>
      <c r="G355" s="222" t="str">
        <f>IF(COUNTIF(H355:AU355,"&lt;&gt;")=0,"",SUMPRODUCT(((Recommendations[ImplStatus]="Implemented")+(Recommendations[ImplStatus]="Compensated"))*ISNUMBER(MATCH(Recommendations[Id],H355:AU355,0)))/COUNTIF(H355:AU355,"&lt;&gt;"))</f>
        <v/>
      </c>
      <c r="H355" s="223"/>
      <c r="I355" s="223"/>
      <c r="J355" s="223"/>
      <c r="K355" s="223"/>
      <c r="L355" s="223"/>
      <c r="M355" s="223"/>
      <c r="N355" s="223"/>
      <c r="O355" s="223"/>
      <c r="P355" s="223"/>
      <c r="Q355" s="223"/>
      <c r="R355" s="223"/>
      <c r="S355" s="223"/>
      <c r="T355" s="223"/>
      <c r="U355" s="223"/>
      <c r="V355" s="223"/>
      <c r="W355" s="223"/>
      <c r="X355" s="223"/>
      <c r="Y355" s="223"/>
      <c r="Z355" s="223"/>
      <c r="AA355" s="223"/>
      <c r="AB355" s="223"/>
      <c r="AC355" s="223"/>
      <c r="AD355" s="223"/>
      <c r="AE355" s="223"/>
      <c r="AF355" s="223"/>
      <c r="AG355" s="223"/>
      <c r="AH355" s="223"/>
      <c r="AI355" s="223"/>
      <c r="AJ355" s="223"/>
      <c r="AK355" s="223"/>
      <c r="AL355" s="223"/>
      <c r="AM355" s="223"/>
      <c r="AN355" s="223"/>
      <c r="AO355" s="223"/>
      <c r="AP355" s="223"/>
      <c r="AQ355" s="223"/>
      <c r="AR355" s="223"/>
      <c r="AS355" s="223"/>
      <c r="AT355" s="223"/>
      <c r="AU355" s="237"/>
    </row>
    <row r="356" spans="1:47" ht="60" customHeight="1" x14ac:dyDescent="0.35">
      <c r="A356" s="233" t="s">
        <v>3369</v>
      </c>
      <c r="B356" s="211" t="s">
        <v>3529</v>
      </c>
      <c r="C356" s="212" t="s">
        <v>3533</v>
      </c>
      <c r="D356" s="215" t="s">
        <v>3534</v>
      </c>
      <c r="E356" s="216" t="s">
        <v>2914</v>
      </c>
      <c r="F356" s="219" t="s">
        <v>3532</v>
      </c>
      <c r="G356" s="222" t="str">
        <f>IF(COUNTIF(H356:AU356,"&lt;&gt;")=0,"",SUMPRODUCT(((Recommendations[ImplStatus]="Implemented")+(Recommendations[ImplStatus]="Compensated"))*ISNUMBER(MATCH(Recommendations[Id],H356:AU356,0)))/COUNTIF(H356:AU356,"&lt;&gt;"))</f>
        <v/>
      </c>
      <c r="H356" s="223"/>
      <c r="I356" s="223"/>
      <c r="J356" s="223"/>
      <c r="K356" s="223"/>
      <c r="L356" s="223"/>
      <c r="M356" s="223"/>
      <c r="N356" s="223"/>
      <c r="O356" s="223"/>
      <c r="P356" s="223"/>
      <c r="Q356" s="223"/>
      <c r="R356" s="223"/>
      <c r="S356" s="223"/>
      <c r="T356" s="223"/>
      <c r="U356" s="223"/>
      <c r="V356" s="223"/>
      <c r="W356" s="223"/>
      <c r="X356" s="223"/>
      <c r="Y356" s="223"/>
      <c r="Z356" s="223"/>
      <c r="AA356" s="223"/>
      <c r="AB356" s="223"/>
      <c r="AC356" s="223"/>
      <c r="AD356" s="223"/>
      <c r="AE356" s="223"/>
      <c r="AF356" s="223"/>
      <c r="AG356" s="223"/>
      <c r="AH356" s="223"/>
      <c r="AI356" s="223"/>
      <c r="AJ356" s="223"/>
      <c r="AK356" s="223"/>
      <c r="AL356" s="223"/>
      <c r="AM356" s="223"/>
      <c r="AN356" s="223"/>
      <c r="AO356" s="223"/>
      <c r="AP356" s="223"/>
      <c r="AQ356" s="223"/>
      <c r="AR356" s="223"/>
      <c r="AS356" s="223"/>
      <c r="AT356" s="223"/>
      <c r="AU356" s="237"/>
    </row>
    <row r="357" spans="1:47" ht="60" customHeight="1" x14ac:dyDescent="0.35">
      <c r="A357" s="233" t="s">
        <v>3369</v>
      </c>
      <c r="B357" s="211" t="s">
        <v>3529</v>
      </c>
      <c r="C357" s="212" t="s">
        <v>3535</v>
      </c>
      <c r="D357" s="215" t="s">
        <v>3536</v>
      </c>
      <c r="E357" s="216" t="s">
        <v>2962</v>
      </c>
      <c r="F357" s="219" t="s">
        <v>3532</v>
      </c>
      <c r="G357" s="222" t="str">
        <f>IF(COUNTIF(H357:AU357,"&lt;&gt;")=0,"",SUMPRODUCT(((Recommendations[ImplStatus]="Implemented")+(Recommendations[ImplStatus]="Compensated"))*ISNUMBER(MATCH(Recommendations[Id],H357:AU357,0)))/COUNTIF(H357:AU357,"&lt;&gt;"))</f>
        <v/>
      </c>
      <c r="H357" s="223"/>
      <c r="I357" s="223"/>
      <c r="J357" s="223"/>
      <c r="K357" s="223"/>
      <c r="L357" s="223"/>
      <c r="M357" s="223"/>
      <c r="N357" s="223"/>
      <c r="O357" s="223"/>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c r="AL357" s="223"/>
      <c r="AM357" s="223"/>
      <c r="AN357" s="223"/>
      <c r="AO357" s="223"/>
      <c r="AP357" s="223"/>
      <c r="AQ357" s="223"/>
      <c r="AR357" s="223"/>
      <c r="AS357" s="223"/>
      <c r="AT357" s="223"/>
      <c r="AU357" s="237"/>
    </row>
    <row r="358" spans="1:47" ht="60" customHeight="1" x14ac:dyDescent="0.35">
      <c r="A358" s="233" t="s">
        <v>3369</v>
      </c>
      <c r="B358" s="211" t="s">
        <v>3529</v>
      </c>
      <c r="C358" s="212" t="s">
        <v>3537</v>
      </c>
      <c r="D358" s="215" t="s">
        <v>3538</v>
      </c>
      <c r="E358" s="216" t="s">
        <v>2962</v>
      </c>
      <c r="F358" s="219" t="s">
        <v>3532</v>
      </c>
      <c r="G358" s="222" t="str">
        <f>IF(COUNTIF(H358:AU358,"&lt;&gt;")=0,"",SUMPRODUCT(((Recommendations[ImplStatus]="Implemented")+(Recommendations[ImplStatus]="Compensated"))*ISNUMBER(MATCH(Recommendations[Id],H358:AU358,0)))/COUNTIF(H358:AU358,"&lt;&gt;"))</f>
        <v/>
      </c>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23"/>
      <c r="AU358" s="237"/>
    </row>
    <row r="359" spans="1:47" ht="60" customHeight="1" x14ac:dyDescent="0.35">
      <c r="A359" s="233" t="s">
        <v>3369</v>
      </c>
      <c r="B359" s="211" t="s">
        <v>3529</v>
      </c>
      <c r="C359" s="212" t="s">
        <v>3539</v>
      </c>
      <c r="D359" s="215" t="s">
        <v>3540</v>
      </c>
      <c r="E359" s="216" t="s">
        <v>2962</v>
      </c>
      <c r="F359" s="219" t="s">
        <v>3532</v>
      </c>
      <c r="G359" s="222" t="str">
        <f>IF(COUNTIF(H359:AU359,"&lt;&gt;")=0,"",SUMPRODUCT(((Recommendations[ImplStatus]="Implemented")+(Recommendations[ImplStatus]="Compensated"))*ISNUMBER(MATCH(Recommendations[Id],H359:AU359,0)))/COUNTIF(H359:AU359,"&lt;&gt;"))</f>
        <v/>
      </c>
      <c r="H359" s="223"/>
      <c r="I359" s="223"/>
      <c r="J359" s="223"/>
      <c r="K359" s="223"/>
      <c r="L359" s="223"/>
      <c r="M359" s="223"/>
      <c r="N359" s="223"/>
      <c r="O359" s="223"/>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c r="AL359" s="223"/>
      <c r="AM359" s="223"/>
      <c r="AN359" s="223"/>
      <c r="AO359" s="223"/>
      <c r="AP359" s="223"/>
      <c r="AQ359" s="223"/>
      <c r="AR359" s="223"/>
      <c r="AS359" s="223"/>
      <c r="AT359" s="223"/>
      <c r="AU359" s="237"/>
    </row>
    <row r="360" spans="1:47" ht="60" customHeight="1" x14ac:dyDescent="0.35">
      <c r="A360" s="233" t="s">
        <v>3369</v>
      </c>
      <c r="B360" s="211" t="s">
        <v>3529</v>
      </c>
      <c r="C360" s="212" t="s">
        <v>3541</v>
      </c>
      <c r="D360" s="215" t="s">
        <v>3542</v>
      </c>
      <c r="E360" s="216" t="s">
        <v>2914</v>
      </c>
      <c r="F360" s="219" t="s">
        <v>3532</v>
      </c>
      <c r="G360" s="222" t="str">
        <f>IF(COUNTIF(H360:AU360,"&lt;&gt;")=0,"",SUMPRODUCT(((Recommendations[ImplStatus]="Implemented")+(Recommendations[ImplStatus]="Compensated"))*ISNUMBER(MATCH(Recommendations[Id],H360:AU360,0)))/COUNTIF(H360:AU360,"&lt;&gt;"))</f>
        <v/>
      </c>
      <c r="H360" s="223"/>
      <c r="I360" s="223"/>
      <c r="J360" s="223"/>
      <c r="K360" s="223"/>
      <c r="L360" s="223"/>
      <c r="M360" s="223"/>
      <c r="N360" s="223"/>
      <c r="O360" s="223"/>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c r="AL360" s="223"/>
      <c r="AM360" s="223"/>
      <c r="AN360" s="223"/>
      <c r="AO360" s="223"/>
      <c r="AP360" s="223"/>
      <c r="AQ360" s="223"/>
      <c r="AR360" s="223"/>
      <c r="AS360" s="223"/>
      <c r="AT360" s="223"/>
      <c r="AU360" s="237"/>
    </row>
    <row r="361" spans="1:47" ht="60" customHeight="1" x14ac:dyDescent="0.35">
      <c r="A361" s="233" t="s">
        <v>3369</v>
      </c>
      <c r="B361" s="211" t="s">
        <v>3529</v>
      </c>
      <c r="C361" s="212" t="s">
        <v>3543</v>
      </c>
      <c r="D361" s="215" t="s">
        <v>3544</v>
      </c>
      <c r="E361" s="216" t="s">
        <v>2847</v>
      </c>
      <c r="F361" s="219" t="s">
        <v>3532</v>
      </c>
      <c r="G361" s="222" t="str">
        <f>IF(COUNTIF(H361:AU361,"&lt;&gt;")=0,"",SUMPRODUCT(((Recommendations[ImplStatus]="Implemented")+(Recommendations[ImplStatus]="Compensated"))*ISNUMBER(MATCH(Recommendations[Id],H361:AU361,0)))/COUNTIF(H361:AU361,"&lt;&gt;"))</f>
        <v/>
      </c>
      <c r="H361" s="223"/>
      <c r="I361" s="223"/>
      <c r="J361" s="223"/>
      <c r="K361" s="223"/>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3"/>
      <c r="AT361" s="223"/>
      <c r="AU361" s="237"/>
    </row>
    <row r="362" spans="1:47" ht="60" customHeight="1" x14ac:dyDescent="0.35">
      <c r="A362" s="233" t="s">
        <v>3369</v>
      </c>
      <c r="B362" s="211" t="s">
        <v>3529</v>
      </c>
      <c r="C362" s="212" t="s">
        <v>3545</v>
      </c>
      <c r="D362" s="215" t="s">
        <v>3546</v>
      </c>
      <c r="E362" s="216" t="s">
        <v>2962</v>
      </c>
      <c r="F362" s="219" t="s">
        <v>3532</v>
      </c>
      <c r="G362" s="222" t="str">
        <f>IF(COUNTIF(H362:AU362,"&lt;&gt;")=0,"",SUMPRODUCT(((Recommendations[ImplStatus]="Implemented")+(Recommendations[ImplStatus]="Compensated"))*ISNUMBER(MATCH(Recommendations[Id],H362:AU362,0)))/COUNTIF(H362:AU362,"&lt;&gt;"))</f>
        <v/>
      </c>
      <c r="H362" s="223"/>
      <c r="I362" s="223"/>
      <c r="J362" s="223"/>
      <c r="K362" s="223"/>
      <c r="L362" s="223"/>
      <c r="M362" s="223"/>
      <c r="N362" s="223"/>
      <c r="O362" s="223"/>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c r="AL362" s="223"/>
      <c r="AM362" s="223"/>
      <c r="AN362" s="223"/>
      <c r="AO362" s="223"/>
      <c r="AP362" s="223"/>
      <c r="AQ362" s="223"/>
      <c r="AR362" s="223"/>
      <c r="AS362" s="223"/>
      <c r="AT362" s="223"/>
      <c r="AU362" s="237"/>
    </row>
    <row r="363" spans="1:47" ht="60" customHeight="1" x14ac:dyDescent="0.35">
      <c r="A363" s="233" t="s">
        <v>3369</v>
      </c>
      <c r="B363" s="211" t="s">
        <v>3529</v>
      </c>
      <c r="C363" s="212" t="s">
        <v>3547</v>
      </c>
      <c r="D363" s="215" t="s">
        <v>3548</v>
      </c>
      <c r="E363" s="216" t="s">
        <v>2962</v>
      </c>
      <c r="F363" s="219" t="s">
        <v>3532</v>
      </c>
      <c r="G363" s="222" t="str">
        <f>IF(COUNTIF(H363:AU363,"&lt;&gt;")=0,"",SUMPRODUCT(((Recommendations[ImplStatus]="Implemented")+(Recommendations[ImplStatus]="Compensated"))*ISNUMBER(MATCH(Recommendations[Id],H363:AU363,0)))/COUNTIF(H363:AU363,"&lt;&gt;"))</f>
        <v/>
      </c>
      <c r="H363" s="223"/>
      <c r="I363" s="223"/>
      <c r="J363" s="223"/>
      <c r="K363" s="223"/>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3"/>
      <c r="AT363" s="223"/>
      <c r="AU363" s="237"/>
    </row>
    <row r="364" spans="1:47" ht="60" customHeight="1" x14ac:dyDescent="0.35">
      <c r="A364" s="233" t="s">
        <v>3369</v>
      </c>
      <c r="B364" s="211" t="s">
        <v>3529</v>
      </c>
      <c r="C364" s="212" t="s">
        <v>3549</v>
      </c>
      <c r="D364" s="215" t="s">
        <v>3550</v>
      </c>
      <c r="E364" s="216" t="s">
        <v>2962</v>
      </c>
      <c r="F364" s="219" t="s">
        <v>3532</v>
      </c>
      <c r="G364" s="222" t="str">
        <f>IF(COUNTIF(H364:AU364,"&lt;&gt;")=0,"",SUMPRODUCT(((Recommendations[ImplStatus]="Implemented")+(Recommendations[ImplStatus]="Compensated"))*ISNUMBER(MATCH(Recommendations[Id],H364:AU364,0)))/COUNTIF(H364:AU364,"&lt;&gt;"))</f>
        <v/>
      </c>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23"/>
      <c r="AU364" s="237"/>
    </row>
    <row r="365" spans="1:47" ht="60" customHeight="1" x14ac:dyDescent="0.35">
      <c r="A365" s="233" t="s">
        <v>3369</v>
      </c>
      <c r="B365" s="211" t="s">
        <v>3529</v>
      </c>
      <c r="C365" s="212" t="s">
        <v>3551</v>
      </c>
      <c r="D365" s="215" t="s">
        <v>3552</v>
      </c>
      <c r="E365" s="216" t="s">
        <v>2962</v>
      </c>
      <c r="F365" s="219" t="s">
        <v>3532</v>
      </c>
      <c r="G365" s="222" t="str">
        <f>IF(COUNTIF(H365:AU365,"&lt;&gt;")=0,"",SUMPRODUCT(((Recommendations[ImplStatus]="Implemented")+(Recommendations[ImplStatus]="Compensated"))*ISNUMBER(MATCH(Recommendations[Id],H365:AU365,0)))/COUNTIF(H365:AU365,"&lt;&gt;"))</f>
        <v/>
      </c>
      <c r="H365" s="223"/>
      <c r="I365" s="223"/>
      <c r="J365" s="223"/>
      <c r="K365" s="223"/>
      <c r="L365" s="223"/>
      <c r="M365" s="223"/>
      <c r="N365" s="223"/>
      <c r="O365" s="223"/>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c r="AL365" s="223"/>
      <c r="AM365" s="223"/>
      <c r="AN365" s="223"/>
      <c r="AO365" s="223"/>
      <c r="AP365" s="223"/>
      <c r="AQ365" s="223"/>
      <c r="AR365" s="223"/>
      <c r="AS365" s="223"/>
      <c r="AT365" s="223"/>
      <c r="AU365" s="237"/>
    </row>
    <row r="366" spans="1:47" ht="60" customHeight="1" x14ac:dyDescent="0.35">
      <c r="A366" s="233" t="s">
        <v>3369</v>
      </c>
      <c r="B366" s="211" t="s">
        <v>3529</v>
      </c>
      <c r="C366" s="212" t="s">
        <v>3553</v>
      </c>
      <c r="D366" s="215" t="s">
        <v>3554</v>
      </c>
      <c r="E366" s="216" t="s">
        <v>2962</v>
      </c>
      <c r="F366" s="219" t="s">
        <v>3532</v>
      </c>
      <c r="G366" s="222" t="str">
        <f>IF(COUNTIF(H366:AU366,"&lt;&gt;")=0,"",SUMPRODUCT(((Recommendations[ImplStatus]="Implemented")+(Recommendations[ImplStatus]="Compensated"))*ISNUMBER(MATCH(Recommendations[Id],H366:AU366,0)))/COUNTIF(H366:AU366,"&lt;&gt;"))</f>
        <v/>
      </c>
      <c r="H366" s="223"/>
      <c r="I366" s="223"/>
      <c r="J366" s="223"/>
      <c r="K366" s="223"/>
      <c r="L366" s="223"/>
      <c r="M366" s="223"/>
      <c r="N366" s="223"/>
      <c r="O366" s="223"/>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c r="AL366" s="223"/>
      <c r="AM366" s="223"/>
      <c r="AN366" s="223"/>
      <c r="AO366" s="223"/>
      <c r="AP366" s="223"/>
      <c r="AQ366" s="223"/>
      <c r="AR366" s="223"/>
      <c r="AS366" s="223"/>
      <c r="AT366" s="223"/>
      <c r="AU366" s="237"/>
    </row>
    <row r="367" spans="1:47" ht="60" customHeight="1" x14ac:dyDescent="0.35">
      <c r="A367" s="233" t="s">
        <v>3369</v>
      </c>
      <c r="B367" s="211" t="s">
        <v>3529</v>
      </c>
      <c r="C367" s="212" t="s">
        <v>3555</v>
      </c>
      <c r="D367" s="215" t="s">
        <v>3556</v>
      </c>
      <c r="E367" s="216" t="s">
        <v>2962</v>
      </c>
      <c r="F367" s="219" t="s">
        <v>3532</v>
      </c>
      <c r="G367" s="222" t="str">
        <f>IF(COUNTIF(H367:AU367,"&lt;&gt;")=0,"",SUMPRODUCT(((Recommendations[ImplStatus]="Implemented")+(Recommendations[ImplStatus]="Compensated"))*ISNUMBER(MATCH(Recommendations[Id],H367:AU367,0)))/COUNTIF(H367:AU367,"&lt;&gt;"))</f>
        <v/>
      </c>
      <c r="H367" s="223"/>
      <c r="I367" s="223"/>
      <c r="J367" s="223"/>
      <c r="K367" s="223"/>
      <c r="L367" s="223"/>
      <c r="M367" s="223"/>
      <c r="N367" s="223"/>
      <c r="O367" s="223"/>
      <c r="P367" s="223"/>
      <c r="Q367" s="223"/>
      <c r="R367" s="223"/>
      <c r="S367" s="223"/>
      <c r="T367" s="223"/>
      <c r="U367" s="223"/>
      <c r="V367" s="223"/>
      <c r="W367" s="223"/>
      <c r="X367" s="223"/>
      <c r="Y367" s="223"/>
      <c r="Z367" s="223"/>
      <c r="AA367" s="223"/>
      <c r="AB367" s="223"/>
      <c r="AC367" s="223"/>
      <c r="AD367" s="223"/>
      <c r="AE367" s="223"/>
      <c r="AF367" s="223"/>
      <c r="AG367" s="223"/>
      <c r="AH367" s="223"/>
      <c r="AI367" s="223"/>
      <c r="AJ367" s="223"/>
      <c r="AK367" s="223"/>
      <c r="AL367" s="223"/>
      <c r="AM367" s="223"/>
      <c r="AN367" s="223"/>
      <c r="AO367" s="223"/>
      <c r="AP367" s="223"/>
      <c r="AQ367" s="223"/>
      <c r="AR367" s="223"/>
      <c r="AS367" s="223"/>
      <c r="AT367" s="223"/>
      <c r="AU367" s="237"/>
    </row>
    <row r="368" spans="1:47" ht="60" customHeight="1" x14ac:dyDescent="0.35">
      <c r="A368" s="233" t="s">
        <v>3369</v>
      </c>
      <c r="B368" s="211" t="s">
        <v>3529</v>
      </c>
      <c r="C368" s="212" t="s">
        <v>3557</v>
      </c>
      <c r="D368" s="215" t="s">
        <v>3558</v>
      </c>
      <c r="E368" s="216" t="s">
        <v>2962</v>
      </c>
      <c r="F368" s="219" t="s">
        <v>3532</v>
      </c>
      <c r="G368" s="222" t="str">
        <f>IF(COUNTIF(H368:AU368,"&lt;&gt;")=0,"",SUMPRODUCT(((Recommendations[ImplStatus]="Implemented")+(Recommendations[ImplStatus]="Compensated"))*ISNUMBER(MATCH(Recommendations[Id],H368:AU368,0)))/COUNTIF(H368:AU368,"&lt;&gt;"))</f>
        <v/>
      </c>
      <c r="H368" s="223"/>
      <c r="I368" s="223"/>
      <c r="J368" s="223"/>
      <c r="K368" s="223"/>
      <c r="L368" s="223"/>
      <c r="M368" s="223"/>
      <c r="N368" s="223"/>
      <c r="O368" s="223"/>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c r="AL368" s="223"/>
      <c r="AM368" s="223"/>
      <c r="AN368" s="223"/>
      <c r="AO368" s="223"/>
      <c r="AP368" s="223"/>
      <c r="AQ368" s="223"/>
      <c r="AR368" s="223"/>
      <c r="AS368" s="223"/>
      <c r="AT368" s="223"/>
      <c r="AU368" s="237"/>
    </row>
    <row r="369" spans="1:47" ht="60" customHeight="1" x14ac:dyDescent="0.35">
      <c r="A369" s="233" t="s">
        <v>3369</v>
      </c>
      <c r="B369" s="211" t="s">
        <v>3529</v>
      </c>
      <c r="C369" s="212" t="s">
        <v>3559</v>
      </c>
      <c r="D369" s="215" t="s">
        <v>3560</v>
      </c>
      <c r="E369" s="216" t="s">
        <v>2962</v>
      </c>
      <c r="F369" s="219" t="s">
        <v>3532</v>
      </c>
      <c r="G369" s="222" t="str">
        <f>IF(COUNTIF(H369:AU369,"&lt;&gt;")=0,"",SUMPRODUCT(((Recommendations[ImplStatus]="Implemented")+(Recommendations[ImplStatus]="Compensated"))*ISNUMBER(MATCH(Recommendations[Id],H369:AU369,0)))/COUNTIF(H369:AU369,"&lt;&gt;"))</f>
        <v/>
      </c>
      <c r="H369" s="223"/>
      <c r="I369" s="223"/>
      <c r="J369" s="223"/>
      <c r="K369" s="223"/>
      <c r="L369" s="223"/>
      <c r="M369" s="223"/>
      <c r="N369" s="223"/>
      <c r="O369" s="223"/>
      <c r="P369" s="223"/>
      <c r="Q369" s="223"/>
      <c r="R369" s="223"/>
      <c r="S369" s="223"/>
      <c r="T369" s="223"/>
      <c r="U369" s="223"/>
      <c r="V369" s="223"/>
      <c r="W369" s="223"/>
      <c r="X369" s="223"/>
      <c r="Y369" s="223"/>
      <c r="Z369" s="223"/>
      <c r="AA369" s="223"/>
      <c r="AB369" s="223"/>
      <c r="AC369" s="223"/>
      <c r="AD369" s="223"/>
      <c r="AE369" s="223"/>
      <c r="AF369" s="223"/>
      <c r="AG369" s="223"/>
      <c r="AH369" s="223"/>
      <c r="AI369" s="223"/>
      <c r="AJ369" s="223"/>
      <c r="AK369" s="223"/>
      <c r="AL369" s="223"/>
      <c r="AM369" s="223"/>
      <c r="AN369" s="223"/>
      <c r="AO369" s="223"/>
      <c r="AP369" s="223"/>
      <c r="AQ369" s="223"/>
      <c r="AR369" s="223"/>
      <c r="AS369" s="223"/>
      <c r="AT369" s="223"/>
      <c r="AU369" s="237"/>
    </row>
    <row r="370" spans="1:47" ht="60" customHeight="1" outlineLevel="1" x14ac:dyDescent="0.35">
      <c r="A370" s="231" t="s">
        <v>3561</v>
      </c>
      <c r="B370" s="209"/>
      <c r="C370" s="209"/>
      <c r="D370" s="213"/>
      <c r="E370" s="209"/>
      <c r="F370" s="217"/>
      <c r="G370" s="220" t="str">
        <f>IF(COUNTIF(H370:AU370,"&lt;&gt;")=0,"",SUMPRODUCT(((Recommendations[ImplStatus]="Implemented")+(Recommendations[ImplStatus]="Compensated"))*ISNUMBER(MATCH(Recommendations[Id],H370:AU370,0)))/COUNTIF(H370:AU370,"&lt;&gt;"))</f>
        <v/>
      </c>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17"/>
      <c r="AU370" s="235"/>
    </row>
    <row r="371" spans="1:47" ht="60" customHeight="1" outlineLevel="2" x14ac:dyDescent="0.35">
      <c r="A371" s="232" t="s">
        <v>3561</v>
      </c>
      <c r="B371" s="210" t="s">
        <v>3562</v>
      </c>
      <c r="C371" s="210"/>
      <c r="D371" s="214"/>
      <c r="E371" s="210"/>
      <c r="F371" s="218"/>
      <c r="G371" s="221" t="str">
        <f>IF(COUNTIF(H371:AU371,"&lt;&gt;")=0,"",SUMPRODUCT(((Recommendations[ImplStatus]="Implemented")+(Recommendations[ImplStatus]="Compensated"))*ISNUMBER(MATCH(Recommendations[Id],H371:AU371,0)))/COUNTIF(H371:AU371,"&lt;&gt;"))</f>
        <v/>
      </c>
      <c r="H371" s="218"/>
      <c r="I371" s="218"/>
      <c r="J371" s="218"/>
      <c r="K371" s="218"/>
      <c r="L371" s="218"/>
      <c r="M371" s="218"/>
      <c r="N371" s="218"/>
      <c r="O371" s="218"/>
      <c r="P371" s="218"/>
      <c r="Q371" s="218"/>
      <c r="R371" s="218"/>
      <c r="S371" s="218"/>
      <c r="T371" s="218"/>
      <c r="U371" s="218"/>
      <c r="V371" s="218"/>
      <c r="W371" s="218"/>
      <c r="X371" s="218"/>
      <c r="Y371" s="218"/>
      <c r="Z371" s="218"/>
      <c r="AA371" s="218"/>
      <c r="AB371" s="218"/>
      <c r="AC371" s="218"/>
      <c r="AD371" s="218"/>
      <c r="AE371" s="218"/>
      <c r="AF371" s="218"/>
      <c r="AG371" s="218"/>
      <c r="AH371" s="218"/>
      <c r="AI371" s="218"/>
      <c r="AJ371" s="218"/>
      <c r="AK371" s="218"/>
      <c r="AL371" s="218"/>
      <c r="AM371" s="218"/>
      <c r="AN371" s="218"/>
      <c r="AO371" s="218"/>
      <c r="AP371" s="218"/>
      <c r="AQ371" s="218"/>
      <c r="AR371" s="218"/>
      <c r="AS371" s="218"/>
      <c r="AT371" s="218"/>
      <c r="AU371" s="236"/>
    </row>
    <row r="372" spans="1:47" ht="60" customHeight="1" x14ac:dyDescent="0.35">
      <c r="A372" s="233" t="s">
        <v>3561</v>
      </c>
      <c r="B372" s="211" t="s">
        <v>3562</v>
      </c>
      <c r="C372" s="212" t="s">
        <v>3563</v>
      </c>
      <c r="D372" s="215" t="s">
        <v>3564</v>
      </c>
      <c r="E372" s="216" t="s">
        <v>2818</v>
      </c>
      <c r="F372" s="219" t="s">
        <v>3565</v>
      </c>
      <c r="G372" s="222" t="str">
        <f>IF(COUNTIF(H372:AU372,"&lt;&gt;")=0,"",SUMPRODUCT(((Recommendations[ImplStatus]="Implemented")+(Recommendations[ImplStatus]="Compensated"))*ISNUMBER(MATCH(Recommendations[Id],H372:AU372,0)))/COUNTIF(H372:AU372,"&lt;&gt;"))</f>
        <v/>
      </c>
      <c r="H372" s="223"/>
      <c r="I372" s="223"/>
      <c r="J372" s="223"/>
      <c r="K372" s="223"/>
      <c r="L372" s="223"/>
      <c r="M372" s="223"/>
      <c r="N372" s="223"/>
      <c r="O372" s="223"/>
      <c r="P372" s="223"/>
      <c r="Q372" s="223"/>
      <c r="R372" s="223"/>
      <c r="S372" s="223"/>
      <c r="T372" s="223"/>
      <c r="U372" s="223"/>
      <c r="V372" s="223"/>
      <c r="W372" s="223"/>
      <c r="X372" s="223"/>
      <c r="Y372" s="223"/>
      <c r="Z372" s="223"/>
      <c r="AA372" s="223"/>
      <c r="AB372" s="223"/>
      <c r="AC372" s="223"/>
      <c r="AD372" s="223"/>
      <c r="AE372" s="223"/>
      <c r="AF372" s="223"/>
      <c r="AG372" s="223"/>
      <c r="AH372" s="223"/>
      <c r="AI372" s="223"/>
      <c r="AJ372" s="223"/>
      <c r="AK372" s="223"/>
      <c r="AL372" s="223"/>
      <c r="AM372" s="223"/>
      <c r="AN372" s="223"/>
      <c r="AO372" s="223"/>
      <c r="AP372" s="223"/>
      <c r="AQ372" s="223"/>
      <c r="AR372" s="223"/>
      <c r="AS372" s="223"/>
      <c r="AT372" s="223"/>
      <c r="AU372" s="237"/>
    </row>
    <row r="373" spans="1:47" ht="60" customHeight="1" x14ac:dyDescent="0.35">
      <c r="A373" s="233" t="s">
        <v>3561</v>
      </c>
      <c r="B373" s="211" t="s">
        <v>3562</v>
      </c>
      <c r="C373" s="212" t="s">
        <v>3566</v>
      </c>
      <c r="D373" s="215" t="s">
        <v>3567</v>
      </c>
      <c r="E373" s="216" t="s">
        <v>2818</v>
      </c>
      <c r="F373" s="219" t="s">
        <v>3568</v>
      </c>
      <c r="G373" s="222" t="str">
        <f>IF(COUNTIF(H373:AU373,"&lt;&gt;")=0,"",SUMPRODUCT(((Recommendations[ImplStatus]="Implemented")+(Recommendations[ImplStatus]="Compensated"))*ISNUMBER(MATCH(Recommendations[Id],H373:AU373,0)))/COUNTIF(H373:AU373,"&lt;&gt;"))</f>
        <v/>
      </c>
      <c r="H373" s="223"/>
      <c r="I373" s="223"/>
      <c r="J373" s="223"/>
      <c r="K373" s="223"/>
      <c r="L373" s="223"/>
      <c r="M373" s="223"/>
      <c r="N373" s="223"/>
      <c r="O373" s="223"/>
      <c r="P373" s="223"/>
      <c r="Q373" s="223"/>
      <c r="R373" s="223"/>
      <c r="S373" s="223"/>
      <c r="T373" s="223"/>
      <c r="U373" s="223"/>
      <c r="V373" s="223"/>
      <c r="W373" s="223"/>
      <c r="X373" s="223"/>
      <c r="Y373" s="223"/>
      <c r="Z373" s="223"/>
      <c r="AA373" s="223"/>
      <c r="AB373" s="223"/>
      <c r="AC373" s="223"/>
      <c r="AD373" s="223"/>
      <c r="AE373" s="223"/>
      <c r="AF373" s="223"/>
      <c r="AG373" s="223"/>
      <c r="AH373" s="223"/>
      <c r="AI373" s="223"/>
      <c r="AJ373" s="223"/>
      <c r="AK373" s="223"/>
      <c r="AL373" s="223"/>
      <c r="AM373" s="223"/>
      <c r="AN373" s="223"/>
      <c r="AO373" s="223"/>
      <c r="AP373" s="223"/>
      <c r="AQ373" s="223"/>
      <c r="AR373" s="223"/>
      <c r="AS373" s="223"/>
      <c r="AT373" s="223"/>
      <c r="AU373" s="237"/>
    </row>
    <row r="374" spans="1:47" ht="60" customHeight="1" x14ac:dyDescent="0.35">
      <c r="A374" s="233" t="s">
        <v>3561</v>
      </c>
      <c r="B374" s="211" t="s">
        <v>3562</v>
      </c>
      <c r="C374" s="212" t="s">
        <v>3569</v>
      </c>
      <c r="D374" s="215" t="s">
        <v>3570</v>
      </c>
      <c r="E374" s="216" t="s">
        <v>2847</v>
      </c>
      <c r="F374" s="219" t="s">
        <v>3568</v>
      </c>
      <c r="G374" s="222" t="str">
        <f>IF(COUNTIF(H374:AU374,"&lt;&gt;")=0,"",SUMPRODUCT(((Recommendations[ImplStatus]="Implemented")+(Recommendations[ImplStatus]="Compensated"))*ISNUMBER(MATCH(Recommendations[Id],H374:AU374,0)))/COUNTIF(H374:AU374,"&lt;&gt;"))</f>
        <v/>
      </c>
      <c r="H374" s="223"/>
      <c r="I374" s="223"/>
      <c r="J374" s="223"/>
      <c r="K374" s="223"/>
      <c r="L374" s="223"/>
      <c r="M374" s="223"/>
      <c r="N374" s="223"/>
      <c r="O374" s="223"/>
      <c r="P374" s="223"/>
      <c r="Q374" s="223"/>
      <c r="R374" s="223"/>
      <c r="S374" s="223"/>
      <c r="T374" s="223"/>
      <c r="U374" s="223"/>
      <c r="V374" s="223"/>
      <c r="W374" s="223"/>
      <c r="X374" s="223"/>
      <c r="Y374" s="223"/>
      <c r="Z374" s="223"/>
      <c r="AA374" s="223"/>
      <c r="AB374" s="223"/>
      <c r="AC374" s="223"/>
      <c r="AD374" s="223"/>
      <c r="AE374" s="223"/>
      <c r="AF374" s="223"/>
      <c r="AG374" s="223"/>
      <c r="AH374" s="223"/>
      <c r="AI374" s="223"/>
      <c r="AJ374" s="223"/>
      <c r="AK374" s="223"/>
      <c r="AL374" s="223"/>
      <c r="AM374" s="223"/>
      <c r="AN374" s="223"/>
      <c r="AO374" s="223"/>
      <c r="AP374" s="223"/>
      <c r="AQ374" s="223"/>
      <c r="AR374" s="223"/>
      <c r="AS374" s="223"/>
      <c r="AT374" s="223"/>
      <c r="AU374" s="237"/>
    </row>
    <row r="375" spans="1:47" ht="60" customHeight="1" x14ac:dyDescent="0.35">
      <c r="A375" s="233" t="s">
        <v>3561</v>
      </c>
      <c r="B375" s="211" t="s">
        <v>3562</v>
      </c>
      <c r="C375" s="212" t="s">
        <v>3571</v>
      </c>
      <c r="D375" s="215" t="s">
        <v>3572</v>
      </c>
      <c r="E375" s="216" t="s">
        <v>2847</v>
      </c>
      <c r="F375" s="219" t="s">
        <v>3568</v>
      </c>
      <c r="G375" s="222" t="str">
        <f>IF(COUNTIF(H375:AU375,"&lt;&gt;")=0,"",SUMPRODUCT(((Recommendations[ImplStatus]="Implemented")+(Recommendations[ImplStatus]="Compensated"))*ISNUMBER(MATCH(Recommendations[Id],H375:AU375,0)))/COUNTIF(H375:AU375,"&lt;&gt;"))</f>
        <v/>
      </c>
      <c r="H375" s="223"/>
      <c r="I375" s="223"/>
      <c r="J375" s="223"/>
      <c r="K375" s="223"/>
      <c r="L375" s="223"/>
      <c r="M375" s="223"/>
      <c r="N375" s="223"/>
      <c r="O375" s="223"/>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23"/>
      <c r="AK375" s="223"/>
      <c r="AL375" s="223"/>
      <c r="AM375" s="223"/>
      <c r="AN375" s="223"/>
      <c r="AO375" s="223"/>
      <c r="AP375" s="223"/>
      <c r="AQ375" s="223"/>
      <c r="AR375" s="223"/>
      <c r="AS375" s="223"/>
      <c r="AT375" s="223"/>
      <c r="AU375" s="237"/>
    </row>
    <row r="376" spans="1:47" ht="60" customHeight="1" x14ac:dyDescent="0.35">
      <c r="A376" s="233" t="s">
        <v>3561</v>
      </c>
      <c r="B376" s="211" t="s">
        <v>3562</v>
      </c>
      <c r="C376" s="212" t="s">
        <v>3573</v>
      </c>
      <c r="D376" s="215" t="s">
        <v>3574</v>
      </c>
      <c r="E376" s="216" t="s">
        <v>2847</v>
      </c>
      <c r="F376" s="219" t="s">
        <v>3430</v>
      </c>
      <c r="G376" s="222" t="str">
        <f>IF(COUNTIF(H376:AU376,"&lt;&gt;")=0,"",SUMPRODUCT(((Recommendations[ImplStatus]="Implemented")+(Recommendations[ImplStatus]="Compensated"))*ISNUMBER(MATCH(Recommendations[Id],H376:AU376,0)))/COUNTIF(H376:AU376,"&lt;&gt;"))</f>
        <v/>
      </c>
      <c r="H376" s="223"/>
      <c r="I376" s="223"/>
      <c r="J376" s="223"/>
      <c r="K376" s="223"/>
      <c r="L376" s="223"/>
      <c r="M376" s="223"/>
      <c r="N376" s="223"/>
      <c r="O376" s="223"/>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23"/>
      <c r="AU376" s="237"/>
    </row>
    <row r="377" spans="1:47" ht="60" customHeight="1" x14ac:dyDescent="0.35">
      <c r="A377" s="233" t="s">
        <v>3561</v>
      </c>
      <c r="B377" s="211" t="s">
        <v>3562</v>
      </c>
      <c r="C377" s="212" t="s">
        <v>3575</v>
      </c>
      <c r="D377" s="215" t="s">
        <v>3576</v>
      </c>
      <c r="E377" s="216" t="s">
        <v>2914</v>
      </c>
      <c r="F377" s="219" t="s">
        <v>3388</v>
      </c>
      <c r="G377" s="222" t="str">
        <f>IF(COUNTIF(H377:AU377,"&lt;&gt;")=0,"",SUMPRODUCT(((Recommendations[ImplStatus]="Implemented")+(Recommendations[ImplStatus]="Compensated"))*ISNUMBER(MATCH(Recommendations[Id],H377:AU377,0)))/COUNTIF(H377:AU377,"&lt;&gt;"))</f>
        <v/>
      </c>
      <c r="H377" s="223"/>
      <c r="I377" s="223"/>
      <c r="J377" s="223"/>
      <c r="K377" s="223"/>
      <c r="L377" s="223"/>
      <c r="M377" s="223"/>
      <c r="N377" s="223"/>
      <c r="O377" s="223"/>
      <c r="P377" s="223"/>
      <c r="Q377" s="223"/>
      <c r="R377" s="223"/>
      <c r="S377" s="223"/>
      <c r="T377" s="223"/>
      <c r="U377" s="223"/>
      <c r="V377" s="223"/>
      <c r="W377" s="223"/>
      <c r="X377" s="223"/>
      <c r="Y377" s="223"/>
      <c r="Z377" s="223"/>
      <c r="AA377" s="223"/>
      <c r="AB377" s="223"/>
      <c r="AC377" s="223"/>
      <c r="AD377" s="223"/>
      <c r="AE377" s="223"/>
      <c r="AF377" s="223"/>
      <c r="AG377" s="223"/>
      <c r="AH377" s="223"/>
      <c r="AI377" s="223"/>
      <c r="AJ377" s="223"/>
      <c r="AK377" s="223"/>
      <c r="AL377" s="223"/>
      <c r="AM377" s="223"/>
      <c r="AN377" s="223"/>
      <c r="AO377" s="223"/>
      <c r="AP377" s="223"/>
      <c r="AQ377" s="223"/>
      <c r="AR377" s="223"/>
      <c r="AS377" s="223"/>
      <c r="AT377" s="223"/>
      <c r="AU377" s="237"/>
    </row>
    <row r="378" spans="1:47" ht="60" customHeight="1" x14ac:dyDescent="0.35">
      <c r="A378" s="233" t="s">
        <v>3561</v>
      </c>
      <c r="B378" s="211" t="s">
        <v>3562</v>
      </c>
      <c r="C378" s="212" t="s">
        <v>3577</v>
      </c>
      <c r="D378" s="215" t="s">
        <v>3578</v>
      </c>
      <c r="E378" s="216" t="s">
        <v>2914</v>
      </c>
      <c r="F378" s="219" t="s">
        <v>3568</v>
      </c>
      <c r="G378" s="222" t="str">
        <f>IF(COUNTIF(H378:AU378,"&lt;&gt;")=0,"",SUMPRODUCT(((Recommendations[ImplStatus]="Implemented")+(Recommendations[ImplStatus]="Compensated"))*ISNUMBER(MATCH(Recommendations[Id],H378:AU378,0)))/COUNTIF(H378:AU378,"&lt;&gt;"))</f>
        <v/>
      </c>
      <c r="H378" s="223"/>
      <c r="I378" s="223"/>
      <c r="J378" s="223"/>
      <c r="K378" s="223"/>
      <c r="L378" s="223"/>
      <c r="M378" s="223"/>
      <c r="N378" s="223"/>
      <c r="O378" s="223"/>
      <c r="P378" s="223"/>
      <c r="Q378" s="223"/>
      <c r="R378" s="223"/>
      <c r="S378" s="223"/>
      <c r="T378" s="223"/>
      <c r="U378" s="223"/>
      <c r="V378" s="223"/>
      <c r="W378" s="223"/>
      <c r="X378" s="223"/>
      <c r="Y378" s="223"/>
      <c r="Z378" s="223"/>
      <c r="AA378" s="223"/>
      <c r="AB378" s="223"/>
      <c r="AC378" s="223"/>
      <c r="AD378" s="223"/>
      <c r="AE378" s="223"/>
      <c r="AF378" s="223"/>
      <c r="AG378" s="223"/>
      <c r="AH378" s="223"/>
      <c r="AI378" s="223"/>
      <c r="AJ378" s="223"/>
      <c r="AK378" s="223"/>
      <c r="AL378" s="223"/>
      <c r="AM378" s="223"/>
      <c r="AN378" s="223"/>
      <c r="AO378" s="223"/>
      <c r="AP378" s="223"/>
      <c r="AQ378" s="223"/>
      <c r="AR378" s="223"/>
      <c r="AS378" s="223"/>
      <c r="AT378" s="223"/>
      <c r="AU378" s="237"/>
    </row>
    <row r="379" spans="1:47" ht="60" customHeight="1" x14ac:dyDescent="0.35">
      <c r="A379" s="233" t="s">
        <v>3561</v>
      </c>
      <c r="B379" s="211" t="s">
        <v>3562</v>
      </c>
      <c r="C379" s="212" t="s">
        <v>3579</v>
      </c>
      <c r="D379" s="215" t="s">
        <v>3580</v>
      </c>
      <c r="E379" s="216" t="s">
        <v>2914</v>
      </c>
      <c r="F379" s="219" t="s">
        <v>3565</v>
      </c>
      <c r="G379" s="222" t="str">
        <f>IF(COUNTIF(H379:AU379,"&lt;&gt;")=0,"",SUMPRODUCT(((Recommendations[ImplStatus]="Implemented")+(Recommendations[ImplStatus]="Compensated"))*ISNUMBER(MATCH(Recommendations[Id],H379:AU379,0)))/COUNTIF(H379:AU379,"&lt;&gt;"))</f>
        <v/>
      </c>
      <c r="H379" s="223"/>
      <c r="I379" s="223"/>
      <c r="J379" s="223"/>
      <c r="K379" s="223"/>
      <c r="L379" s="223"/>
      <c r="M379" s="223"/>
      <c r="N379" s="223"/>
      <c r="O379" s="223"/>
      <c r="P379" s="223"/>
      <c r="Q379" s="223"/>
      <c r="R379" s="223"/>
      <c r="S379" s="223"/>
      <c r="T379" s="223"/>
      <c r="U379" s="223"/>
      <c r="V379" s="223"/>
      <c r="W379" s="223"/>
      <c r="X379" s="223"/>
      <c r="Y379" s="223"/>
      <c r="Z379" s="223"/>
      <c r="AA379" s="223"/>
      <c r="AB379" s="223"/>
      <c r="AC379" s="223"/>
      <c r="AD379" s="223"/>
      <c r="AE379" s="223"/>
      <c r="AF379" s="223"/>
      <c r="AG379" s="223"/>
      <c r="AH379" s="223"/>
      <c r="AI379" s="223"/>
      <c r="AJ379" s="223"/>
      <c r="AK379" s="223"/>
      <c r="AL379" s="223"/>
      <c r="AM379" s="223"/>
      <c r="AN379" s="223"/>
      <c r="AO379" s="223"/>
      <c r="AP379" s="223"/>
      <c r="AQ379" s="223"/>
      <c r="AR379" s="223"/>
      <c r="AS379" s="223"/>
      <c r="AT379" s="223"/>
      <c r="AU379" s="237"/>
    </row>
    <row r="380" spans="1:47" ht="60" customHeight="1" x14ac:dyDescent="0.35">
      <c r="A380" s="233" t="s">
        <v>3561</v>
      </c>
      <c r="B380" s="211" t="s">
        <v>3562</v>
      </c>
      <c r="C380" s="212" t="s">
        <v>3581</v>
      </c>
      <c r="D380" s="215" t="s">
        <v>3582</v>
      </c>
      <c r="E380" s="216" t="s">
        <v>2914</v>
      </c>
      <c r="F380" s="219" t="s">
        <v>3565</v>
      </c>
      <c r="G380" s="222" t="str">
        <f>IF(COUNTIF(H380:AU380,"&lt;&gt;")=0,"",SUMPRODUCT(((Recommendations[ImplStatus]="Implemented")+(Recommendations[ImplStatus]="Compensated"))*ISNUMBER(MATCH(Recommendations[Id],H380:AU380,0)))/COUNTIF(H380:AU380,"&lt;&gt;"))</f>
        <v/>
      </c>
      <c r="H380" s="223"/>
      <c r="I380" s="223"/>
      <c r="J380" s="223"/>
      <c r="K380" s="223"/>
      <c r="L380" s="223"/>
      <c r="M380" s="223"/>
      <c r="N380" s="223"/>
      <c r="O380" s="223"/>
      <c r="P380" s="223"/>
      <c r="Q380" s="223"/>
      <c r="R380" s="223"/>
      <c r="S380" s="223"/>
      <c r="T380" s="223"/>
      <c r="U380" s="223"/>
      <c r="V380" s="223"/>
      <c r="W380" s="223"/>
      <c r="X380" s="223"/>
      <c r="Y380" s="223"/>
      <c r="Z380" s="223"/>
      <c r="AA380" s="223"/>
      <c r="AB380" s="223"/>
      <c r="AC380" s="223"/>
      <c r="AD380" s="223"/>
      <c r="AE380" s="223"/>
      <c r="AF380" s="223"/>
      <c r="AG380" s="223"/>
      <c r="AH380" s="223"/>
      <c r="AI380" s="223"/>
      <c r="AJ380" s="223"/>
      <c r="AK380" s="223"/>
      <c r="AL380" s="223"/>
      <c r="AM380" s="223"/>
      <c r="AN380" s="223"/>
      <c r="AO380" s="223"/>
      <c r="AP380" s="223"/>
      <c r="AQ380" s="223"/>
      <c r="AR380" s="223"/>
      <c r="AS380" s="223"/>
      <c r="AT380" s="223"/>
      <c r="AU380" s="237"/>
    </row>
    <row r="381" spans="1:47" ht="60" customHeight="1" x14ac:dyDescent="0.35">
      <c r="A381" s="233" t="s">
        <v>3561</v>
      </c>
      <c r="B381" s="211" t="s">
        <v>3562</v>
      </c>
      <c r="C381" s="212" t="s">
        <v>3583</v>
      </c>
      <c r="D381" s="215" t="s">
        <v>3584</v>
      </c>
      <c r="E381" s="216" t="s">
        <v>2914</v>
      </c>
      <c r="F381" s="219" t="s">
        <v>3565</v>
      </c>
      <c r="G381" s="222" t="str">
        <f>IF(COUNTIF(H381:AU381,"&lt;&gt;")=0,"",SUMPRODUCT(((Recommendations[ImplStatus]="Implemented")+(Recommendations[ImplStatus]="Compensated"))*ISNUMBER(MATCH(Recommendations[Id],H381:AU381,0)))/COUNTIF(H381:AU381,"&lt;&gt;"))</f>
        <v/>
      </c>
      <c r="H381" s="223"/>
      <c r="I381" s="223"/>
      <c r="J381" s="223"/>
      <c r="K381" s="223"/>
      <c r="L381" s="223"/>
      <c r="M381" s="223"/>
      <c r="N381" s="223"/>
      <c r="O381" s="223"/>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223"/>
      <c r="AL381" s="223"/>
      <c r="AM381" s="223"/>
      <c r="AN381" s="223"/>
      <c r="AO381" s="223"/>
      <c r="AP381" s="223"/>
      <c r="AQ381" s="223"/>
      <c r="AR381" s="223"/>
      <c r="AS381" s="223"/>
      <c r="AT381" s="223"/>
      <c r="AU381" s="237"/>
    </row>
    <row r="382" spans="1:47" ht="60" customHeight="1" x14ac:dyDescent="0.35">
      <c r="A382" s="233" t="s">
        <v>3561</v>
      </c>
      <c r="B382" s="211" t="s">
        <v>3562</v>
      </c>
      <c r="C382" s="212" t="s">
        <v>3585</v>
      </c>
      <c r="D382" s="215" t="s">
        <v>3586</v>
      </c>
      <c r="E382" s="216" t="s">
        <v>2962</v>
      </c>
      <c r="F382" s="219" t="s">
        <v>3565</v>
      </c>
      <c r="G382" s="222" t="str">
        <f>IF(COUNTIF(H382:AU382,"&lt;&gt;")=0,"",SUMPRODUCT(((Recommendations[ImplStatus]="Implemented")+(Recommendations[ImplStatus]="Compensated"))*ISNUMBER(MATCH(Recommendations[Id],H382:AU382,0)))/COUNTIF(H382:AU382,"&lt;&gt;"))</f>
        <v/>
      </c>
      <c r="H382" s="223"/>
      <c r="I382" s="223"/>
      <c r="J382" s="223"/>
      <c r="K382" s="223"/>
      <c r="L382" s="223"/>
      <c r="M382" s="223"/>
      <c r="N382" s="223"/>
      <c r="O382" s="223"/>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c r="AL382" s="223"/>
      <c r="AM382" s="223"/>
      <c r="AN382" s="223"/>
      <c r="AO382" s="223"/>
      <c r="AP382" s="223"/>
      <c r="AQ382" s="223"/>
      <c r="AR382" s="223"/>
      <c r="AS382" s="223"/>
      <c r="AT382" s="223"/>
      <c r="AU382" s="237"/>
    </row>
    <row r="383" spans="1:47" ht="60" customHeight="1" x14ac:dyDescent="0.35">
      <c r="A383" s="233" t="s">
        <v>3561</v>
      </c>
      <c r="B383" s="211" t="s">
        <v>3562</v>
      </c>
      <c r="C383" s="212" t="s">
        <v>3587</v>
      </c>
      <c r="D383" s="215" t="s">
        <v>3588</v>
      </c>
      <c r="E383" s="216" t="s">
        <v>2962</v>
      </c>
      <c r="F383" s="219" t="s">
        <v>3565</v>
      </c>
      <c r="G383" s="222" t="str">
        <f>IF(COUNTIF(H383:AU383,"&lt;&gt;")=0,"",SUMPRODUCT(((Recommendations[ImplStatus]="Implemented")+(Recommendations[ImplStatus]="Compensated"))*ISNUMBER(MATCH(Recommendations[Id],H383:AU383,0)))/COUNTIF(H383:AU383,"&lt;&gt;"))</f>
        <v/>
      </c>
      <c r="H383" s="223"/>
      <c r="I383" s="223"/>
      <c r="J383" s="223"/>
      <c r="K383" s="223"/>
      <c r="L383" s="223"/>
      <c r="M383" s="223"/>
      <c r="N383" s="223"/>
      <c r="O383" s="223"/>
      <c r="P383" s="223"/>
      <c r="Q383" s="223"/>
      <c r="R383" s="223"/>
      <c r="S383" s="223"/>
      <c r="T383" s="223"/>
      <c r="U383" s="223"/>
      <c r="V383" s="223"/>
      <c r="W383" s="223"/>
      <c r="X383" s="223"/>
      <c r="Y383" s="223"/>
      <c r="Z383" s="223"/>
      <c r="AA383" s="223"/>
      <c r="AB383" s="223"/>
      <c r="AC383" s="223"/>
      <c r="AD383" s="223"/>
      <c r="AE383" s="223"/>
      <c r="AF383" s="223"/>
      <c r="AG383" s="223"/>
      <c r="AH383" s="223"/>
      <c r="AI383" s="223"/>
      <c r="AJ383" s="223"/>
      <c r="AK383" s="223"/>
      <c r="AL383" s="223"/>
      <c r="AM383" s="223"/>
      <c r="AN383" s="223"/>
      <c r="AO383" s="223"/>
      <c r="AP383" s="223"/>
      <c r="AQ383" s="223"/>
      <c r="AR383" s="223"/>
      <c r="AS383" s="223"/>
      <c r="AT383" s="223"/>
      <c r="AU383" s="237"/>
    </row>
    <row r="384" spans="1:47" ht="60" customHeight="1" x14ac:dyDescent="0.35">
      <c r="A384" s="233" t="s">
        <v>3561</v>
      </c>
      <c r="B384" s="211" t="s">
        <v>3562</v>
      </c>
      <c r="C384" s="212" t="s">
        <v>3589</v>
      </c>
      <c r="D384" s="215" t="s">
        <v>3590</v>
      </c>
      <c r="E384" s="216" t="s">
        <v>2962</v>
      </c>
      <c r="F384" s="219" t="s">
        <v>3565</v>
      </c>
      <c r="G384" s="222" t="str">
        <f>IF(COUNTIF(H384:AU384,"&lt;&gt;")=0,"",SUMPRODUCT(((Recommendations[ImplStatus]="Implemented")+(Recommendations[ImplStatus]="Compensated"))*ISNUMBER(MATCH(Recommendations[Id],H384:AU384,0)))/COUNTIF(H384:AU384,"&lt;&gt;"))</f>
        <v/>
      </c>
      <c r="H384" s="223"/>
      <c r="I384" s="223"/>
      <c r="J384" s="223"/>
      <c r="K384" s="223"/>
      <c r="L384" s="223"/>
      <c r="M384" s="223"/>
      <c r="N384" s="223"/>
      <c r="O384" s="223"/>
      <c r="P384" s="223"/>
      <c r="Q384" s="223"/>
      <c r="R384" s="223"/>
      <c r="S384" s="223"/>
      <c r="T384" s="223"/>
      <c r="U384" s="223"/>
      <c r="V384" s="223"/>
      <c r="W384" s="223"/>
      <c r="X384" s="223"/>
      <c r="Y384" s="223"/>
      <c r="Z384" s="223"/>
      <c r="AA384" s="223"/>
      <c r="AB384" s="223"/>
      <c r="AC384" s="223"/>
      <c r="AD384" s="223"/>
      <c r="AE384" s="223"/>
      <c r="AF384" s="223"/>
      <c r="AG384" s="223"/>
      <c r="AH384" s="223"/>
      <c r="AI384" s="223"/>
      <c r="AJ384" s="223"/>
      <c r="AK384" s="223"/>
      <c r="AL384" s="223"/>
      <c r="AM384" s="223"/>
      <c r="AN384" s="223"/>
      <c r="AO384" s="223"/>
      <c r="AP384" s="223"/>
      <c r="AQ384" s="223"/>
      <c r="AR384" s="223"/>
      <c r="AS384" s="223"/>
      <c r="AT384" s="223"/>
      <c r="AU384" s="237"/>
    </row>
    <row r="385" spans="1:47" ht="60" customHeight="1" x14ac:dyDescent="0.35">
      <c r="A385" s="233" t="s">
        <v>3561</v>
      </c>
      <c r="B385" s="211" t="s">
        <v>3562</v>
      </c>
      <c r="C385" s="212" t="s">
        <v>3591</v>
      </c>
      <c r="D385" s="215" t="s">
        <v>3592</v>
      </c>
      <c r="E385" s="216" t="s">
        <v>2914</v>
      </c>
      <c r="F385" s="219" t="s">
        <v>3565</v>
      </c>
      <c r="G385" s="222" t="str">
        <f>IF(COUNTIF(H385:AU385,"&lt;&gt;")=0,"",SUMPRODUCT(((Recommendations[ImplStatus]="Implemented")+(Recommendations[ImplStatus]="Compensated"))*ISNUMBER(MATCH(Recommendations[Id],H385:AU385,0)))/COUNTIF(H385:AU385,"&lt;&gt;"))</f>
        <v/>
      </c>
      <c r="H385" s="223"/>
      <c r="I385" s="223"/>
      <c r="J385" s="223"/>
      <c r="K385" s="223"/>
      <c r="L385" s="223"/>
      <c r="M385" s="223"/>
      <c r="N385" s="223"/>
      <c r="O385" s="223"/>
      <c r="P385" s="223"/>
      <c r="Q385" s="223"/>
      <c r="R385" s="223"/>
      <c r="S385" s="223"/>
      <c r="T385" s="223"/>
      <c r="U385" s="223"/>
      <c r="V385" s="223"/>
      <c r="W385" s="223"/>
      <c r="X385" s="223"/>
      <c r="Y385" s="223"/>
      <c r="Z385" s="223"/>
      <c r="AA385" s="223"/>
      <c r="AB385" s="223"/>
      <c r="AC385" s="223"/>
      <c r="AD385" s="223"/>
      <c r="AE385" s="223"/>
      <c r="AF385" s="223"/>
      <c r="AG385" s="223"/>
      <c r="AH385" s="223"/>
      <c r="AI385" s="223"/>
      <c r="AJ385" s="223"/>
      <c r="AK385" s="223"/>
      <c r="AL385" s="223"/>
      <c r="AM385" s="223"/>
      <c r="AN385" s="223"/>
      <c r="AO385" s="223"/>
      <c r="AP385" s="223"/>
      <c r="AQ385" s="223"/>
      <c r="AR385" s="223"/>
      <c r="AS385" s="223"/>
      <c r="AT385" s="223"/>
      <c r="AU385" s="237"/>
    </row>
    <row r="386" spans="1:47" ht="60" customHeight="1" outlineLevel="2" x14ac:dyDescent="0.35">
      <c r="A386" s="232" t="s">
        <v>3561</v>
      </c>
      <c r="B386" s="210" t="s">
        <v>3593</v>
      </c>
      <c r="C386" s="210"/>
      <c r="D386" s="214"/>
      <c r="E386" s="210"/>
      <c r="F386" s="218"/>
      <c r="G386" s="221" t="str">
        <f>IF(COUNTIF(H386:AU386,"&lt;&gt;")=0,"",SUMPRODUCT(((Recommendations[ImplStatus]="Implemented")+(Recommendations[ImplStatus]="Compensated"))*ISNUMBER(MATCH(Recommendations[Id],H386:AU386,0)))/COUNTIF(H386:AU386,"&lt;&gt;"))</f>
        <v/>
      </c>
      <c r="H386" s="218"/>
      <c r="I386" s="218"/>
      <c r="J386" s="218"/>
      <c r="K386" s="218"/>
      <c r="L386" s="218"/>
      <c r="M386" s="218"/>
      <c r="N386" s="218"/>
      <c r="O386" s="218"/>
      <c r="P386" s="218"/>
      <c r="Q386" s="218"/>
      <c r="R386" s="218"/>
      <c r="S386" s="218"/>
      <c r="T386" s="218"/>
      <c r="U386" s="218"/>
      <c r="V386" s="218"/>
      <c r="W386" s="218"/>
      <c r="X386" s="218"/>
      <c r="Y386" s="218"/>
      <c r="Z386" s="218"/>
      <c r="AA386" s="218"/>
      <c r="AB386" s="218"/>
      <c r="AC386" s="218"/>
      <c r="AD386" s="218"/>
      <c r="AE386" s="218"/>
      <c r="AF386" s="218"/>
      <c r="AG386" s="218"/>
      <c r="AH386" s="218"/>
      <c r="AI386" s="218"/>
      <c r="AJ386" s="218"/>
      <c r="AK386" s="218"/>
      <c r="AL386" s="218"/>
      <c r="AM386" s="218"/>
      <c r="AN386" s="218"/>
      <c r="AO386" s="218"/>
      <c r="AP386" s="218"/>
      <c r="AQ386" s="218"/>
      <c r="AR386" s="218"/>
      <c r="AS386" s="218"/>
      <c r="AT386" s="218"/>
      <c r="AU386" s="236"/>
    </row>
    <row r="387" spans="1:47" ht="60" customHeight="1" x14ac:dyDescent="0.35">
      <c r="A387" s="233" t="s">
        <v>3561</v>
      </c>
      <c r="B387" s="211" t="s">
        <v>3593</v>
      </c>
      <c r="C387" s="212" t="s">
        <v>3594</v>
      </c>
      <c r="D387" s="215" t="s">
        <v>3595</v>
      </c>
      <c r="E387" s="216" t="s">
        <v>2818</v>
      </c>
      <c r="F387" s="219" t="s">
        <v>3596</v>
      </c>
      <c r="G387" s="222" t="str">
        <f>IF(COUNTIF(H387:AU387,"&lt;&gt;")=0,"",SUMPRODUCT(((Recommendations[ImplStatus]="Implemented")+(Recommendations[ImplStatus]="Compensated"))*ISNUMBER(MATCH(Recommendations[Id],H387:AU387,0)))/COUNTIF(H387:AU387,"&lt;&gt;"))</f>
        <v/>
      </c>
      <c r="H387" s="223"/>
      <c r="I387" s="223"/>
      <c r="J387" s="223"/>
      <c r="K387" s="223"/>
      <c r="L387" s="223"/>
      <c r="M387" s="223"/>
      <c r="N387" s="223"/>
      <c r="O387" s="223"/>
      <c r="P387" s="223"/>
      <c r="Q387" s="223"/>
      <c r="R387" s="223"/>
      <c r="S387" s="223"/>
      <c r="T387" s="223"/>
      <c r="U387" s="223"/>
      <c r="V387" s="223"/>
      <c r="W387" s="223"/>
      <c r="X387" s="223"/>
      <c r="Y387" s="223"/>
      <c r="Z387" s="223"/>
      <c r="AA387" s="223"/>
      <c r="AB387" s="223"/>
      <c r="AC387" s="223"/>
      <c r="AD387" s="223"/>
      <c r="AE387" s="223"/>
      <c r="AF387" s="223"/>
      <c r="AG387" s="223"/>
      <c r="AH387" s="223"/>
      <c r="AI387" s="223"/>
      <c r="AJ387" s="223"/>
      <c r="AK387" s="223"/>
      <c r="AL387" s="223"/>
      <c r="AM387" s="223"/>
      <c r="AN387" s="223"/>
      <c r="AO387" s="223"/>
      <c r="AP387" s="223"/>
      <c r="AQ387" s="223"/>
      <c r="AR387" s="223"/>
      <c r="AS387" s="223"/>
      <c r="AT387" s="223"/>
      <c r="AU387" s="237"/>
    </row>
    <row r="388" spans="1:47" ht="60" customHeight="1" x14ac:dyDescent="0.35">
      <c r="A388" s="233" t="s">
        <v>3561</v>
      </c>
      <c r="B388" s="211" t="s">
        <v>3593</v>
      </c>
      <c r="C388" s="212" t="s">
        <v>3597</v>
      </c>
      <c r="D388" s="215" t="s">
        <v>3598</v>
      </c>
      <c r="E388" s="216" t="s">
        <v>2818</v>
      </c>
      <c r="F388" s="219" t="s">
        <v>3596</v>
      </c>
      <c r="G388" s="222" t="str">
        <f>IF(COUNTIF(H388:AU388,"&lt;&gt;")=0,"",SUMPRODUCT(((Recommendations[ImplStatus]="Implemented")+(Recommendations[ImplStatus]="Compensated"))*ISNUMBER(MATCH(Recommendations[Id],H388:AU388,0)))/COUNTIF(H388:AU388,"&lt;&gt;"))</f>
        <v/>
      </c>
      <c r="H388" s="223"/>
      <c r="I388" s="223"/>
      <c r="J388" s="223"/>
      <c r="K388" s="223"/>
      <c r="L388" s="223"/>
      <c r="M388" s="223"/>
      <c r="N388" s="223"/>
      <c r="O388" s="223"/>
      <c r="P388" s="223"/>
      <c r="Q388" s="223"/>
      <c r="R388" s="223"/>
      <c r="S388" s="223"/>
      <c r="T388" s="223"/>
      <c r="U388" s="223"/>
      <c r="V388" s="223"/>
      <c r="W388" s="223"/>
      <c r="X388" s="223"/>
      <c r="Y388" s="223"/>
      <c r="Z388" s="223"/>
      <c r="AA388" s="223"/>
      <c r="AB388" s="223"/>
      <c r="AC388" s="223"/>
      <c r="AD388" s="223"/>
      <c r="AE388" s="223"/>
      <c r="AF388" s="223"/>
      <c r="AG388" s="223"/>
      <c r="AH388" s="223"/>
      <c r="AI388" s="223"/>
      <c r="AJ388" s="223"/>
      <c r="AK388" s="223"/>
      <c r="AL388" s="223"/>
      <c r="AM388" s="223"/>
      <c r="AN388" s="223"/>
      <c r="AO388" s="223"/>
      <c r="AP388" s="223"/>
      <c r="AQ388" s="223"/>
      <c r="AR388" s="223"/>
      <c r="AS388" s="223"/>
      <c r="AT388" s="223"/>
      <c r="AU388" s="237"/>
    </row>
    <row r="389" spans="1:47" ht="60" customHeight="1" x14ac:dyDescent="0.35">
      <c r="A389" s="233" t="s">
        <v>3561</v>
      </c>
      <c r="B389" s="211" t="s">
        <v>3593</v>
      </c>
      <c r="C389" s="212" t="s">
        <v>3599</v>
      </c>
      <c r="D389" s="215" t="s">
        <v>3600</v>
      </c>
      <c r="E389" s="216" t="s">
        <v>3097</v>
      </c>
      <c r="F389" s="219" t="s">
        <v>3596</v>
      </c>
      <c r="G389" s="222">
        <f>IF(COUNTIF(H389:AU389,"&lt;&gt;")=0,"",SUMPRODUCT(((Recommendations[ImplStatus]="Implemented")+(Recommendations[ImplStatus]="Compensated"))*ISNUMBER(MATCH(Recommendations[Id],H389:AU389,0)))/COUNTIF(H389:AU389,"&lt;&gt;"))</f>
        <v>0</v>
      </c>
      <c r="H389" s="223" t="s">
        <v>60</v>
      </c>
      <c r="I389" s="223" t="s">
        <v>65</v>
      </c>
      <c r="J389" s="223"/>
      <c r="K389" s="223"/>
      <c r="L389" s="223"/>
      <c r="M389" s="223"/>
      <c r="N389" s="223"/>
      <c r="O389" s="223"/>
      <c r="P389" s="223"/>
      <c r="Q389" s="223"/>
      <c r="R389" s="223"/>
      <c r="S389" s="223"/>
      <c r="T389" s="223"/>
      <c r="U389" s="223"/>
      <c r="V389" s="223"/>
      <c r="W389" s="223"/>
      <c r="X389" s="223"/>
      <c r="Y389" s="223"/>
      <c r="Z389" s="223"/>
      <c r="AA389" s="223"/>
      <c r="AB389" s="223"/>
      <c r="AC389" s="223"/>
      <c r="AD389" s="223"/>
      <c r="AE389" s="223"/>
      <c r="AF389" s="223"/>
      <c r="AG389" s="223"/>
      <c r="AH389" s="223"/>
      <c r="AI389" s="223"/>
      <c r="AJ389" s="223"/>
      <c r="AK389" s="223"/>
      <c r="AL389" s="223"/>
      <c r="AM389" s="223"/>
      <c r="AN389" s="223"/>
      <c r="AO389" s="223"/>
      <c r="AP389" s="223"/>
      <c r="AQ389" s="223"/>
      <c r="AR389" s="223"/>
      <c r="AS389" s="223"/>
      <c r="AT389" s="223"/>
      <c r="AU389" s="237"/>
    </row>
    <row r="390" spans="1:47" ht="60" customHeight="1" x14ac:dyDescent="0.35">
      <c r="A390" s="233" t="s">
        <v>3561</v>
      </c>
      <c r="B390" s="211" t="s">
        <v>3593</v>
      </c>
      <c r="C390" s="212" t="s">
        <v>3601</v>
      </c>
      <c r="D390" s="215" t="s">
        <v>3602</v>
      </c>
      <c r="E390" s="216" t="s">
        <v>2914</v>
      </c>
      <c r="F390" s="219" t="s">
        <v>3596</v>
      </c>
      <c r="G390" s="222" t="str">
        <f>IF(COUNTIF(H390:AU390,"&lt;&gt;")=0,"",SUMPRODUCT(((Recommendations[ImplStatus]="Implemented")+(Recommendations[ImplStatus]="Compensated"))*ISNUMBER(MATCH(Recommendations[Id],H390:AU390,0)))/COUNTIF(H390:AU390,"&lt;&gt;"))</f>
        <v/>
      </c>
      <c r="H390" s="223"/>
      <c r="I390" s="223"/>
      <c r="J390" s="223"/>
      <c r="K390" s="223"/>
      <c r="L390" s="223"/>
      <c r="M390" s="223"/>
      <c r="N390" s="223"/>
      <c r="O390" s="223"/>
      <c r="P390" s="223"/>
      <c r="Q390" s="223"/>
      <c r="R390" s="223"/>
      <c r="S390" s="223"/>
      <c r="T390" s="223"/>
      <c r="U390" s="223"/>
      <c r="V390" s="223"/>
      <c r="W390" s="223"/>
      <c r="X390" s="223"/>
      <c r="Y390" s="223"/>
      <c r="Z390" s="223"/>
      <c r="AA390" s="223"/>
      <c r="AB390" s="223"/>
      <c r="AC390" s="223"/>
      <c r="AD390" s="223"/>
      <c r="AE390" s="223"/>
      <c r="AF390" s="223"/>
      <c r="AG390" s="223"/>
      <c r="AH390" s="223"/>
      <c r="AI390" s="223"/>
      <c r="AJ390" s="223"/>
      <c r="AK390" s="223"/>
      <c r="AL390" s="223"/>
      <c r="AM390" s="223"/>
      <c r="AN390" s="223"/>
      <c r="AO390" s="223"/>
      <c r="AP390" s="223"/>
      <c r="AQ390" s="223"/>
      <c r="AR390" s="223"/>
      <c r="AS390" s="223"/>
      <c r="AT390" s="223"/>
      <c r="AU390" s="237"/>
    </row>
    <row r="391" spans="1:47" ht="60" customHeight="1" x14ac:dyDescent="0.35">
      <c r="A391" s="233" t="s">
        <v>3561</v>
      </c>
      <c r="B391" s="211" t="s">
        <v>3593</v>
      </c>
      <c r="C391" s="212" t="s">
        <v>3603</v>
      </c>
      <c r="D391" s="215" t="s">
        <v>3604</v>
      </c>
      <c r="E391" s="216" t="s">
        <v>3097</v>
      </c>
      <c r="F391" s="219" t="s">
        <v>3596</v>
      </c>
      <c r="G391" s="222" t="str">
        <f>IF(COUNTIF(H391:AU391,"&lt;&gt;")=0,"",SUMPRODUCT(((Recommendations[ImplStatus]="Implemented")+(Recommendations[ImplStatus]="Compensated"))*ISNUMBER(MATCH(Recommendations[Id],H391:AU391,0)))/COUNTIF(H391:AU391,"&lt;&gt;"))</f>
        <v/>
      </c>
      <c r="H391" s="223"/>
      <c r="I391" s="223"/>
      <c r="J391" s="223"/>
      <c r="K391" s="223"/>
      <c r="L391" s="223"/>
      <c r="M391" s="223"/>
      <c r="N391" s="223"/>
      <c r="O391" s="223"/>
      <c r="P391" s="223"/>
      <c r="Q391" s="223"/>
      <c r="R391" s="223"/>
      <c r="S391" s="223"/>
      <c r="T391" s="223"/>
      <c r="U391" s="223"/>
      <c r="V391" s="223"/>
      <c r="W391" s="223"/>
      <c r="X391" s="223"/>
      <c r="Y391" s="223"/>
      <c r="Z391" s="223"/>
      <c r="AA391" s="223"/>
      <c r="AB391" s="223"/>
      <c r="AC391" s="223"/>
      <c r="AD391" s="223"/>
      <c r="AE391" s="223"/>
      <c r="AF391" s="223"/>
      <c r="AG391" s="223"/>
      <c r="AH391" s="223"/>
      <c r="AI391" s="223"/>
      <c r="AJ391" s="223"/>
      <c r="AK391" s="223"/>
      <c r="AL391" s="223"/>
      <c r="AM391" s="223"/>
      <c r="AN391" s="223"/>
      <c r="AO391" s="223"/>
      <c r="AP391" s="223"/>
      <c r="AQ391" s="223"/>
      <c r="AR391" s="223"/>
      <c r="AS391" s="223"/>
      <c r="AT391" s="223"/>
      <c r="AU391" s="237"/>
    </row>
    <row r="392" spans="1:47" ht="60" customHeight="1" x14ac:dyDescent="0.35">
      <c r="A392" s="233" t="s">
        <v>3561</v>
      </c>
      <c r="B392" s="211" t="s">
        <v>3593</v>
      </c>
      <c r="C392" s="212" t="s">
        <v>3605</v>
      </c>
      <c r="D392" s="215" t="s">
        <v>3606</v>
      </c>
      <c r="E392" s="216" t="s">
        <v>2847</v>
      </c>
      <c r="F392" s="219" t="s">
        <v>3596</v>
      </c>
      <c r="G392" s="222" t="str">
        <f>IF(COUNTIF(H392:AU392,"&lt;&gt;")=0,"",SUMPRODUCT(((Recommendations[ImplStatus]="Implemented")+(Recommendations[ImplStatus]="Compensated"))*ISNUMBER(MATCH(Recommendations[Id],H392:AU392,0)))/COUNTIF(H392:AU392,"&lt;&gt;"))</f>
        <v/>
      </c>
      <c r="H392" s="223"/>
      <c r="I392" s="223"/>
      <c r="J392" s="223"/>
      <c r="K392" s="223"/>
      <c r="L392" s="223"/>
      <c r="M392" s="223"/>
      <c r="N392" s="223"/>
      <c r="O392" s="223"/>
      <c r="P392" s="223"/>
      <c r="Q392" s="223"/>
      <c r="R392" s="223"/>
      <c r="S392" s="223"/>
      <c r="T392" s="223"/>
      <c r="U392" s="223"/>
      <c r="V392" s="223"/>
      <c r="W392" s="223"/>
      <c r="X392" s="223"/>
      <c r="Y392" s="223"/>
      <c r="Z392" s="223"/>
      <c r="AA392" s="223"/>
      <c r="AB392" s="223"/>
      <c r="AC392" s="223"/>
      <c r="AD392" s="223"/>
      <c r="AE392" s="223"/>
      <c r="AF392" s="223"/>
      <c r="AG392" s="223"/>
      <c r="AH392" s="223"/>
      <c r="AI392" s="223"/>
      <c r="AJ392" s="223"/>
      <c r="AK392" s="223"/>
      <c r="AL392" s="223"/>
      <c r="AM392" s="223"/>
      <c r="AN392" s="223"/>
      <c r="AO392" s="223"/>
      <c r="AP392" s="223"/>
      <c r="AQ392" s="223"/>
      <c r="AR392" s="223"/>
      <c r="AS392" s="223"/>
      <c r="AT392" s="223"/>
      <c r="AU392" s="237"/>
    </row>
    <row r="393" spans="1:47" ht="60" customHeight="1" x14ac:dyDescent="0.35">
      <c r="A393" s="233" t="s">
        <v>3561</v>
      </c>
      <c r="B393" s="211" t="s">
        <v>3593</v>
      </c>
      <c r="C393" s="212" t="s">
        <v>3607</v>
      </c>
      <c r="D393" s="215" t="s">
        <v>3608</v>
      </c>
      <c r="E393" s="216" t="s">
        <v>2847</v>
      </c>
      <c r="F393" s="219" t="s">
        <v>3596</v>
      </c>
      <c r="G393" s="222" t="str">
        <f>IF(COUNTIF(H393:AU393,"&lt;&gt;")=0,"",SUMPRODUCT(((Recommendations[ImplStatus]="Implemented")+(Recommendations[ImplStatus]="Compensated"))*ISNUMBER(MATCH(Recommendations[Id],H393:AU393,0)))/COUNTIF(H393:AU393,"&lt;&gt;"))</f>
        <v/>
      </c>
      <c r="H393" s="223"/>
      <c r="I393" s="223"/>
      <c r="J393" s="223"/>
      <c r="K393" s="223"/>
      <c r="L393" s="223"/>
      <c r="M393" s="223"/>
      <c r="N393" s="223"/>
      <c r="O393" s="223"/>
      <c r="P393" s="223"/>
      <c r="Q393" s="223"/>
      <c r="R393" s="223"/>
      <c r="S393" s="223"/>
      <c r="T393" s="223"/>
      <c r="U393" s="223"/>
      <c r="V393" s="223"/>
      <c r="W393" s="223"/>
      <c r="X393" s="223"/>
      <c r="Y393" s="223"/>
      <c r="Z393" s="223"/>
      <c r="AA393" s="223"/>
      <c r="AB393" s="223"/>
      <c r="AC393" s="223"/>
      <c r="AD393" s="223"/>
      <c r="AE393" s="223"/>
      <c r="AF393" s="223"/>
      <c r="AG393" s="223"/>
      <c r="AH393" s="223"/>
      <c r="AI393" s="223"/>
      <c r="AJ393" s="223"/>
      <c r="AK393" s="223"/>
      <c r="AL393" s="223"/>
      <c r="AM393" s="223"/>
      <c r="AN393" s="223"/>
      <c r="AO393" s="223"/>
      <c r="AP393" s="223"/>
      <c r="AQ393" s="223"/>
      <c r="AR393" s="223"/>
      <c r="AS393" s="223"/>
      <c r="AT393" s="223"/>
      <c r="AU393" s="237"/>
    </row>
    <row r="394" spans="1:47" ht="60" customHeight="1" x14ac:dyDescent="0.35">
      <c r="A394" s="233" t="s">
        <v>3561</v>
      </c>
      <c r="B394" s="211" t="s">
        <v>3593</v>
      </c>
      <c r="C394" s="212" t="s">
        <v>3609</v>
      </c>
      <c r="D394" s="215" t="s">
        <v>3610</v>
      </c>
      <c r="E394" s="216" t="s">
        <v>3097</v>
      </c>
      <c r="F394" s="219" t="s">
        <v>3596</v>
      </c>
      <c r="G394" s="222" t="str">
        <f>IF(COUNTIF(H394:AU394,"&lt;&gt;")=0,"",SUMPRODUCT(((Recommendations[ImplStatus]="Implemented")+(Recommendations[ImplStatus]="Compensated"))*ISNUMBER(MATCH(Recommendations[Id],H394:AU394,0)))/COUNTIF(H394:AU394,"&lt;&gt;"))</f>
        <v/>
      </c>
      <c r="H394" s="223"/>
      <c r="I394" s="223"/>
      <c r="J394" s="223"/>
      <c r="K394" s="223"/>
      <c r="L394" s="223"/>
      <c r="M394" s="223"/>
      <c r="N394" s="223"/>
      <c r="O394" s="223"/>
      <c r="P394" s="223"/>
      <c r="Q394" s="223"/>
      <c r="R394" s="223"/>
      <c r="S394" s="223"/>
      <c r="T394" s="223"/>
      <c r="U394" s="223"/>
      <c r="V394" s="223"/>
      <c r="W394" s="223"/>
      <c r="X394" s="223"/>
      <c r="Y394" s="223"/>
      <c r="Z394" s="223"/>
      <c r="AA394" s="223"/>
      <c r="AB394" s="223"/>
      <c r="AC394" s="223"/>
      <c r="AD394" s="223"/>
      <c r="AE394" s="223"/>
      <c r="AF394" s="223"/>
      <c r="AG394" s="223"/>
      <c r="AH394" s="223"/>
      <c r="AI394" s="223"/>
      <c r="AJ394" s="223"/>
      <c r="AK394" s="223"/>
      <c r="AL394" s="223"/>
      <c r="AM394" s="223"/>
      <c r="AN394" s="223"/>
      <c r="AO394" s="223"/>
      <c r="AP394" s="223"/>
      <c r="AQ394" s="223"/>
      <c r="AR394" s="223"/>
      <c r="AS394" s="223"/>
      <c r="AT394" s="223"/>
      <c r="AU394" s="237"/>
    </row>
    <row r="395" spans="1:47" ht="60" customHeight="1" x14ac:dyDescent="0.35">
      <c r="A395" s="233" t="s">
        <v>3561</v>
      </c>
      <c r="B395" s="211" t="s">
        <v>3593</v>
      </c>
      <c r="C395" s="212" t="s">
        <v>3611</v>
      </c>
      <c r="D395" s="215" t="s">
        <v>3612</v>
      </c>
      <c r="E395" s="216" t="s">
        <v>2914</v>
      </c>
      <c r="F395" s="219" t="s">
        <v>3596</v>
      </c>
      <c r="G395" s="222" t="str">
        <f>IF(COUNTIF(H395:AU395,"&lt;&gt;")=0,"",SUMPRODUCT(((Recommendations[ImplStatus]="Implemented")+(Recommendations[ImplStatus]="Compensated"))*ISNUMBER(MATCH(Recommendations[Id],H395:AU395,0)))/COUNTIF(H395:AU395,"&lt;&gt;"))</f>
        <v/>
      </c>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3"/>
      <c r="AT395" s="223"/>
      <c r="AU395" s="237"/>
    </row>
    <row r="396" spans="1:47" ht="60" customHeight="1" x14ac:dyDescent="0.35">
      <c r="A396" s="233" t="s">
        <v>3561</v>
      </c>
      <c r="B396" s="211" t="s">
        <v>3593</v>
      </c>
      <c r="C396" s="212" t="s">
        <v>3613</v>
      </c>
      <c r="D396" s="215" t="s">
        <v>3614</v>
      </c>
      <c r="E396" s="216" t="s">
        <v>3097</v>
      </c>
      <c r="F396" s="219" t="s">
        <v>3596</v>
      </c>
      <c r="G396" s="222" t="str">
        <f>IF(COUNTIF(H396:AU396,"&lt;&gt;")=0,"",SUMPRODUCT(((Recommendations[ImplStatus]="Implemented")+(Recommendations[ImplStatus]="Compensated"))*ISNUMBER(MATCH(Recommendations[Id],H396:AU396,0)))/COUNTIF(H396:AU396,"&lt;&gt;"))</f>
        <v/>
      </c>
      <c r="H396" s="223"/>
      <c r="I396" s="223"/>
      <c r="J396" s="223"/>
      <c r="K396" s="223"/>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3"/>
      <c r="AT396" s="223"/>
      <c r="AU396" s="237"/>
    </row>
    <row r="397" spans="1:47" ht="60" customHeight="1" x14ac:dyDescent="0.35">
      <c r="A397" s="233" t="s">
        <v>3561</v>
      </c>
      <c r="B397" s="211" t="s">
        <v>3593</v>
      </c>
      <c r="C397" s="212" t="s">
        <v>3615</v>
      </c>
      <c r="D397" s="215" t="s">
        <v>3616</v>
      </c>
      <c r="E397" s="216" t="s">
        <v>2847</v>
      </c>
      <c r="F397" s="219" t="s">
        <v>3596</v>
      </c>
      <c r="G397" s="222" t="str">
        <f>IF(COUNTIF(H397:AU397,"&lt;&gt;")=0,"",SUMPRODUCT(((Recommendations[ImplStatus]="Implemented")+(Recommendations[ImplStatus]="Compensated"))*ISNUMBER(MATCH(Recommendations[Id],H397:AU397,0)))/COUNTIF(H397:AU397,"&lt;&gt;"))</f>
        <v/>
      </c>
      <c r="H397" s="223"/>
      <c r="I397" s="223"/>
      <c r="J397" s="223"/>
      <c r="K397" s="223"/>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3"/>
      <c r="AT397" s="223"/>
      <c r="AU397" s="237"/>
    </row>
    <row r="398" spans="1:47" ht="60" customHeight="1" x14ac:dyDescent="0.35">
      <c r="A398" s="233" t="s">
        <v>3561</v>
      </c>
      <c r="B398" s="211" t="s">
        <v>3593</v>
      </c>
      <c r="C398" s="212" t="s">
        <v>3617</v>
      </c>
      <c r="D398" s="215" t="s">
        <v>3618</v>
      </c>
      <c r="E398" s="216" t="s">
        <v>2962</v>
      </c>
      <c r="F398" s="219" t="s">
        <v>3596</v>
      </c>
      <c r="G398" s="222" t="str">
        <f>IF(COUNTIF(H398:AU398,"&lt;&gt;")=0,"",SUMPRODUCT(((Recommendations[ImplStatus]="Implemented")+(Recommendations[ImplStatus]="Compensated"))*ISNUMBER(MATCH(Recommendations[Id],H398:AU398,0)))/COUNTIF(H398:AU398,"&lt;&gt;"))</f>
        <v/>
      </c>
      <c r="H398" s="223"/>
      <c r="I398" s="223"/>
      <c r="J398" s="223"/>
      <c r="K398" s="223"/>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3"/>
      <c r="AT398" s="223"/>
      <c r="AU398" s="237"/>
    </row>
    <row r="399" spans="1:47" ht="60" customHeight="1" x14ac:dyDescent="0.35">
      <c r="A399" s="233" t="s">
        <v>3561</v>
      </c>
      <c r="B399" s="211" t="s">
        <v>3593</v>
      </c>
      <c r="C399" s="212" t="s">
        <v>3619</v>
      </c>
      <c r="D399" s="215" t="s">
        <v>3620</v>
      </c>
      <c r="E399" s="216" t="s">
        <v>3097</v>
      </c>
      <c r="F399" s="219" t="s">
        <v>3596</v>
      </c>
      <c r="G399" s="222" t="str">
        <f>IF(COUNTIF(H399:AU399,"&lt;&gt;")=0,"",SUMPRODUCT(((Recommendations[ImplStatus]="Implemented")+(Recommendations[ImplStatus]="Compensated"))*ISNUMBER(MATCH(Recommendations[Id],H399:AU399,0)))/COUNTIF(H399:AU399,"&lt;&gt;"))</f>
        <v/>
      </c>
      <c r="H399" s="223"/>
      <c r="I399" s="223"/>
      <c r="J399" s="223"/>
      <c r="K399" s="223"/>
      <c r="L399" s="223"/>
      <c r="M399" s="223"/>
      <c r="N399" s="223"/>
      <c r="O399" s="223"/>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c r="AL399" s="223"/>
      <c r="AM399" s="223"/>
      <c r="AN399" s="223"/>
      <c r="AO399" s="223"/>
      <c r="AP399" s="223"/>
      <c r="AQ399" s="223"/>
      <c r="AR399" s="223"/>
      <c r="AS399" s="223"/>
      <c r="AT399" s="223"/>
      <c r="AU399" s="237"/>
    </row>
    <row r="400" spans="1:47" ht="60" customHeight="1" x14ac:dyDescent="0.35">
      <c r="A400" s="233" t="s">
        <v>3561</v>
      </c>
      <c r="B400" s="211" t="s">
        <v>3593</v>
      </c>
      <c r="C400" s="212" t="s">
        <v>3621</v>
      </c>
      <c r="D400" s="215" t="s">
        <v>3622</v>
      </c>
      <c r="E400" s="216" t="s">
        <v>3097</v>
      </c>
      <c r="F400" s="219" t="s">
        <v>3596</v>
      </c>
      <c r="G400" s="222" t="str">
        <f>IF(COUNTIF(H400:AU400,"&lt;&gt;")=0,"",SUMPRODUCT(((Recommendations[ImplStatus]="Implemented")+(Recommendations[ImplStatus]="Compensated"))*ISNUMBER(MATCH(Recommendations[Id],H400:AU400,0)))/COUNTIF(H400:AU400,"&lt;&gt;"))</f>
        <v/>
      </c>
      <c r="H400" s="223"/>
      <c r="I400" s="223"/>
      <c r="J400" s="223"/>
      <c r="K400" s="223"/>
      <c r="L400" s="223"/>
      <c r="M400" s="223"/>
      <c r="N400" s="223"/>
      <c r="O400" s="223"/>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c r="AL400" s="223"/>
      <c r="AM400" s="223"/>
      <c r="AN400" s="223"/>
      <c r="AO400" s="223"/>
      <c r="AP400" s="223"/>
      <c r="AQ400" s="223"/>
      <c r="AR400" s="223"/>
      <c r="AS400" s="223"/>
      <c r="AT400" s="223"/>
      <c r="AU400" s="237"/>
    </row>
    <row r="401" spans="1:47" ht="60" customHeight="1" x14ac:dyDescent="0.35">
      <c r="A401" s="233" t="s">
        <v>3561</v>
      </c>
      <c r="B401" s="211" t="s">
        <v>3593</v>
      </c>
      <c r="C401" s="212" t="s">
        <v>3623</v>
      </c>
      <c r="D401" s="215" t="s">
        <v>3624</v>
      </c>
      <c r="E401" s="216" t="s">
        <v>2847</v>
      </c>
      <c r="F401" s="219" t="s">
        <v>3596</v>
      </c>
      <c r="G401" s="222" t="str">
        <f>IF(COUNTIF(H401:AU401,"&lt;&gt;")=0,"",SUMPRODUCT(((Recommendations[ImplStatus]="Implemented")+(Recommendations[ImplStatus]="Compensated"))*ISNUMBER(MATCH(Recommendations[Id],H401:AU401,0)))/COUNTIF(H401:AU401,"&lt;&gt;"))</f>
        <v/>
      </c>
      <c r="H401" s="223"/>
      <c r="I401" s="223"/>
      <c r="J401" s="223"/>
      <c r="K401" s="223"/>
      <c r="L401" s="223"/>
      <c r="M401" s="223"/>
      <c r="N401" s="223"/>
      <c r="O401" s="223"/>
      <c r="P401" s="223"/>
      <c r="Q401" s="223"/>
      <c r="R401" s="223"/>
      <c r="S401" s="223"/>
      <c r="T401" s="223"/>
      <c r="U401" s="223"/>
      <c r="V401" s="223"/>
      <c r="W401" s="223"/>
      <c r="X401" s="223"/>
      <c r="Y401" s="223"/>
      <c r="Z401" s="223"/>
      <c r="AA401" s="223"/>
      <c r="AB401" s="223"/>
      <c r="AC401" s="223"/>
      <c r="AD401" s="223"/>
      <c r="AE401" s="223"/>
      <c r="AF401" s="223"/>
      <c r="AG401" s="223"/>
      <c r="AH401" s="223"/>
      <c r="AI401" s="223"/>
      <c r="AJ401" s="223"/>
      <c r="AK401" s="223"/>
      <c r="AL401" s="223"/>
      <c r="AM401" s="223"/>
      <c r="AN401" s="223"/>
      <c r="AO401" s="223"/>
      <c r="AP401" s="223"/>
      <c r="AQ401" s="223"/>
      <c r="AR401" s="223"/>
      <c r="AS401" s="223"/>
      <c r="AT401" s="223"/>
      <c r="AU401" s="237"/>
    </row>
    <row r="402" spans="1:47" ht="60" customHeight="1" x14ac:dyDescent="0.35">
      <c r="A402" s="233" t="s">
        <v>3561</v>
      </c>
      <c r="B402" s="211" t="s">
        <v>3593</v>
      </c>
      <c r="C402" s="212" t="s">
        <v>3625</v>
      </c>
      <c r="D402" s="215" t="s">
        <v>3626</v>
      </c>
      <c r="E402" s="216" t="s">
        <v>2847</v>
      </c>
      <c r="F402" s="219" t="s">
        <v>3596</v>
      </c>
      <c r="G402" s="222" t="str">
        <f>IF(COUNTIF(H402:AU402,"&lt;&gt;")=0,"",SUMPRODUCT(((Recommendations[ImplStatus]="Implemented")+(Recommendations[ImplStatus]="Compensated"))*ISNUMBER(MATCH(Recommendations[Id],H402:AU402,0)))/COUNTIF(H402:AU402,"&lt;&gt;"))</f>
        <v/>
      </c>
      <c r="H402" s="223"/>
      <c r="I402" s="223"/>
      <c r="J402" s="223"/>
      <c r="K402" s="223"/>
      <c r="L402" s="223"/>
      <c r="M402" s="223"/>
      <c r="N402" s="223"/>
      <c r="O402" s="223"/>
      <c r="P402" s="223"/>
      <c r="Q402" s="223"/>
      <c r="R402" s="223"/>
      <c r="S402" s="223"/>
      <c r="T402" s="223"/>
      <c r="U402" s="223"/>
      <c r="V402" s="223"/>
      <c r="W402" s="223"/>
      <c r="X402" s="223"/>
      <c r="Y402" s="223"/>
      <c r="Z402" s="223"/>
      <c r="AA402" s="223"/>
      <c r="AB402" s="223"/>
      <c r="AC402" s="223"/>
      <c r="AD402" s="223"/>
      <c r="AE402" s="223"/>
      <c r="AF402" s="223"/>
      <c r="AG402" s="223"/>
      <c r="AH402" s="223"/>
      <c r="AI402" s="223"/>
      <c r="AJ402" s="223"/>
      <c r="AK402" s="223"/>
      <c r="AL402" s="223"/>
      <c r="AM402" s="223"/>
      <c r="AN402" s="223"/>
      <c r="AO402" s="223"/>
      <c r="AP402" s="223"/>
      <c r="AQ402" s="223"/>
      <c r="AR402" s="223"/>
      <c r="AS402" s="223"/>
      <c r="AT402" s="223"/>
      <c r="AU402" s="237"/>
    </row>
    <row r="403" spans="1:47" ht="60" customHeight="1" x14ac:dyDescent="0.35">
      <c r="A403" s="233" t="s">
        <v>3561</v>
      </c>
      <c r="B403" s="211" t="s">
        <v>3593</v>
      </c>
      <c r="C403" s="212" t="s">
        <v>3627</v>
      </c>
      <c r="D403" s="215" t="s">
        <v>3628</v>
      </c>
      <c r="E403" s="216" t="s">
        <v>2847</v>
      </c>
      <c r="F403" s="219" t="s">
        <v>3596</v>
      </c>
      <c r="G403" s="222" t="str">
        <f>IF(COUNTIF(H403:AU403,"&lt;&gt;")=0,"",SUMPRODUCT(((Recommendations[ImplStatus]="Implemented")+(Recommendations[ImplStatus]="Compensated"))*ISNUMBER(MATCH(Recommendations[Id],H403:AU403,0)))/COUNTIF(H403:AU403,"&lt;&gt;"))</f>
        <v/>
      </c>
      <c r="H403" s="223"/>
      <c r="I403" s="223"/>
      <c r="J403" s="223"/>
      <c r="K403" s="223"/>
      <c r="L403" s="223"/>
      <c r="M403" s="223"/>
      <c r="N403" s="223"/>
      <c r="O403" s="223"/>
      <c r="P403" s="223"/>
      <c r="Q403" s="223"/>
      <c r="R403" s="223"/>
      <c r="S403" s="223"/>
      <c r="T403" s="223"/>
      <c r="U403" s="223"/>
      <c r="V403" s="223"/>
      <c r="W403" s="223"/>
      <c r="X403" s="223"/>
      <c r="Y403" s="223"/>
      <c r="Z403" s="223"/>
      <c r="AA403" s="223"/>
      <c r="AB403" s="223"/>
      <c r="AC403" s="223"/>
      <c r="AD403" s="223"/>
      <c r="AE403" s="223"/>
      <c r="AF403" s="223"/>
      <c r="AG403" s="223"/>
      <c r="AH403" s="223"/>
      <c r="AI403" s="223"/>
      <c r="AJ403" s="223"/>
      <c r="AK403" s="223"/>
      <c r="AL403" s="223"/>
      <c r="AM403" s="223"/>
      <c r="AN403" s="223"/>
      <c r="AO403" s="223"/>
      <c r="AP403" s="223"/>
      <c r="AQ403" s="223"/>
      <c r="AR403" s="223"/>
      <c r="AS403" s="223"/>
      <c r="AT403" s="223"/>
      <c r="AU403" s="237"/>
    </row>
    <row r="404" spans="1:47" ht="60" customHeight="1" x14ac:dyDescent="0.35">
      <c r="A404" s="233" t="s">
        <v>3561</v>
      </c>
      <c r="B404" s="211" t="s">
        <v>3593</v>
      </c>
      <c r="C404" s="212" t="s">
        <v>3629</v>
      </c>
      <c r="D404" s="215" t="s">
        <v>3630</v>
      </c>
      <c r="E404" s="216" t="s">
        <v>2962</v>
      </c>
      <c r="F404" s="219" t="s">
        <v>3596</v>
      </c>
      <c r="G404" s="222" t="str">
        <f>IF(COUNTIF(H404:AU404,"&lt;&gt;")=0,"",SUMPRODUCT(((Recommendations[ImplStatus]="Implemented")+(Recommendations[ImplStatus]="Compensated"))*ISNUMBER(MATCH(Recommendations[Id],H404:AU404,0)))/COUNTIF(H404:AU404,"&lt;&gt;"))</f>
        <v/>
      </c>
      <c r="H404" s="223"/>
      <c r="I404" s="223"/>
      <c r="J404" s="223"/>
      <c r="K404" s="223"/>
      <c r="L404" s="223"/>
      <c r="M404" s="223"/>
      <c r="N404" s="223"/>
      <c r="O404" s="223"/>
      <c r="P404" s="223"/>
      <c r="Q404" s="223"/>
      <c r="R404" s="223"/>
      <c r="S404" s="223"/>
      <c r="T404" s="223"/>
      <c r="U404" s="223"/>
      <c r="V404" s="223"/>
      <c r="W404" s="223"/>
      <c r="X404" s="223"/>
      <c r="Y404" s="223"/>
      <c r="Z404" s="223"/>
      <c r="AA404" s="223"/>
      <c r="AB404" s="223"/>
      <c r="AC404" s="223"/>
      <c r="AD404" s="223"/>
      <c r="AE404" s="223"/>
      <c r="AF404" s="223"/>
      <c r="AG404" s="223"/>
      <c r="AH404" s="223"/>
      <c r="AI404" s="223"/>
      <c r="AJ404" s="223"/>
      <c r="AK404" s="223"/>
      <c r="AL404" s="223"/>
      <c r="AM404" s="223"/>
      <c r="AN404" s="223"/>
      <c r="AO404" s="223"/>
      <c r="AP404" s="223"/>
      <c r="AQ404" s="223"/>
      <c r="AR404" s="223"/>
      <c r="AS404" s="223"/>
      <c r="AT404" s="223"/>
      <c r="AU404" s="237"/>
    </row>
    <row r="405" spans="1:47" ht="60" customHeight="1" x14ac:dyDescent="0.35">
      <c r="A405" s="233" t="s">
        <v>3561</v>
      </c>
      <c r="B405" s="211" t="s">
        <v>3593</v>
      </c>
      <c r="C405" s="212" t="s">
        <v>3631</v>
      </c>
      <c r="D405" s="215" t="s">
        <v>3632</v>
      </c>
      <c r="E405" s="216" t="s">
        <v>2962</v>
      </c>
      <c r="F405" s="219" t="s">
        <v>3596</v>
      </c>
      <c r="G405" s="222" t="str">
        <f>IF(COUNTIF(H405:AU405,"&lt;&gt;")=0,"",SUMPRODUCT(((Recommendations[ImplStatus]="Implemented")+(Recommendations[ImplStatus]="Compensated"))*ISNUMBER(MATCH(Recommendations[Id],H405:AU405,0)))/COUNTIF(H405:AU405,"&lt;&gt;"))</f>
        <v/>
      </c>
      <c r="H405" s="223"/>
      <c r="I405" s="223"/>
      <c r="J405" s="223"/>
      <c r="K405" s="223"/>
      <c r="L405" s="223"/>
      <c r="M405" s="223"/>
      <c r="N405" s="223"/>
      <c r="O405" s="223"/>
      <c r="P405" s="223"/>
      <c r="Q405" s="223"/>
      <c r="R405" s="223"/>
      <c r="S405" s="223"/>
      <c r="T405" s="223"/>
      <c r="U405" s="223"/>
      <c r="V405" s="223"/>
      <c r="W405" s="223"/>
      <c r="X405" s="223"/>
      <c r="Y405" s="223"/>
      <c r="Z405" s="223"/>
      <c r="AA405" s="223"/>
      <c r="AB405" s="223"/>
      <c r="AC405" s="223"/>
      <c r="AD405" s="223"/>
      <c r="AE405" s="223"/>
      <c r="AF405" s="223"/>
      <c r="AG405" s="223"/>
      <c r="AH405" s="223"/>
      <c r="AI405" s="223"/>
      <c r="AJ405" s="223"/>
      <c r="AK405" s="223"/>
      <c r="AL405" s="223"/>
      <c r="AM405" s="223"/>
      <c r="AN405" s="223"/>
      <c r="AO405" s="223"/>
      <c r="AP405" s="223"/>
      <c r="AQ405" s="223"/>
      <c r="AR405" s="223"/>
      <c r="AS405" s="223"/>
      <c r="AT405" s="223"/>
      <c r="AU405" s="237"/>
    </row>
    <row r="406" spans="1:47" ht="60" customHeight="1" x14ac:dyDescent="0.35">
      <c r="A406" s="233" t="s">
        <v>3561</v>
      </c>
      <c r="B406" s="211" t="s">
        <v>3593</v>
      </c>
      <c r="C406" s="212" t="s">
        <v>3633</v>
      </c>
      <c r="D406" s="215" t="s">
        <v>3634</v>
      </c>
      <c r="E406" s="216" t="s">
        <v>2962</v>
      </c>
      <c r="F406" s="219" t="s">
        <v>3635</v>
      </c>
      <c r="G406" s="222" t="str">
        <f>IF(COUNTIF(H406:AU406,"&lt;&gt;")=0,"",SUMPRODUCT(((Recommendations[ImplStatus]="Implemented")+(Recommendations[ImplStatus]="Compensated"))*ISNUMBER(MATCH(Recommendations[Id],H406:AU406,0)))/COUNTIF(H406:AU406,"&lt;&gt;"))</f>
        <v/>
      </c>
      <c r="H406" s="223"/>
      <c r="I406" s="223"/>
      <c r="J406" s="223"/>
      <c r="K406" s="223"/>
      <c r="L406" s="223"/>
      <c r="M406" s="223"/>
      <c r="N406" s="223"/>
      <c r="O406" s="223"/>
      <c r="P406" s="223"/>
      <c r="Q406" s="223"/>
      <c r="R406" s="223"/>
      <c r="S406" s="223"/>
      <c r="T406" s="223"/>
      <c r="U406" s="223"/>
      <c r="V406" s="223"/>
      <c r="W406" s="223"/>
      <c r="X406" s="223"/>
      <c r="Y406" s="223"/>
      <c r="Z406" s="223"/>
      <c r="AA406" s="223"/>
      <c r="AB406" s="223"/>
      <c r="AC406" s="223"/>
      <c r="AD406" s="223"/>
      <c r="AE406" s="223"/>
      <c r="AF406" s="223"/>
      <c r="AG406" s="223"/>
      <c r="AH406" s="223"/>
      <c r="AI406" s="223"/>
      <c r="AJ406" s="223"/>
      <c r="AK406" s="223"/>
      <c r="AL406" s="223"/>
      <c r="AM406" s="223"/>
      <c r="AN406" s="223"/>
      <c r="AO406" s="223"/>
      <c r="AP406" s="223"/>
      <c r="AQ406" s="223"/>
      <c r="AR406" s="223"/>
      <c r="AS406" s="223"/>
      <c r="AT406" s="223"/>
      <c r="AU406" s="237"/>
    </row>
    <row r="407" spans="1:47" ht="60" customHeight="1" x14ac:dyDescent="0.35">
      <c r="A407" s="233" t="s">
        <v>3561</v>
      </c>
      <c r="B407" s="211" t="s">
        <v>3593</v>
      </c>
      <c r="C407" s="212" t="s">
        <v>3636</v>
      </c>
      <c r="D407" s="215" t="s">
        <v>3637</v>
      </c>
      <c r="E407" s="216" t="s">
        <v>2962</v>
      </c>
      <c r="F407" s="219" t="s">
        <v>3596</v>
      </c>
      <c r="G407" s="222">
        <f>IF(COUNTIF(H407:AU407,"&lt;&gt;")=0,"",SUMPRODUCT(((Recommendations[ImplStatus]="Implemented")+(Recommendations[ImplStatus]="Compensated"))*ISNUMBER(MATCH(Recommendations[Id],H407:AU407,0)))/COUNTIF(H407:AU407,"&lt;&gt;"))</f>
        <v>0</v>
      </c>
      <c r="H407" s="223" t="s">
        <v>13</v>
      </c>
      <c r="I407" s="223" t="s">
        <v>23</v>
      </c>
      <c r="J407" s="223" t="s">
        <v>28</v>
      </c>
      <c r="K407" s="223" t="s">
        <v>33</v>
      </c>
      <c r="L407" s="223" t="s">
        <v>39</v>
      </c>
      <c r="M407" s="223" t="s">
        <v>44</v>
      </c>
      <c r="N407" s="223" t="s">
        <v>49</v>
      </c>
      <c r="O407" s="223" t="s">
        <v>54</v>
      </c>
      <c r="P407" s="223"/>
      <c r="Q407" s="223"/>
      <c r="R407" s="223"/>
      <c r="S407" s="223"/>
      <c r="T407" s="223"/>
      <c r="U407" s="223"/>
      <c r="V407" s="223"/>
      <c r="W407" s="223"/>
      <c r="X407" s="223"/>
      <c r="Y407" s="223"/>
      <c r="Z407" s="223"/>
      <c r="AA407" s="223"/>
      <c r="AB407" s="223"/>
      <c r="AC407" s="223"/>
      <c r="AD407" s="223"/>
      <c r="AE407" s="223"/>
      <c r="AF407" s="223"/>
      <c r="AG407" s="223"/>
      <c r="AH407" s="223"/>
      <c r="AI407" s="223"/>
      <c r="AJ407" s="223"/>
      <c r="AK407" s="223"/>
      <c r="AL407" s="223"/>
      <c r="AM407" s="223"/>
      <c r="AN407" s="223"/>
      <c r="AO407" s="223"/>
      <c r="AP407" s="223"/>
      <c r="AQ407" s="223"/>
      <c r="AR407" s="223"/>
      <c r="AS407" s="223"/>
      <c r="AT407" s="223"/>
      <c r="AU407" s="237"/>
    </row>
    <row r="408" spans="1:47" ht="60" customHeight="1" x14ac:dyDescent="0.35">
      <c r="A408" s="233" t="s">
        <v>3561</v>
      </c>
      <c r="B408" s="211" t="s">
        <v>3593</v>
      </c>
      <c r="C408" s="212" t="s">
        <v>3638</v>
      </c>
      <c r="D408" s="215" t="s">
        <v>3639</v>
      </c>
      <c r="E408" s="216" t="s">
        <v>2962</v>
      </c>
      <c r="F408" s="219" t="s">
        <v>3596</v>
      </c>
      <c r="G408" s="222" t="str">
        <f>IF(COUNTIF(H408:AU408,"&lt;&gt;")=0,"",SUMPRODUCT(((Recommendations[ImplStatus]="Implemented")+(Recommendations[ImplStatus]="Compensated"))*ISNUMBER(MATCH(Recommendations[Id],H408:AU408,0)))/COUNTIF(H408:AU408,"&lt;&gt;"))</f>
        <v/>
      </c>
      <c r="H408" s="223"/>
      <c r="I408" s="223"/>
      <c r="J408" s="223"/>
      <c r="K408" s="223"/>
      <c r="L408" s="223"/>
      <c r="M408" s="223"/>
      <c r="N408" s="223"/>
      <c r="O408" s="223"/>
      <c r="P408" s="223"/>
      <c r="Q408" s="223"/>
      <c r="R408" s="223"/>
      <c r="S408" s="223"/>
      <c r="T408" s="223"/>
      <c r="U408" s="223"/>
      <c r="V408" s="223"/>
      <c r="W408" s="223"/>
      <c r="X408" s="223"/>
      <c r="Y408" s="223"/>
      <c r="Z408" s="223"/>
      <c r="AA408" s="223"/>
      <c r="AB408" s="223"/>
      <c r="AC408" s="223"/>
      <c r="AD408" s="223"/>
      <c r="AE408" s="223"/>
      <c r="AF408" s="223"/>
      <c r="AG408" s="223"/>
      <c r="AH408" s="223"/>
      <c r="AI408" s="223"/>
      <c r="AJ408" s="223"/>
      <c r="AK408" s="223"/>
      <c r="AL408" s="223"/>
      <c r="AM408" s="223"/>
      <c r="AN408" s="223"/>
      <c r="AO408" s="223"/>
      <c r="AP408" s="223"/>
      <c r="AQ408" s="223"/>
      <c r="AR408" s="223"/>
      <c r="AS408" s="223"/>
      <c r="AT408" s="223"/>
      <c r="AU408" s="237"/>
    </row>
    <row r="409" spans="1:47" ht="60" customHeight="1" x14ac:dyDescent="0.35">
      <c r="A409" s="233" t="s">
        <v>3561</v>
      </c>
      <c r="B409" s="211" t="s">
        <v>3593</v>
      </c>
      <c r="C409" s="212" t="s">
        <v>3640</v>
      </c>
      <c r="D409" s="215" t="s">
        <v>3641</v>
      </c>
      <c r="E409" s="216" t="s">
        <v>2962</v>
      </c>
      <c r="F409" s="219" t="s">
        <v>3642</v>
      </c>
      <c r="G409" s="222" t="str">
        <f>IF(COUNTIF(H409:AU409,"&lt;&gt;")=0,"",SUMPRODUCT(((Recommendations[ImplStatus]="Implemented")+(Recommendations[ImplStatus]="Compensated"))*ISNUMBER(MATCH(Recommendations[Id],H409:AU409,0)))/COUNTIF(H409:AU409,"&lt;&gt;"))</f>
        <v/>
      </c>
      <c r="H409" s="223"/>
      <c r="I409" s="223"/>
      <c r="J409" s="223"/>
      <c r="K409" s="223"/>
      <c r="L409" s="223"/>
      <c r="M409" s="223"/>
      <c r="N409" s="223"/>
      <c r="O409" s="223"/>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223"/>
      <c r="AL409" s="223"/>
      <c r="AM409" s="223"/>
      <c r="AN409" s="223"/>
      <c r="AO409" s="223"/>
      <c r="AP409" s="223"/>
      <c r="AQ409" s="223"/>
      <c r="AR409" s="223"/>
      <c r="AS409" s="223"/>
      <c r="AT409" s="223"/>
      <c r="AU409" s="237"/>
    </row>
    <row r="410" spans="1:47" ht="60" customHeight="1" outlineLevel="2" x14ac:dyDescent="0.35">
      <c r="A410" s="232" t="s">
        <v>3561</v>
      </c>
      <c r="B410" s="210" t="s">
        <v>3643</v>
      </c>
      <c r="C410" s="210"/>
      <c r="D410" s="214"/>
      <c r="E410" s="210"/>
      <c r="F410" s="218"/>
      <c r="G410" s="221" t="str">
        <f>IF(COUNTIF(H410:AU410,"&lt;&gt;")=0,"",SUMPRODUCT(((Recommendations[ImplStatus]="Implemented")+(Recommendations[ImplStatus]="Compensated"))*ISNUMBER(MATCH(Recommendations[Id],H410:AU410,0)))/COUNTIF(H410:AU410,"&lt;&gt;"))</f>
        <v/>
      </c>
      <c r="H410" s="218"/>
      <c r="I410" s="218"/>
      <c r="J410" s="218"/>
      <c r="K410" s="218"/>
      <c r="L410" s="218"/>
      <c r="M410" s="218"/>
      <c r="N410" s="218"/>
      <c r="O410" s="218"/>
      <c r="P410" s="218"/>
      <c r="Q410" s="218"/>
      <c r="R410" s="218"/>
      <c r="S410" s="218"/>
      <c r="T410" s="218"/>
      <c r="U410" s="218"/>
      <c r="V410" s="218"/>
      <c r="W410" s="218"/>
      <c r="X410" s="218"/>
      <c r="Y410" s="218"/>
      <c r="Z410" s="218"/>
      <c r="AA410" s="218"/>
      <c r="AB410" s="218"/>
      <c r="AC410" s="218"/>
      <c r="AD410" s="218"/>
      <c r="AE410" s="218"/>
      <c r="AF410" s="218"/>
      <c r="AG410" s="218"/>
      <c r="AH410" s="218"/>
      <c r="AI410" s="218"/>
      <c r="AJ410" s="218"/>
      <c r="AK410" s="218"/>
      <c r="AL410" s="218"/>
      <c r="AM410" s="218"/>
      <c r="AN410" s="218"/>
      <c r="AO410" s="218"/>
      <c r="AP410" s="218"/>
      <c r="AQ410" s="218"/>
      <c r="AR410" s="218"/>
      <c r="AS410" s="218"/>
      <c r="AT410" s="218"/>
      <c r="AU410" s="236"/>
    </row>
    <row r="411" spans="1:47" ht="60" customHeight="1" x14ac:dyDescent="0.35">
      <c r="A411" s="233" t="s">
        <v>3561</v>
      </c>
      <c r="B411" s="211" t="s">
        <v>3643</v>
      </c>
      <c r="C411" s="212" t="s">
        <v>3644</v>
      </c>
      <c r="D411" s="215" t="s">
        <v>3645</v>
      </c>
      <c r="E411" s="216" t="s">
        <v>2818</v>
      </c>
      <c r="F411" s="219" t="s">
        <v>3568</v>
      </c>
      <c r="G411" s="222" t="str">
        <f>IF(COUNTIF(H411:AU411,"&lt;&gt;")=0,"",SUMPRODUCT(((Recommendations[ImplStatus]="Implemented")+(Recommendations[ImplStatus]="Compensated"))*ISNUMBER(MATCH(Recommendations[Id],H411:AU411,0)))/COUNTIF(H411:AU411,"&lt;&gt;"))</f>
        <v/>
      </c>
      <c r="H411" s="223"/>
      <c r="I411" s="223"/>
      <c r="J411" s="223"/>
      <c r="K411" s="223"/>
      <c r="L411" s="223"/>
      <c r="M411" s="223"/>
      <c r="N411" s="223"/>
      <c r="O411" s="223"/>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c r="AL411" s="223"/>
      <c r="AM411" s="223"/>
      <c r="AN411" s="223"/>
      <c r="AO411" s="223"/>
      <c r="AP411" s="223"/>
      <c r="AQ411" s="223"/>
      <c r="AR411" s="223"/>
      <c r="AS411" s="223"/>
      <c r="AT411" s="223"/>
      <c r="AU411" s="237"/>
    </row>
    <row r="412" spans="1:47" ht="60" customHeight="1" x14ac:dyDescent="0.35">
      <c r="A412" s="233" t="s">
        <v>3561</v>
      </c>
      <c r="B412" s="211" t="s">
        <v>3643</v>
      </c>
      <c r="C412" s="212" t="s">
        <v>3646</v>
      </c>
      <c r="D412" s="215" t="s">
        <v>3647</v>
      </c>
      <c r="E412" s="216" t="s">
        <v>2818</v>
      </c>
      <c r="F412" s="219" t="s">
        <v>3568</v>
      </c>
      <c r="G412" s="222" t="str">
        <f>IF(COUNTIF(H412:AU412,"&lt;&gt;")=0,"",SUMPRODUCT(((Recommendations[ImplStatus]="Implemented")+(Recommendations[ImplStatus]="Compensated"))*ISNUMBER(MATCH(Recommendations[Id],H412:AU412,0)))/COUNTIF(H412:AU412,"&lt;&gt;"))</f>
        <v/>
      </c>
      <c r="H412" s="223"/>
      <c r="I412" s="223"/>
      <c r="J412" s="223"/>
      <c r="K412" s="223"/>
      <c r="L412" s="223"/>
      <c r="M412" s="223"/>
      <c r="N412" s="223"/>
      <c r="O412" s="223"/>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c r="AL412" s="223"/>
      <c r="AM412" s="223"/>
      <c r="AN412" s="223"/>
      <c r="AO412" s="223"/>
      <c r="AP412" s="223"/>
      <c r="AQ412" s="223"/>
      <c r="AR412" s="223"/>
      <c r="AS412" s="223"/>
      <c r="AT412" s="223"/>
      <c r="AU412" s="237"/>
    </row>
    <row r="413" spans="1:47" ht="60" customHeight="1" x14ac:dyDescent="0.35">
      <c r="A413" s="233" t="s">
        <v>3561</v>
      </c>
      <c r="B413" s="211" t="s">
        <v>3643</v>
      </c>
      <c r="C413" s="212" t="s">
        <v>3648</v>
      </c>
      <c r="D413" s="215" t="s">
        <v>3649</v>
      </c>
      <c r="E413" s="216" t="s">
        <v>2818</v>
      </c>
      <c r="F413" s="219" t="s">
        <v>3568</v>
      </c>
      <c r="G413" s="222" t="str">
        <f>IF(COUNTIF(H413:AU413,"&lt;&gt;")=0,"",SUMPRODUCT(((Recommendations[ImplStatus]="Implemented")+(Recommendations[ImplStatus]="Compensated"))*ISNUMBER(MATCH(Recommendations[Id],H413:AU413,0)))/COUNTIF(H413:AU413,"&lt;&gt;"))</f>
        <v/>
      </c>
      <c r="H413" s="223"/>
      <c r="I413" s="223"/>
      <c r="J413" s="223"/>
      <c r="K413" s="223"/>
      <c r="L413" s="223"/>
      <c r="M413" s="223"/>
      <c r="N413" s="223"/>
      <c r="O413" s="223"/>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223"/>
      <c r="AL413" s="223"/>
      <c r="AM413" s="223"/>
      <c r="AN413" s="223"/>
      <c r="AO413" s="223"/>
      <c r="AP413" s="223"/>
      <c r="AQ413" s="223"/>
      <c r="AR413" s="223"/>
      <c r="AS413" s="223"/>
      <c r="AT413" s="223"/>
      <c r="AU413" s="237"/>
    </row>
    <row r="414" spans="1:47" ht="60" customHeight="1" x14ac:dyDescent="0.35">
      <c r="A414" s="233" t="s">
        <v>3561</v>
      </c>
      <c r="B414" s="211" t="s">
        <v>3643</v>
      </c>
      <c r="C414" s="212" t="s">
        <v>3650</v>
      </c>
      <c r="D414" s="215" t="s">
        <v>3651</v>
      </c>
      <c r="E414" s="216" t="s">
        <v>2818</v>
      </c>
      <c r="F414" s="219" t="s">
        <v>3568</v>
      </c>
      <c r="G414" s="222" t="str">
        <f>IF(COUNTIF(H414:AU414,"&lt;&gt;")=0,"",SUMPRODUCT(((Recommendations[ImplStatus]="Implemented")+(Recommendations[ImplStatus]="Compensated"))*ISNUMBER(MATCH(Recommendations[Id],H414:AU414,0)))/COUNTIF(H414:AU414,"&lt;&gt;"))</f>
        <v/>
      </c>
      <c r="H414" s="223"/>
      <c r="I414" s="223"/>
      <c r="J414" s="223"/>
      <c r="K414" s="223"/>
      <c r="L414" s="223"/>
      <c r="M414" s="223"/>
      <c r="N414" s="223"/>
      <c r="O414" s="223"/>
      <c r="P414" s="223"/>
      <c r="Q414" s="223"/>
      <c r="R414" s="223"/>
      <c r="S414" s="223"/>
      <c r="T414" s="223"/>
      <c r="U414" s="223"/>
      <c r="V414" s="223"/>
      <c r="W414" s="223"/>
      <c r="X414" s="223"/>
      <c r="Y414" s="223"/>
      <c r="Z414" s="223"/>
      <c r="AA414" s="223"/>
      <c r="AB414" s="223"/>
      <c r="AC414" s="223"/>
      <c r="AD414" s="223"/>
      <c r="AE414" s="223"/>
      <c r="AF414" s="223"/>
      <c r="AG414" s="223"/>
      <c r="AH414" s="223"/>
      <c r="AI414" s="223"/>
      <c r="AJ414" s="223"/>
      <c r="AK414" s="223"/>
      <c r="AL414" s="223"/>
      <c r="AM414" s="223"/>
      <c r="AN414" s="223"/>
      <c r="AO414" s="223"/>
      <c r="AP414" s="223"/>
      <c r="AQ414" s="223"/>
      <c r="AR414" s="223"/>
      <c r="AS414" s="223"/>
      <c r="AT414" s="223"/>
      <c r="AU414" s="237"/>
    </row>
    <row r="415" spans="1:47" ht="60" customHeight="1" x14ac:dyDescent="0.35">
      <c r="A415" s="233" t="s">
        <v>3561</v>
      </c>
      <c r="B415" s="211" t="s">
        <v>3643</v>
      </c>
      <c r="C415" s="212" t="s">
        <v>3652</v>
      </c>
      <c r="D415" s="215" t="s">
        <v>3653</v>
      </c>
      <c r="E415" s="216" t="s">
        <v>2847</v>
      </c>
      <c r="F415" s="219" t="s">
        <v>3568</v>
      </c>
      <c r="G415" s="222" t="str">
        <f>IF(COUNTIF(H415:AU415,"&lt;&gt;")=0,"",SUMPRODUCT(((Recommendations[ImplStatus]="Implemented")+(Recommendations[ImplStatus]="Compensated"))*ISNUMBER(MATCH(Recommendations[Id],H415:AU415,0)))/COUNTIF(H415:AU415,"&lt;&gt;"))</f>
        <v/>
      </c>
      <c r="H415" s="223"/>
      <c r="I415" s="223"/>
      <c r="J415" s="223"/>
      <c r="K415" s="223"/>
      <c r="L415" s="223"/>
      <c r="M415" s="223"/>
      <c r="N415" s="223"/>
      <c r="O415" s="223"/>
      <c r="P415" s="223"/>
      <c r="Q415" s="223"/>
      <c r="R415" s="223"/>
      <c r="S415" s="223"/>
      <c r="T415" s="223"/>
      <c r="U415" s="223"/>
      <c r="V415" s="223"/>
      <c r="W415" s="223"/>
      <c r="X415" s="223"/>
      <c r="Y415" s="223"/>
      <c r="Z415" s="223"/>
      <c r="AA415" s="223"/>
      <c r="AB415" s="223"/>
      <c r="AC415" s="223"/>
      <c r="AD415" s="223"/>
      <c r="AE415" s="223"/>
      <c r="AF415" s="223"/>
      <c r="AG415" s="223"/>
      <c r="AH415" s="223"/>
      <c r="AI415" s="223"/>
      <c r="AJ415" s="223"/>
      <c r="AK415" s="223"/>
      <c r="AL415" s="223"/>
      <c r="AM415" s="223"/>
      <c r="AN415" s="223"/>
      <c r="AO415" s="223"/>
      <c r="AP415" s="223"/>
      <c r="AQ415" s="223"/>
      <c r="AR415" s="223"/>
      <c r="AS415" s="223"/>
      <c r="AT415" s="223"/>
      <c r="AU415" s="237"/>
    </row>
    <row r="416" spans="1:47" ht="60" customHeight="1" x14ac:dyDescent="0.35">
      <c r="A416" s="233" t="s">
        <v>3561</v>
      </c>
      <c r="B416" s="211" t="s">
        <v>3643</v>
      </c>
      <c r="C416" s="212" t="s">
        <v>3654</v>
      </c>
      <c r="D416" s="215" t="s">
        <v>3655</v>
      </c>
      <c r="E416" s="216" t="s">
        <v>2847</v>
      </c>
      <c r="F416" s="219" t="s">
        <v>3656</v>
      </c>
      <c r="G416" s="222" t="str">
        <f>IF(COUNTIF(H416:AU416,"&lt;&gt;")=0,"",SUMPRODUCT(((Recommendations[ImplStatus]="Implemented")+(Recommendations[ImplStatus]="Compensated"))*ISNUMBER(MATCH(Recommendations[Id],H416:AU416,0)))/COUNTIF(H416:AU416,"&lt;&gt;"))</f>
        <v/>
      </c>
      <c r="H416" s="223"/>
      <c r="I416" s="223"/>
      <c r="J416" s="223"/>
      <c r="K416" s="223"/>
      <c r="L416" s="223"/>
      <c r="M416" s="223"/>
      <c r="N416" s="223"/>
      <c r="O416" s="223"/>
      <c r="P416" s="223"/>
      <c r="Q416" s="223"/>
      <c r="R416" s="223"/>
      <c r="S416" s="223"/>
      <c r="T416" s="223"/>
      <c r="U416" s="223"/>
      <c r="V416" s="223"/>
      <c r="W416" s="223"/>
      <c r="X416" s="223"/>
      <c r="Y416" s="223"/>
      <c r="Z416" s="223"/>
      <c r="AA416" s="223"/>
      <c r="AB416" s="223"/>
      <c r="AC416" s="223"/>
      <c r="AD416" s="223"/>
      <c r="AE416" s="223"/>
      <c r="AF416" s="223"/>
      <c r="AG416" s="223"/>
      <c r="AH416" s="223"/>
      <c r="AI416" s="223"/>
      <c r="AJ416" s="223"/>
      <c r="AK416" s="223"/>
      <c r="AL416" s="223"/>
      <c r="AM416" s="223"/>
      <c r="AN416" s="223"/>
      <c r="AO416" s="223"/>
      <c r="AP416" s="223"/>
      <c r="AQ416" s="223"/>
      <c r="AR416" s="223"/>
      <c r="AS416" s="223"/>
      <c r="AT416" s="223"/>
      <c r="AU416" s="237"/>
    </row>
    <row r="417" spans="1:47" ht="60" customHeight="1" x14ac:dyDescent="0.35">
      <c r="A417" s="233" t="s">
        <v>3561</v>
      </c>
      <c r="B417" s="211" t="s">
        <v>3643</v>
      </c>
      <c r="C417" s="212" t="s">
        <v>3657</v>
      </c>
      <c r="D417" s="215" t="s">
        <v>3658</v>
      </c>
      <c r="E417" s="216" t="s">
        <v>2847</v>
      </c>
      <c r="F417" s="219" t="s">
        <v>3656</v>
      </c>
      <c r="G417" s="222" t="str">
        <f>IF(COUNTIF(H417:AU417,"&lt;&gt;")=0,"",SUMPRODUCT(((Recommendations[ImplStatus]="Implemented")+(Recommendations[ImplStatus]="Compensated"))*ISNUMBER(MATCH(Recommendations[Id],H417:AU417,0)))/COUNTIF(H417:AU417,"&lt;&gt;"))</f>
        <v/>
      </c>
      <c r="H417" s="223"/>
      <c r="I417" s="223"/>
      <c r="J417" s="223"/>
      <c r="K417" s="223"/>
      <c r="L417" s="223"/>
      <c r="M417" s="223"/>
      <c r="N417" s="223"/>
      <c r="O417" s="223"/>
      <c r="P417" s="223"/>
      <c r="Q417" s="223"/>
      <c r="R417" s="223"/>
      <c r="S417" s="223"/>
      <c r="T417" s="223"/>
      <c r="U417" s="223"/>
      <c r="V417" s="223"/>
      <c r="W417" s="223"/>
      <c r="X417" s="223"/>
      <c r="Y417" s="223"/>
      <c r="Z417" s="223"/>
      <c r="AA417" s="223"/>
      <c r="AB417" s="223"/>
      <c r="AC417" s="223"/>
      <c r="AD417" s="223"/>
      <c r="AE417" s="223"/>
      <c r="AF417" s="223"/>
      <c r="AG417" s="223"/>
      <c r="AH417" s="223"/>
      <c r="AI417" s="223"/>
      <c r="AJ417" s="223"/>
      <c r="AK417" s="223"/>
      <c r="AL417" s="223"/>
      <c r="AM417" s="223"/>
      <c r="AN417" s="223"/>
      <c r="AO417" s="223"/>
      <c r="AP417" s="223"/>
      <c r="AQ417" s="223"/>
      <c r="AR417" s="223"/>
      <c r="AS417" s="223"/>
      <c r="AT417" s="223"/>
      <c r="AU417" s="237"/>
    </row>
    <row r="418" spans="1:47" ht="60" customHeight="1" x14ac:dyDescent="0.35">
      <c r="A418" s="233" t="s">
        <v>3561</v>
      </c>
      <c r="B418" s="211" t="s">
        <v>3643</v>
      </c>
      <c r="C418" s="212" t="s">
        <v>3659</v>
      </c>
      <c r="D418" s="215" t="s">
        <v>3660</v>
      </c>
      <c r="E418" s="216" t="s">
        <v>3097</v>
      </c>
      <c r="F418" s="219" t="s">
        <v>3656</v>
      </c>
      <c r="G418" s="222" t="str">
        <f>IF(COUNTIF(H418:AU418,"&lt;&gt;")=0,"",SUMPRODUCT(((Recommendations[ImplStatus]="Implemented")+(Recommendations[ImplStatus]="Compensated"))*ISNUMBER(MATCH(Recommendations[Id],H418:AU418,0)))/COUNTIF(H418:AU418,"&lt;&gt;"))</f>
        <v/>
      </c>
      <c r="H418" s="223"/>
      <c r="I418" s="223"/>
      <c r="J418" s="223"/>
      <c r="K418" s="223"/>
      <c r="L418" s="223"/>
      <c r="M418" s="223"/>
      <c r="N418" s="223"/>
      <c r="O418" s="223"/>
      <c r="P418" s="223"/>
      <c r="Q418" s="223"/>
      <c r="R418" s="223"/>
      <c r="S418" s="223"/>
      <c r="T418" s="223"/>
      <c r="U418" s="223"/>
      <c r="V418" s="223"/>
      <c r="W418" s="223"/>
      <c r="X418" s="223"/>
      <c r="Y418" s="223"/>
      <c r="Z418" s="223"/>
      <c r="AA418" s="223"/>
      <c r="AB418" s="223"/>
      <c r="AC418" s="223"/>
      <c r="AD418" s="223"/>
      <c r="AE418" s="223"/>
      <c r="AF418" s="223"/>
      <c r="AG418" s="223"/>
      <c r="AH418" s="223"/>
      <c r="AI418" s="223"/>
      <c r="AJ418" s="223"/>
      <c r="AK418" s="223"/>
      <c r="AL418" s="223"/>
      <c r="AM418" s="223"/>
      <c r="AN418" s="223"/>
      <c r="AO418" s="223"/>
      <c r="AP418" s="223"/>
      <c r="AQ418" s="223"/>
      <c r="AR418" s="223"/>
      <c r="AS418" s="223"/>
      <c r="AT418" s="223"/>
      <c r="AU418" s="237"/>
    </row>
    <row r="419" spans="1:47" ht="60" customHeight="1" x14ac:dyDescent="0.35">
      <c r="A419" s="233" t="s">
        <v>3561</v>
      </c>
      <c r="B419" s="211" t="s">
        <v>3643</v>
      </c>
      <c r="C419" s="212" t="s">
        <v>3661</v>
      </c>
      <c r="D419" s="215" t="s">
        <v>3662</v>
      </c>
      <c r="E419" s="216" t="s">
        <v>2847</v>
      </c>
      <c r="F419" s="219" t="s">
        <v>3656</v>
      </c>
      <c r="G419" s="222" t="str">
        <f>IF(COUNTIF(H419:AU419,"&lt;&gt;")=0,"",SUMPRODUCT(((Recommendations[ImplStatus]="Implemented")+(Recommendations[ImplStatus]="Compensated"))*ISNUMBER(MATCH(Recommendations[Id],H419:AU419,0)))/COUNTIF(H419:AU419,"&lt;&gt;"))</f>
        <v/>
      </c>
      <c r="H419" s="223"/>
      <c r="I419" s="223"/>
      <c r="J419" s="223"/>
      <c r="K419" s="223"/>
      <c r="L419" s="223"/>
      <c r="M419" s="223"/>
      <c r="N419" s="223"/>
      <c r="O419" s="223"/>
      <c r="P419" s="223"/>
      <c r="Q419" s="223"/>
      <c r="R419" s="223"/>
      <c r="S419" s="223"/>
      <c r="T419" s="223"/>
      <c r="U419" s="223"/>
      <c r="V419" s="223"/>
      <c r="W419" s="223"/>
      <c r="X419" s="223"/>
      <c r="Y419" s="223"/>
      <c r="Z419" s="223"/>
      <c r="AA419" s="223"/>
      <c r="AB419" s="223"/>
      <c r="AC419" s="223"/>
      <c r="AD419" s="223"/>
      <c r="AE419" s="223"/>
      <c r="AF419" s="223"/>
      <c r="AG419" s="223"/>
      <c r="AH419" s="223"/>
      <c r="AI419" s="223"/>
      <c r="AJ419" s="223"/>
      <c r="AK419" s="223"/>
      <c r="AL419" s="223"/>
      <c r="AM419" s="223"/>
      <c r="AN419" s="223"/>
      <c r="AO419" s="223"/>
      <c r="AP419" s="223"/>
      <c r="AQ419" s="223"/>
      <c r="AR419" s="223"/>
      <c r="AS419" s="223"/>
      <c r="AT419" s="223"/>
      <c r="AU419" s="237"/>
    </row>
    <row r="420" spans="1:47" ht="60" customHeight="1" x14ac:dyDescent="0.35">
      <c r="A420" s="233" t="s">
        <v>3561</v>
      </c>
      <c r="B420" s="211" t="s">
        <v>3643</v>
      </c>
      <c r="C420" s="212" t="s">
        <v>3663</v>
      </c>
      <c r="D420" s="215" t="s">
        <v>3664</v>
      </c>
      <c r="E420" s="216" t="s">
        <v>3097</v>
      </c>
      <c r="F420" s="219" t="s">
        <v>3656</v>
      </c>
      <c r="G420" s="222" t="str">
        <f>IF(COUNTIF(H420:AU420,"&lt;&gt;")=0,"",SUMPRODUCT(((Recommendations[ImplStatus]="Implemented")+(Recommendations[ImplStatus]="Compensated"))*ISNUMBER(MATCH(Recommendations[Id],H420:AU420,0)))/COUNTIF(H420:AU420,"&lt;&gt;"))</f>
        <v/>
      </c>
      <c r="H420" s="223"/>
      <c r="I420" s="223"/>
      <c r="J420" s="223"/>
      <c r="K420" s="223"/>
      <c r="L420" s="223"/>
      <c r="M420" s="223"/>
      <c r="N420" s="223"/>
      <c r="O420" s="223"/>
      <c r="P420" s="223"/>
      <c r="Q420" s="223"/>
      <c r="R420" s="223"/>
      <c r="S420" s="223"/>
      <c r="T420" s="223"/>
      <c r="U420" s="223"/>
      <c r="V420" s="223"/>
      <c r="W420" s="223"/>
      <c r="X420" s="223"/>
      <c r="Y420" s="223"/>
      <c r="Z420" s="223"/>
      <c r="AA420" s="223"/>
      <c r="AB420" s="223"/>
      <c r="AC420" s="223"/>
      <c r="AD420" s="223"/>
      <c r="AE420" s="223"/>
      <c r="AF420" s="223"/>
      <c r="AG420" s="223"/>
      <c r="AH420" s="223"/>
      <c r="AI420" s="223"/>
      <c r="AJ420" s="223"/>
      <c r="AK420" s="223"/>
      <c r="AL420" s="223"/>
      <c r="AM420" s="223"/>
      <c r="AN420" s="223"/>
      <c r="AO420" s="223"/>
      <c r="AP420" s="223"/>
      <c r="AQ420" s="223"/>
      <c r="AR420" s="223"/>
      <c r="AS420" s="223"/>
      <c r="AT420" s="223"/>
      <c r="AU420" s="237"/>
    </row>
    <row r="421" spans="1:47" ht="60" customHeight="1" x14ac:dyDescent="0.35">
      <c r="A421" s="233" t="s">
        <v>3561</v>
      </c>
      <c r="B421" s="211" t="s">
        <v>3643</v>
      </c>
      <c r="C421" s="212" t="s">
        <v>3665</v>
      </c>
      <c r="D421" s="215" t="s">
        <v>3666</v>
      </c>
      <c r="E421" s="216" t="s">
        <v>3097</v>
      </c>
      <c r="F421" s="219" t="s">
        <v>3656</v>
      </c>
      <c r="G421" s="222" t="str">
        <f>IF(COUNTIF(H421:AU421,"&lt;&gt;")=0,"",SUMPRODUCT(((Recommendations[ImplStatus]="Implemented")+(Recommendations[ImplStatus]="Compensated"))*ISNUMBER(MATCH(Recommendations[Id],H421:AU421,0)))/COUNTIF(H421:AU421,"&lt;&gt;"))</f>
        <v/>
      </c>
      <c r="H421" s="223"/>
      <c r="I421" s="223"/>
      <c r="J421" s="223"/>
      <c r="K421" s="223"/>
      <c r="L421" s="223"/>
      <c r="M421" s="223"/>
      <c r="N421" s="223"/>
      <c r="O421" s="223"/>
      <c r="P421" s="223"/>
      <c r="Q421" s="223"/>
      <c r="R421" s="223"/>
      <c r="S421" s="223"/>
      <c r="T421" s="223"/>
      <c r="U421" s="223"/>
      <c r="V421" s="223"/>
      <c r="W421" s="223"/>
      <c r="X421" s="223"/>
      <c r="Y421" s="223"/>
      <c r="Z421" s="223"/>
      <c r="AA421" s="223"/>
      <c r="AB421" s="223"/>
      <c r="AC421" s="223"/>
      <c r="AD421" s="223"/>
      <c r="AE421" s="223"/>
      <c r="AF421" s="223"/>
      <c r="AG421" s="223"/>
      <c r="AH421" s="223"/>
      <c r="AI421" s="223"/>
      <c r="AJ421" s="223"/>
      <c r="AK421" s="223"/>
      <c r="AL421" s="223"/>
      <c r="AM421" s="223"/>
      <c r="AN421" s="223"/>
      <c r="AO421" s="223"/>
      <c r="AP421" s="223"/>
      <c r="AQ421" s="223"/>
      <c r="AR421" s="223"/>
      <c r="AS421" s="223"/>
      <c r="AT421" s="223"/>
      <c r="AU421" s="237"/>
    </row>
    <row r="422" spans="1:47" ht="60" customHeight="1" x14ac:dyDescent="0.35">
      <c r="A422" s="233" t="s">
        <v>3561</v>
      </c>
      <c r="B422" s="211" t="s">
        <v>3643</v>
      </c>
      <c r="C422" s="212" t="s">
        <v>3667</v>
      </c>
      <c r="D422" s="215" t="s">
        <v>3668</v>
      </c>
      <c r="E422" s="216" t="s">
        <v>2847</v>
      </c>
      <c r="F422" s="219" t="s">
        <v>3656</v>
      </c>
      <c r="G422" s="222" t="str">
        <f>IF(COUNTIF(H422:AU422,"&lt;&gt;")=0,"",SUMPRODUCT(((Recommendations[ImplStatus]="Implemented")+(Recommendations[ImplStatus]="Compensated"))*ISNUMBER(MATCH(Recommendations[Id],H422:AU422,0)))/COUNTIF(H422:AU422,"&lt;&gt;"))</f>
        <v/>
      </c>
      <c r="H422" s="223"/>
      <c r="I422" s="223"/>
      <c r="J422" s="223"/>
      <c r="K422" s="223"/>
      <c r="L422" s="223"/>
      <c r="M422" s="223"/>
      <c r="N422" s="223"/>
      <c r="O422" s="223"/>
      <c r="P422" s="223"/>
      <c r="Q422" s="223"/>
      <c r="R422" s="223"/>
      <c r="S422" s="223"/>
      <c r="T422" s="223"/>
      <c r="U422" s="223"/>
      <c r="V422" s="223"/>
      <c r="W422" s="223"/>
      <c r="X422" s="223"/>
      <c r="Y422" s="223"/>
      <c r="Z422" s="223"/>
      <c r="AA422" s="223"/>
      <c r="AB422" s="223"/>
      <c r="AC422" s="223"/>
      <c r="AD422" s="223"/>
      <c r="AE422" s="223"/>
      <c r="AF422" s="223"/>
      <c r="AG422" s="223"/>
      <c r="AH422" s="223"/>
      <c r="AI422" s="223"/>
      <c r="AJ422" s="223"/>
      <c r="AK422" s="223"/>
      <c r="AL422" s="223"/>
      <c r="AM422" s="223"/>
      <c r="AN422" s="223"/>
      <c r="AO422" s="223"/>
      <c r="AP422" s="223"/>
      <c r="AQ422" s="223"/>
      <c r="AR422" s="223"/>
      <c r="AS422" s="223"/>
      <c r="AT422" s="223"/>
      <c r="AU422" s="237"/>
    </row>
    <row r="423" spans="1:47" ht="60" customHeight="1" x14ac:dyDescent="0.35">
      <c r="A423" s="233" t="s">
        <v>3561</v>
      </c>
      <c r="B423" s="211" t="s">
        <v>3643</v>
      </c>
      <c r="C423" s="212" t="s">
        <v>3669</v>
      </c>
      <c r="D423" s="215" t="s">
        <v>3670</v>
      </c>
      <c r="E423" s="216" t="s">
        <v>2847</v>
      </c>
      <c r="F423" s="219" t="s">
        <v>3656</v>
      </c>
      <c r="G423" s="222" t="str">
        <f>IF(COUNTIF(H423:AU423,"&lt;&gt;")=0,"",SUMPRODUCT(((Recommendations[ImplStatus]="Implemented")+(Recommendations[ImplStatus]="Compensated"))*ISNUMBER(MATCH(Recommendations[Id],H423:AU423,0)))/COUNTIF(H423:AU423,"&lt;&gt;"))</f>
        <v/>
      </c>
      <c r="H423" s="223"/>
      <c r="I423" s="223"/>
      <c r="J423" s="223"/>
      <c r="K423" s="223"/>
      <c r="L423" s="223"/>
      <c r="M423" s="223"/>
      <c r="N423" s="223"/>
      <c r="O423" s="223"/>
      <c r="P423" s="223"/>
      <c r="Q423" s="223"/>
      <c r="R423" s="223"/>
      <c r="S423" s="223"/>
      <c r="T423" s="223"/>
      <c r="U423" s="223"/>
      <c r="V423" s="223"/>
      <c r="W423" s="223"/>
      <c r="X423" s="223"/>
      <c r="Y423" s="223"/>
      <c r="Z423" s="223"/>
      <c r="AA423" s="223"/>
      <c r="AB423" s="223"/>
      <c r="AC423" s="223"/>
      <c r="AD423" s="223"/>
      <c r="AE423" s="223"/>
      <c r="AF423" s="223"/>
      <c r="AG423" s="223"/>
      <c r="AH423" s="223"/>
      <c r="AI423" s="223"/>
      <c r="AJ423" s="223"/>
      <c r="AK423" s="223"/>
      <c r="AL423" s="223"/>
      <c r="AM423" s="223"/>
      <c r="AN423" s="223"/>
      <c r="AO423" s="223"/>
      <c r="AP423" s="223"/>
      <c r="AQ423" s="223"/>
      <c r="AR423" s="223"/>
      <c r="AS423" s="223"/>
      <c r="AT423" s="223"/>
      <c r="AU423" s="237"/>
    </row>
    <row r="424" spans="1:47" ht="60" customHeight="1" outlineLevel="1" x14ac:dyDescent="0.35">
      <c r="A424" s="231" t="s">
        <v>3671</v>
      </c>
      <c r="B424" s="209"/>
      <c r="C424" s="209"/>
      <c r="D424" s="213"/>
      <c r="E424" s="209"/>
      <c r="F424" s="217"/>
      <c r="G424" s="220" t="str">
        <f>IF(COUNTIF(H424:AU424,"&lt;&gt;")=0,"",SUMPRODUCT(((Recommendations[ImplStatus]="Implemented")+(Recommendations[ImplStatus]="Compensated"))*ISNUMBER(MATCH(Recommendations[Id],H424:AU424,0)))/COUNTIF(H424:AU424,"&lt;&gt;"))</f>
        <v/>
      </c>
      <c r="H424" s="217"/>
      <c r="I424" s="217"/>
      <c r="J424" s="217"/>
      <c r="K424" s="217"/>
      <c r="L424" s="217"/>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35"/>
    </row>
    <row r="425" spans="1:47" ht="60" customHeight="1" outlineLevel="2" x14ac:dyDescent="0.35">
      <c r="A425" s="232" t="s">
        <v>3671</v>
      </c>
      <c r="B425" s="210" t="s">
        <v>3672</v>
      </c>
      <c r="C425" s="210"/>
      <c r="D425" s="214"/>
      <c r="E425" s="210"/>
      <c r="F425" s="218"/>
      <c r="G425" s="221" t="str">
        <f>IF(COUNTIF(H425:AU425,"&lt;&gt;")=0,"",SUMPRODUCT(((Recommendations[ImplStatus]="Implemented")+(Recommendations[ImplStatus]="Compensated"))*ISNUMBER(MATCH(Recommendations[Id],H425:AU425,0)))/COUNTIF(H425:AU425,"&lt;&gt;"))</f>
        <v/>
      </c>
      <c r="H425" s="218"/>
      <c r="I425" s="218"/>
      <c r="J425" s="218"/>
      <c r="K425" s="218"/>
      <c r="L425" s="218"/>
      <c r="M425" s="218"/>
      <c r="N425" s="218"/>
      <c r="O425" s="218"/>
      <c r="P425" s="218"/>
      <c r="Q425" s="218"/>
      <c r="R425" s="218"/>
      <c r="S425" s="218"/>
      <c r="T425" s="218"/>
      <c r="U425" s="218"/>
      <c r="V425" s="218"/>
      <c r="W425" s="218"/>
      <c r="X425" s="218"/>
      <c r="Y425" s="218"/>
      <c r="Z425" s="218"/>
      <c r="AA425" s="218"/>
      <c r="AB425" s="218"/>
      <c r="AC425" s="218"/>
      <c r="AD425" s="218"/>
      <c r="AE425" s="218"/>
      <c r="AF425" s="218"/>
      <c r="AG425" s="218"/>
      <c r="AH425" s="218"/>
      <c r="AI425" s="218"/>
      <c r="AJ425" s="218"/>
      <c r="AK425" s="218"/>
      <c r="AL425" s="218"/>
      <c r="AM425" s="218"/>
      <c r="AN425" s="218"/>
      <c r="AO425" s="218"/>
      <c r="AP425" s="218"/>
      <c r="AQ425" s="218"/>
      <c r="AR425" s="218"/>
      <c r="AS425" s="218"/>
      <c r="AT425" s="218"/>
      <c r="AU425" s="236"/>
    </row>
    <row r="426" spans="1:47" ht="60" customHeight="1" x14ac:dyDescent="0.35">
      <c r="A426" s="233" t="s">
        <v>3671</v>
      </c>
      <c r="B426" s="211" t="s">
        <v>3672</v>
      </c>
      <c r="C426" s="212" t="s">
        <v>3673</v>
      </c>
      <c r="D426" s="215" t="s">
        <v>3674</v>
      </c>
      <c r="E426" s="216" t="s">
        <v>2818</v>
      </c>
      <c r="F426" s="219" t="s">
        <v>3635</v>
      </c>
      <c r="G426" s="222" t="str">
        <f>IF(COUNTIF(H426:AU426,"&lt;&gt;")=0,"",SUMPRODUCT(((Recommendations[ImplStatus]="Implemented")+(Recommendations[ImplStatus]="Compensated"))*ISNUMBER(MATCH(Recommendations[Id],H426:AU426,0)))/COUNTIF(H426:AU426,"&lt;&gt;"))</f>
        <v/>
      </c>
      <c r="H426" s="223"/>
      <c r="I426" s="223"/>
      <c r="J426" s="223"/>
      <c r="K426" s="223"/>
      <c r="L426" s="223"/>
      <c r="M426" s="223"/>
      <c r="N426" s="223"/>
      <c r="O426" s="223"/>
      <c r="P426" s="223"/>
      <c r="Q426" s="223"/>
      <c r="R426" s="223"/>
      <c r="S426" s="223"/>
      <c r="T426" s="223"/>
      <c r="U426" s="223"/>
      <c r="V426" s="223"/>
      <c r="W426" s="223"/>
      <c r="X426" s="223"/>
      <c r="Y426" s="223"/>
      <c r="Z426" s="223"/>
      <c r="AA426" s="223"/>
      <c r="AB426" s="223"/>
      <c r="AC426" s="223"/>
      <c r="AD426" s="223"/>
      <c r="AE426" s="223"/>
      <c r="AF426" s="223"/>
      <c r="AG426" s="223"/>
      <c r="AH426" s="223"/>
      <c r="AI426" s="223"/>
      <c r="AJ426" s="223"/>
      <c r="AK426" s="223"/>
      <c r="AL426" s="223"/>
      <c r="AM426" s="223"/>
      <c r="AN426" s="223"/>
      <c r="AO426" s="223"/>
      <c r="AP426" s="223"/>
      <c r="AQ426" s="223"/>
      <c r="AR426" s="223"/>
      <c r="AS426" s="223"/>
      <c r="AT426" s="223"/>
      <c r="AU426" s="237"/>
    </row>
    <row r="427" spans="1:47" ht="60" customHeight="1" x14ac:dyDescent="0.35">
      <c r="A427" s="233" t="s">
        <v>3671</v>
      </c>
      <c r="B427" s="211" t="s">
        <v>3672</v>
      </c>
      <c r="C427" s="212" t="s">
        <v>3675</v>
      </c>
      <c r="D427" s="215" t="s">
        <v>3676</v>
      </c>
      <c r="E427" s="216" t="s">
        <v>2818</v>
      </c>
      <c r="F427" s="219" t="s">
        <v>3635</v>
      </c>
      <c r="G427" s="222" t="str">
        <f>IF(COUNTIF(H427:AU427,"&lt;&gt;")=0,"",SUMPRODUCT(((Recommendations[ImplStatus]="Implemented")+(Recommendations[ImplStatus]="Compensated"))*ISNUMBER(MATCH(Recommendations[Id],H427:AU427,0)))/COUNTIF(H427:AU427,"&lt;&gt;"))</f>
        <v/>
      </c>
      <c r="H427" s="223"/>
      <c r="I427" s="223"/>
      <c r="J427" s="223"/>
      <c r="K427" s="223"/>
      <c r="L427" s="223"/>
      <c r="M427" s="223"/>
      <c r="N427" s="223"/>
      <c r="O427" s="223"/>
      <c r="P427" s="223"/>
      <c r="Q427" s="223"/>
      <c r="R427" s="223"/>
      <c r="S427" s="223"/>
      <c r="T427" s="223"/>
      <c r="U427" s="223"/>
      <c r="V427" s="223"/>
      <c r="W427" s="223"/>
      <c r="X427" s="223"/>
      <c r="Y427" s="223"/>
      <c r="Z427" s="223"/>
      <c r="AA427" s="223"/>
      <c r="AB427" s="223"/>
      <c r="AC427" s="223"/>
      <c r="AD427" s="223"/>
      <c r="AE427" s="223"/>
      <c r="AF427" s="223"/>
      <c r="AG427" s="223"/>
      <c r="AH427" s="223"/>
      <c r="AI427" s="223"/>
      <c r="AJ427" s="223"/>
      <c r="AK427" s="223"/>
      <c r="AL427" s="223"/>
      <c r="AM427" s="223"/>
      <c r="AN427" s="223"/>
      <c r="AO427" s="223"/>
      <c r="AP427" s="223"/>
      <c r="AQ427" s="223"/>
      <c r="AR427" s="223"/>
      <c r="AS427" s="223"/>
      <c r="AT427" s="223"/>
      <c r="AU427" s="237"/>
    </row>
    <row r="428" spans="1:47" ht="60" customHeight="1" x14ac:dyDescent="0.35">
      <c r="A428" s="233" t="s">
        <v>3671</v>
      </c>
      <c r="B428" s="211" t="s">
        <v>3672</v>
      </c>
      <c r="C428" s="212" t="s">
        <v>3677</v>
      </c>
      <c r="D428" s="215" t="s">
        <v>3678</v>
      </c>
      <c r="E428" s="216" t="s">
        <v>3097</v>
      </c>
      <c r="F428" s="219" t="s">
        <v>3635</v>
      </c>
      <c r="G428" s="222" t="str">
        <f>IF(COUNTIF(H428:AU428,"&lt;&gt;")=0,"",SUMPRODUCT(((Recommendations[ImplStatus]="Implemented")+(Recommendations[ImplStatus]="Compensated"))*ISNUMBER(MATCH(Recommendations[Id],H428:AU428,0)))/COUNTIF(H428:AU428,"&lt;&gt;"))</f>
        <v/>
      </c>
      <c r="H428" s="223"/>
      <c r="I428" s="223"/>
      <c r="J428" s="223"/>
      <c r="K428" s="223"/>
      <c r="L428" s="223"/>
      <c r="M428" s="223"/>
      <c r="N428" s="223"/>
      <c r="O428" s="223"/>
      <c r="P428" s="223"/>
      <c r="Q428" s="223"/>
      <c r="R428" s="223"/>
      <c r="S428" s="223"/>
      <c r="T428" s="223"/>
      <c r="U428" s="223"/>
      <c r="V428" s="223"/>
      <c r="W428" s="223"/>
      <c r="X428" s="223"/>
      <c r="Y428" s="223"/>
      <c r="Z428" s="223"/>
      <c r="AA428" s="223"/>
      <c r="AB428" s="223"/>
      <c r="AC428" s="223"/>
      <c r="AD428" s="223"/>
      <c r="AE428" s="223"/>
      <c r="AF428" s="223"/>
      <c r="AG428" s="223"/>
      <c r="AH428" s="223"/>
      <c r="AI428" s="223"/>
      <c r="AJ428" s="223"/>
      <c r="AK428" s="223"/>
      <c r="AL428" s="223"/>
      <c r="AM428" s="223"/>
      <c r="AN428" s="223"/>
      <c r="AO428" s="223"/>
      <c r="AP428" s="223"/>
      <c r="AQ428" s="223"/>
      <c r="AR428" s="223"/>
      <c r="AS428" s="223"/>
      <c r="AT428" s="223"/>
      <c r="AU428" s="237"/>
    </row>
    <row r="429" spans="1:47" ht="60" customHeight="1" x14ac:dyDescent="0.35">
      <c r="A429" s="233" t="s">
        <v>3671</v>
      </c>
      <c r="B429" s="211" t="s">
        <v>3672</v>
      </c>
      <c r="C429" s="212" t="s">
        <v>3679</v>
      </c>
      <c r="D429" s="215" t="s">
        <v>3680</v>
      </c>
      <c r="E429" s="216" t="s">
        <v>2847</v>
      </c>
      <c r="F429" s="219" t="s">
        <v>3635</v>
      </c>
      <c r="G429" s="222" t="str">
        <f>IF(COUNTIF(H429:AU429,"&lt;&gt;")=0,"",SUMPRODUCT(((Recommendations[ImplStatus]="Implemented")+(Recommendations[ImplStatus]="Compensated"))*ISNUMBER(MATCH(Recommendations[Id],H429:AU429,0)))/COUNTIF(H429:AU429,"&lt;&gt;"))</f>
        <v/>
      </c>
      <c r="H429" s="223"/>
      <c r="I429" s="223"/>
      <c r="J429" s="223"/>
      <c r="K429" s="223"/>
      <c r="L429" s="223"/>
      <c r="M429" s="223"/>
      <c r="N429" s="223"/>
      <c r="O429" s="223"/>
      <c r="P429" s="223"/>
      <c r="Q429" s="223"/>
      <c r="R429" s="223"/>
      <c r="S429" s="223"/>
      <c r="T429" s="223"/>
      <c r="U429" s="223"/>
      <c r="V429" s="223"/>
      <c r="W429" s="223"/>
      <c r="X429" s="223"/>
      <c r="Y429" s="223"/>
      <c r="Z429" s="223"/>
      <c r="AA429" s="223"/>
      <c r="AB429" s="223"/>
      <c r="AC429" s="223"/>
      <c r="AD429" s="223"/>
      <c r="AE429" s="223"/>
      <c r="AF429" s="223"/>
      <c r="AG429" s="223"/>
      <c r="AH429" s="223"/>
      <c r="AI429" s="223"/>
      <c r="AJ429" s="223"/>
      <c r="AK429" s="223"/>
      <c r="AL429" s="223"/>
      <c r="AM429" s="223"/>
      <c r="AN429" s="223"/>
      <c r="AO429" s="223"/>
      <c r="AP429" s="223"/>
      <c r="AQ429" s="223"/>
      <c r="AR429" s="223"/>
      <c r="AS429" s="223"/>
      <c r="AT429" s="223"/>
      <c r="AU429" s="237"/>
    </row>
    <row r="430" spans="1:47" ht="60" customHeight="1" x14ac:dyDescent="0.35">
      <c r="A430" s="233" t="s">
        <v>3671</v>
      </c>
      <c r="B430" s="211" t="s">
        <v>3672</v>
      </c>
      <c r="C430" s="212" t="s">
        <v>3681</v>
      </c>
      <c r="D430" s="215" t="s">
        <v>3682</v>
      </c>
      <c r="E430" s="216" t="s">
        <v>2847</v>
      </c>
      <c r="F430" s="219" t="s">
        <v>3635</v>
      </c>
      <c r="G430" s="222" t="str">
        <f>IF(COUNTIF(H430:AU430,"&lt;&gt;")=0,"",SUMPRODUCT(((Recommendations[ImplStatus]="Implemented")+(Recommendations[ImplStatus]="Compensated"))*ISNUMBER(MATCH(Recommendations[Id],H430:AU430,0)))/COUNTIF(H430:AU430,"&lt;&gt;"))</f>
        <v/>
      </c>
      <c r="H430" s="223"/>
      <c r="I430" s="223"/>
      <c r="J430" s="223"/>
      <c r="K430" s="223"/>
      <c r="L430" s="223"/>
      <c r="M430" s="223"/>
      <c r="N430" s="223"/>
      <c r="O430" s="223"/>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23"/>
      <c r="AK430" s="223"/>
      <c r="AL430" s="223"/>
      <c r="AM430" s="223"/>
      <c r="AN430" s="223"/>
      <c r="AO430" s="223"/>
      <c r="AP430" s="223"/>
      <c r="AQ430" s="223"/>
      <c r="AR430" s="223"/>
      <c r="AS430" s="223"/>
      <c r="AT430" s="223"/>
      <c r="AU430" s="237"/>
    </row>
    <row r="431" spans="1:47" ht="60" customHeight="1" x14ac:dyDescent="0.35">
      <c r="A431" s="233" t="s">
        <v>3671</v>
      </c>
      <c r="B431" s="211" t="s">
        <v>3672</v>
      </c>
      <c r="C431" s="212" t="s">
        <v>3683</v>
      </c>
      <c r="D431" s="215" t="s">
        <v>3684</v>
      </c>
      <c r="E431" s="216" t="s">
        <v>3097</v>
      </c>
      <c r="F431" s="219" t="s">
        <v>3635</v>
      </c>
      <c r="G431" s="222" t="str">
        <f>IF(COUNTIF(H431:AU431,"&lt;&gt;")=0,"",SUMPRODUCT(((Recommendations[ImplStatus]="Implemented")+(Recommendations[ImplStatus]="Compensated"))*ISNUMBER(MATCH(Recommendations[Id],H431:AU431,0)))/COUNTIF(H431:AU431,"&lt;&gt;"))</f>
        <v/>
      </c>
      <c r="H431" s="223"/>
      <c r="I431" s="223"/>
      <c r="J431" s="223"/>
      <c r="K431" s="223"/>
      <c r="L431" s="223"/>
      <c r="M431" s="223"/>
      <c r="N431" s="223"/>
      <c r="O431" s="223"/>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c r="AL431" s="223"/>
      <c r="AM431" s="223"/>
      <c r="AN431" s="223"/>
      <c r="AO431" s="223"/>
      <c r="AP431" s="223"/>
      <c r="AQ431" s="223"/>
      <c r="AR431" s="223"/>
      <c r="AS431" s="223"/>
      <c r="AT431" s="223"/>
      <c r="AU431" s="237"/>
    </row>
    <row r="432" spans="1:47" ht="60" customHeight="1" x14ac:dyDescent="0.35">
      <c r="A432" s="233" t="s">
        <v>3671</v>
      </c>
      <c r="B432" s="211" t="s">
        <v>3672</v>
      </c>
      <c r="C432" s="212" t="s">
        <v>3685</v>
      </c>
      <c r="D432" s="215" t="s">
        <v>3686</v>
      </c>
      <c r="E432" s="216" t="s">
        <v>3097</v>
      </c>
      <c r="F432" s="219" t="s">
        <v>3635</v>
      </c>
      <c r="G432" s="222" t="str">
        <f>IF(COUNTIF(H432:AU432,"&lt;&gt;")=0,"",SUMPRODUCT(((Recommendations[ImplStatus]="Implemented")+(Recommendations[ImplStatus]="Compensated"))*ISNUMBER(MATCH(Recommendations[Id],H432:AU432,0)))/COUNTIF(H432:AU432,"&lt;&gt;"))</f>
        <v/>
      </c>
      <c r="H432" s="223"/>
      <c r="I432" s="223"/>
      <c r="J432" s="223"/>
      <c r="K432" s="223"/>
      <c r="L432" s="223"/>
      <c r="M432" s="223"/>
      <c r="N432" s="223"/>
      <c r="O432" s="223"/>
      <c r="P432" s="223"/>
      <c r="Q432" s="223"/>
      <c r="R432" s="223"/>
      <c r="S432" s="223"/>
      <c r="T432" s="223"/>
      <c r="U432" s="223"/>
      <c r="V432" s="223"/>
      <c r="W432" s="223"/>
      <c r="X432" s="223"/>
      <c r="Y432" s="223"/>
      <c r="Z432" s="223"/>
      <c r="AA432" s="223"/>
      <c r="AB432" s="223"/>
      <c r="AC432" s="223"/>
      <c r="AD432" s="223"/>
      <c r="AE432" s="223"/>
      <c r="AF432" s="223"/>
      <c r="AG432" s="223"/>
      <c r="AH432" s="223"/>
      <c r="AI432" s="223"/>
      <c r="AJ432" s="223"/>
      <c r="AK432" s="223"/>
      <c r="AL432" s="223"/>
      <c r="AM432" s="223"/>
      <c r="AN432" s="223"/>
      <c r="AO432" s="223"/>
      <c r="AP432" s="223"/>
      <c r="AQ432" s="223"/>
      <c r="AR432" s="223"/>
      <c r="AS432" s="223"/>
      <c r="AT432" s="223"/>
      <c r="AU432" s="237"/>
    </row>
    <row r="433" spans="1:47" ht="60" customHeight="1" x14ac:dyDescent="0.35">
      <c r="A433" s="233" t="s">
        <v>3671</v>
      </c>
      <c r="B433" s="211" t="s">
        <v>3672</v>
      </c>
      <c r="C433" s="212" t="s">
        <v>3687</v>
      </c>
      <c r="D433" s="215" t="s">
        <v>3688</v>
      </c>
      <c r="E433" s="216" t="s">
        <v>2914</v>
      </c>
      <c r="F433" s="219" t="s">
        <v>3635</v>
      </c>
      <c r="G433" s="222" t="str">
        <f>IF(COUNTIF(H433:AU433,"&lt;&gt;")=0,"",SUMPRODUCT(((Recommendations[ImplStatus]="Implemented")+(Recommendations[ImplStatus]="Compensated"))*ISNUMBER(MATCH(Recommendations[Id],H433:AU433,0)))/COUNTIF(H433:AU433,"&lt;&gt;"))</f>
        <v/>
      </c>
      <c r="H433" s="223"/>
      <c r="I433" s="223"/>
      <c r="J433" s="223"/>
      <c r="K433" s="223"/>
      <c r="L433" s="223"/>
      <c r="M433" s="223"/>
      <c r="N433" s="223"/>
      <c r="O433" s="223"/>
      <c r="P433" s="223"/>
      <c r="Q433" s="223"/>
      <c r="R433" s="223"/>
      <c r="S433" s="223"/>
      <c r="T433" s="223"/>
      <c r="U433" s="223"/>
      <c r="V433" s="223"/>
      <c r="W433" s="223"/>
      <c r="X433" s="223"/>
      <c r="Y433" s="223"/>
      <c r="Z433" s="223"/>
      <c r="AA433" s="223"/>
      <c r="AB433" s="223"/>
      <c r="AC433" s="223"/>
      <c r="AD433" s="223"/>
      <c r="AE433" s="223"/>
      <c r="AF433" s="223"/>
      <c r="AG433" s="223"/>
      <c r="AH433" s="223"/>
      <c r="AI433" s="223"/>
      <c r="AJ433" s="223"/>
      <c r="AK433" s="223"/>
      <c r="AL433" s="223"/>
      <c r="AM433" s="223"/>
      <c r="AN433" s="223"/>
      <c r="AO433" s="223"/>
      <c r="AP433" s="223"/>
      <c r="AQ433" s="223"/>
      <c r="AR433" s="223"/>
      <c r="AS433" s="223"/>
      <c r="AT433" s="223"/>
      <c r="AU433" s="237"/>
    </row>
    <row r="434" spans="1:47" ht="60" customHeight="1" x14ac:dyDescent="0.35">
      <c r="A434" s="233" t="s">
        <v>3671</v>
      </c>
      <c r="B434" s="211" t="s">
        <v>3672</v>
      </c>
      <c r="C434" s="212" t="s">
        <v>3689</v>
      </c>
      <c r="D434" s="215" t="s">
        <v>3690</v>
      </c>
      <c r="E434" s="216" t="s">
        <v>2914</v>
      </c>
      <c r="F434" s="219" t="s">
        <v>3635</v>
      </c>
      <c r="G434" s="222" t="str">
        <f>IF(COUNTIF(H434:AU434,"&lt;&gt;")=0,"",SUMPRODUCT(((Recommendations[ImplStatus]="Implemented")+(Recommendations[ImplStatus]="Compensated"))*ISNUMBER(MATCH(Recommendations[Id],H434:AU434,0)))/COUNTIF(H434:AU434,"&lt;&gt;"))</f>
        <v/>
      </c>
      <c r="H434" s="223"/>
      <c r="I434" s="223"/>
      <c r="J434" s="223"/>
      <c r="K434" s="223"/>
      <c r="L434" s="223"/>
      <c r="M434" s="223"/>
      <c r="N434" s="223"/>
      <c r="O434" s="223"/>
      <c r="P434" s="223"/>
      <c r="Q434" s="223"/>
      <c r="R434" s="223"/>
      <c r="S434" s="223"/>
      <c r="T434" s="223"/>
      <c r="U434" s="223"/>
      <c r="V434" s="223"/>
      <c r="W434" s="223"/>
      <c r="X434" s="223"/>
      <c r="Y434" s="223"/>
      <c r="Z434" s="223"/>
      <c r="AA434" s="223"/>
      <c r="AB434" s="223"/>
      <c r="AC434" s="223"/>
      <c r="AD434" s="223"/>
      <c r="AE434" s="223"/>
      <c r="AF434" s="223"/>
      <c r="AG434" s="223"/>
      <c r="AH434" s="223"/>
      <c r="AI434" s="223"/>
      <c r="AJ434" s="223"/>
      <c r="AK434" s="223"/>
      <c r="AL434" s="223"/>
      <c r="AM434" s="223"/>
      <c r="AN434" s="223"/>
      <c r="AO434" s="223"/>
      <c r="AP434" s="223"/>
      <c r="AQ434" s="223"/>
      <c r="AR434" s="223"/>
      <c r="AS434" s="223"/>
      <c r="AT434" s="223"/>
      <c r="AU434" s="237"/>
    </row>
    <row r="435" spans="1:47" ht="60" customHeight="1" x14ac:dyDescent="0.35">
      <c r="A435" s="233" t="s">
        <v>3671</v>
      </c>
      <c r="B435" s="211" t="s">
        <v>3672</v>
      </c>
      <c r="C435" s="212" t="s">
        <v>3691</v>
      </c>
      <c r="D435" s="215" t="s">
        <v>3692</v>
      </c>
      <c r="E435" s="216" t="s">
        <v>2847</v>
      </c>
      <c r="F435" s="219" t="s">
        <v>3635</v>
      </c>
      <c r="G435" s="222" t="str">
        <f>IF(COUNTIF(H435:AU435,"&lt;&gt;")=0,"",SUMPRODUCT(((Recommendations[ImplStatus]="Implemented")+(Recommendations[ImplStatus]="Compensated"))*ISNUMBER(MATCH(Recommendations[Id],H435:AU435,0)))/COUNTIF(H435:AU435,"&lt;&gt;"))</f>
        <v/>
      </c>
      <c r="H435" s="223"/>
      <c r="I435" s="223"/>
      <c r="J435" s="223"/>
      <c r="K435" s="223"/>
      <c r="L435" s="223"/>
      <c r="M435" s="223"/>
      <c r="N435" s="223"/>
      <c r="O435" s="223"/>
      <c r="P435" s="223"/>
      <c r="Q435" s="223"/>
      <c r="R435" s="223"/>
      <c r="S435" s="223"/>
      <c r="T435" s="223"/>
      <c r="U435" s="223"/>
      <c r="V435" s="223"/>
      <c r="W435" s="223"/>
      <c r="X435" s="223"/>
      <c r="Y435" s="223"/>
      <c r="Z435" s="223"/>
      <c r="AA435" s="223"/>
      <c r="AB435" s="223"/>
      <c r="AC435" s="223"/>
      <c r="AD435" s="223"/>
      <c r="AE435" s="223"/>
      <c r="AF435" s="223"/>
      <c r="AG435" s="223"/>
      <c r="AH435" s="223"/>
      <c r="AI435" s="223"/>
      <c r="AJ435" s="223"/>
      <c r="AK435" s="223"/>
      <c r="AL435" s="223"/>
      <c r="AM435" s="223"/>
      <c r="AN435" s="223"/>
      <c r="AO435" s="223"/>
      <c r="AP435" s="223"/>
      <c r="AQ435" s="223"/>
      <c r="AR435" s="223"/>
      <c r="AS435" s="223"/>
      <c r="AT435" s="223"/>
      <c r="AU435" s="237"/>
    </row>
    <row r="436" spans="1:47" ht="60" customHeight="1" x14ac:dyDescent="0.35">
      <c r="A436" s="233" t="s">
        <v>3671</v>
      </c>
      <c r="B436" s="211" t="s">
        <v>3672</v>
      </c>
      <c r="C436" s="212" t="s">
        <v>3693</v>
      </c>
      <c r="D436" s="215" t="s">
        <v>3694</v>
      </c>
      <c r="E436" s="216" t="s">
        <v>2914</v>
      </c>
      <c r="F436" s="219" t="s">
        <v>3635</v>
      </c>
      <c r="G436" s="222" t="str">
        <f>IF(COUNTIF(H436:AU436,"&lt;&gt;")=0,"",SUMPRODUCT(((Recommendations[ImplStatus]="Implemented")+(Recommendations[ImplStatus]="Compensated"))*ISNUMBER(MATCH(Recommendations[Id],H436:AU436,0)))/COUNTIF(H436:AU436,"&lt;&gt;"))</f>
        <v/>
      </c>
      <c r="H436" s="223"/>
      <c r="I436" s="223"/>
      <c r="J436" s="223"/>
      <c r="K436" s="223"/>
      <c r="L436" s="223"/>
      <c r="M436" s="223"/>
      <c r="N436" s="223"/>
      <c r="O436" s="223"/>
      <c r="P436" s="223"/>
      <c r="Q436" s="223"/>
      <c r="R436" s="223"/>
      <c r="S436" s="223"/>
      <c r="T436" s="223"/>
      <c r="U436" s="223"/>
      <c r="V436" s="223"/>
      <c r="W436" s="223"/>
      <c r="X436" s="223"/>
      <c r="Y436" s="223"/>
      <c r="Z436" s="223"/>
      <c r="AA436" s="223"/>
      <c r="AB436" s="223"/>
      <c r="AC436" s="223"/>
      <c r="AD436" s="223"/>
      <c r="AE436" s="223"/>
      <c r="AF436" s="223"/>
      <c r="AG436" s="223"/>
      <c r="AH436" s="223"/>
      <c r="AI436" s="223"/>
      <c r="AJ436" s="223"/>
      <c r="AK436" s="223"/>
      <c r="AL436" s="223"/>
      <c r="AM436" s="223"/>
      <c r="AN436" s="223"/>
      <c r="AO436" s="223"/>
      <c r="AP436" s="223"/>
      <c r="AQ436" s="223"/>
      <c r="AR436" s="223"/>
      <c r="AS436" s="223"/>
      <c r="AT436" s="223"/>
      <c r="AU436" s="237"/>
    </row>
    <row r="437" spans="1:47" ht="60" customHeight="1" x14ac:dyDescent="0.35">
      <c r="A437" s="233" t="s">
        <v>3671</v>
      </c>
      <c r="B437" s="211" t="s">
        <v>3672</v>
      </c>
      <c r="C437" s="212" t="s">
        <v>3695</v>
      </c>
      <c r="D437" s="215" t="s">
        <v>3696</v>
      </c>
      <c r="E437" s="216" t="s">
        <v>2847</v>
      </c>
      <c r="F437" s="219" t="s">
        <v>3635</v>
      </c>
      <c r="G437" s="222" t="str">
        <f>IF(COUNTIF(H437:AU437,"&lt;&gt;")=0,"",SUMPRODUCT(((Recommendations[ImplStatus]="Implemented")+(Recommendations[ImplStatus]="Compensated"))*ISNUMBER(MATCH(Recommendations[Id],H437:AU437,0)))/COUNTIF(H437:AU437,"&lt;&gt;"))</f>
        <v/>
      </c>
      <c r="H437" s="223"/>
      <c r="I437" s="223"/>
      <c r="J437" s="223"/>
      <c r="K437" s="223"/>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c r="AL437" s="223"/>
      <c r="AM437" s="223"/>
      <c r="AN437" s="223"/>
      <c r="AO437" s="223"/>
      <c r="AP437" s="223"/>
      <c r="AQ437" s="223"/>
      <c r="AR437" s="223"/>
      <c r="AS437" s="223"/>
      <c r="AT437" s="223"/>
      <c r="AU437" s="237"/>
    </row>
    <row r="438" spans="1:47" ht="60" customHeight="1" outlineLevel="2" x14ac:dyDescent="0.35">
      <c r="A438" s="232" t="s">
        <v>3671</v>
      </c>
      <c r="B438" s="210" t="s">
        <v>3697</v>
      </c>
      <c r="C438" s="210"/>
      <c r="D438" s="214"/>
      <c r="E438" s="210"/>
      <c r="F438" s="218"/>
      <c r="G438" s="221" t="str">
        <f>IF(COUNTIF(H438:AU438,"&lt;&gt;")=0,"",SUMPRODUCT(((Recommendations[ImplStatus]="Implemented")+(Recommendations[ImplStatus]="Compensated"))*ISNUMBER(MATCH(Recommendations[Id],H438:AU438,0)))/COUNTIF(H438:AU438,"&lt;&gt;"))</f>
        <v/>
      </c>
      <c r="H438" s="218"/>
      <c r="I438" s="218"/>
      <c r="J438" s="218"/>
      <c r="K438" s="218"/>
      <c r="L438" s="218"/>
      <c r="M438" s="218"/>
      <c r="N438" s="218"/>
      <c r="O438" s="218"/>
      <c r="P438" s="218"/>
      <c r="Q438" s="218"/>
      <c r="R438" s="218"/>
      <c r="S438" s="218"/>
      <c r="T438" s="218"/>
      <c r="U438" s="218"/>
      <c r="V438" s="218"/>
      <c r="W438" s="218"/>
      <c r="X438" s="218"/>
      <c r="Y438" s="218"/>
      <c r="Z438" s="218"/>
      <c r="AA438" s="218"/>
      <c r="AB438" s="218"/>
      <c r="AC438" s="218"/>
      <c r="AD438" s="218"/>
      <c r="AE438" s="218"/>
      <c r="AF438" s="218"/>
      <c r="AG438" s="218"/>
      <c r="AH438" s="218"/>
      <c r="AI438" s="218"/>
      <c r="AJ438" s="218"/>
      <c r="AK438" s="218"/>
      <c r="AL438" s="218"/>
      <c r="AM438" s="218"/>
      <c r="AN438" s="218"/>
      <c r="AO438" s="218"/>
      <c r="AP438" s="218"/>
      <c r="AQ438" s="218"/>
      <c r="AR438" s="218"/>
      <c r="AS438" s="218"/>
      <c r="AT438" s="218"/>
      <c r="AU438" s="236"/>
    </row>
    <row r="439" spans="1:47" ht="60" customHeight="1" x14ac:dyDescent="0.35">
      <c r="A439" s="233" t="s">
        <v>3671</v>
      </c>
      <c r="B439" s="211" t="s">
        <v>3697</v>
      </c>
      <c r="C439" s="212" t="s">
        <v>3698</v>
      </c>
      <c r="D439" s="215" t="s">
        <v>3699</v>
      </c>
      <c r="E439" s="216" t="s">
        <v>2818</v>
      </c>
      <c r="F439" s="219" t="s">
        <v>3700</v>
      </c>
      <c r="G439" s="222" t="str">
        <f>IF(COUNTIF(H439:AU439,"&lt;&gt;")=0,"",SUMPRODUCT(((Recommendations[ImplStatus]="Implemented")+(Recommendations[ImplStatus]="Compensated"))*ISNUMBER(MATCH(Recommendations[Id],H439:AU439,0)))/COUNTIF(H439:AU439,"&lt;&gt;"))</f>
        <v/>
      </c>
      <c r="H439" s="223"/>
      <c r="I439" s="223"/>
      <c r="J439" s="223"/>
      <c r="K439" s="223"/>
      <c r="L439" s="223"/>
      <c r="M439" s="223"/>
      <c r="N439" s="223"/>
      <c r="O439" s="223"/>
      <c r="P439" s="223"/>
      <c r="Q439" s="223"/>
      <c r="R439" s="223"/>
      <c r="S439" s="223"/>
      <c r="T439" s="223"/>
      <c r="U439" s="223"/>
      <c r="V439" s="223"/>
      <c r="W439" s="223"/>
      <c r="X439" s="223"/>
      <c r="Y439" s="223"/>
      <c r="Z439" s="223"/>
      <c r="AA439" s="223"/>
      <c r="AB439" s="223"/>
      <c r="AC439" s="223"/>
      <c r="AD439" s="223"/>
      <c r="AE439" s="223"/>
      <c r="AF439" s="223"/>
      <c r="AG439" s="223"/>
      <c r="AH439" s="223"/>
      <c r="AI439" s="223"/>
      <c r="AJ439" s="223"/>
      <c r="AK439" s="223"/>
      <c r="AL439" s="223"/>
      <c r="AM439" s="223"/>
      <c r="AN439" s="223"/>
      <c r="AO439" s="223"/>
      <c r="AP439" s="223"/>
      <c r="AQ439" s="223"/>
      <c r="AR439" s="223"/>
      <c r="AS439" s="223"/>
      <c r="AT439" s="223"/>
      <c r="AU439" s="237"/>
    </row>
    <row r="440" spans="1:47" ht="60" customHeight="1" x14ac:dyDescent="0.35">
      <c r="A440" s="233" t="s">
        <v>3671</v>
      </c>
      <c r="B440" s="211" t="s">
        <v>3697</v>
      </c>
      <c r="C440" s="212" t="s">
        <v>3701</v>
      </c>
      <c r="D440" s="215" t="s">
        <v>3702</v>
      </c>
      <c r="E440" s="216" t="s">
        <v>2818</v>
      </c>
      <c r="F440" s="219" t="s">
        <v>3700</v>
      </c>
      <c r="G440" s="222" t="str">
        <f>IF(COUNTIF(H440:AU440,"&lt;&gt;")=0,"",SUMPRODUCT(((Recommendations[ImplStatus]="Implemented")+(Recommendations[ImplStatus]="Compensated"))*ISNUMBER(MATCH(Recommendations[Id],H440:AU440,0)))/COUNTIF(H440:AU440,"&lt;&gt;"))</f>
        <v/>
      </c>
      <c r="H440" s="223"/>
      <c r="I440" s="223"/>
      <c r="J440" s="223"/>
      <c r="K440" s="223"/>
      <c r="L440" s="223"/>
      <c r="M440" s="223"/>
      <c r="N440" s="223"/>
      <c r="O440" s="223"/>
      <c r="P440" s="223"/>
      <c r="Q440" s="223"/>
      <c r="R440" s="223"/>
      <c r="S440" s="223"/>
      <c r="T440" s="223"/>
      <c r="U440" s="223"/>
      <c r="V440" s="223"/>
      <c r="W440" s="223"/>
      <c r="X440" s="223"/>
      <c r="Y440" s="223"/>
      <c r="Z440" s="223"/>
      <c r="AA440" s="223"/>
      <c r="AB440" s="223"/>
      <c r="AC440" s="223"/>
      <c r="AD440" s="223"/>
      <c r="AE440" s="223"/>
      <c r="AF440" s="223"/>
      <c r="AG440" s="223"/>
      <c r="AH440" s="223"/>
      <c r="AI440" s="223"/>
      <c r="AJ440" s="223"/>
      <c r="AK440" s="223"/>
      <c r="AL440" s="223"/>
      <c r="AM440" s="223"/>
      <c r="AN440" s="223"/>
      <c r="AO440" s="223"/>
      <c r="AP440" s="223"/>
      <c r="AQ440" s="223"/>
      <c r="AR440" s="223"/>
      <c r="AS440" s="223"/>
      <c r="AT440" s="223"/>
      <c r="AU440" s="237"/>
    </row>
    <row r="441" spans="1:47" ht="60" customHeight="1" x14ac:dyDescent="0.35">
      <c r="A441" s="233" t="s">
        <v>3671</v>
      </c>
      <c r="B441" s="211" t="s">
        <v>3697</v>
      </c>
      <c r="C441" s="212" t="s">
        <v>3703</v>
      </c>
      <c r="D441" s="215" t="s">
        <v>3704</v>
      </c>
      <c r="E441" s="216" t="s">
        <v>2818</v>
      </c>
      <c r="F441" s="219" t="s">
        <v>3700</v>
      </c>
      <c r="G441" s="222" t="str">
        <f>IF(COUNTIF(H441:AU441,"&lt;&gt;")=0,"",SUMPRODUCT(((Recommendations[ImplStatus]="Implemented")+(Recommendations[ImplStatus]="Compensated"))*ISNUMBER(MATCH(Recommendations[Id],H441:AU441,0)))/COUNTIF(H441:AU441,"&lt;&gt;"))</f>
        <v/>
      </c>
      <c r="H441" s="223"/>
      <c r="I441" s="223"/>
      <c r="J441" s="223"/>
      <c r="K441" s="223"/>
      <c r="L441" s="223"/>
      <c r="M441" s="223"/>
      <c r="N441" s="223"/>
      <c r="O441" s="223"/>
      <c r="P441" s="223"/>
      <c r="Q441" s="223"/>
      <c r="R441" s="223"/>
      <c r="S441" s="223"/>
      <c r="T441" s="223"/>
      <c r="U441" s="223"/>
      <c r="V441" s="223"/>
      <c r="W441" s="223"/>
      <c r="X441" s="223"/>
      <c r="Y441" s="223"/>
      <c r="Z441" s="223"/>
      <c r="AA441" s="223"/>
      <c r="AB441" s="223"/>
      <c r="AC441" s="223"/>
      <c r="AD441" s="223"/>
      <c r="AE441" s="223"/>
      <c r="AF441" s="223"/>
      <c r="AG441" s="223"/>
      <c r="AH441" s="223"/>
      <c r="AI441" s="223"/>
      <c r="AJ441" s="223"/>
      <c r="AK441" s="223"/>
      <c r="AL441" s="223"/>
      <c r="AM441" s="223"/>
      <c r="AN441" s="223"/>
      <c r="AO441" s="223"/>
      <c r="AP441" s="223"/>
      <c r="AQ441" s="223"/>
      <c r="AR441" s="223"/>
      <c r="AS441" s="223"/>
      <c r="AT441" s="223"/>
      <c r="AU441" s="237"/>
    </row>
    <row r="442" spans="1:47" ht="60" customHeight="1" x14ac:dyDescent="0.35">
      <c r="A442" s="233" t="s">
        <v>3671</v>
      </c>
      <c r="B442" s="211" t="s">
        <v>3697</v>
      </c>
      <c r="C442" s="212" t="s">
        <v>3705</v>
      </c>
      <c r="D442" s="215" t="s">
        <v>3706</v>
      </c>
      <c r="E442" s="216" t="s">
        <v>2818</v>
      </c>
      <c r="F442" s="219" t="s">
        <v>3700</v>
      </c>
      <c r="G442" s="222" t="str">
        <f>IF(COUNTIF(H442:AU442,"&lt;&gt;")=0,"",SUMPRODUCT(((Recommendations[ImplStatus]="Implemented")+(Recommendations[ImplStatus]="Compensated"))*ISNUMBER(MATCH(Recommendations[Id],H442:AU442,0)))/COUNTIF(H442:AU442,"&lt;&gt;"))</f>
        <v/>
      </c>
      <c r="H442" s="223"/>
      <c r="I442" s="223"/>
      <c r="J442" s="223"/>
      <c r="K442" s="223"/>
      <c r="L442" s="223"/>
      <c r="M442" s="223"/>
      <c r="N442" s="223"/>
      <c r="O442" s="223"/>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223"/>
      <c r="AL442" s="223"/>
      <c r="AM442" s="223"/>
      <c r="AN442" s="223"/>
      <c r="AO442" s="223"/>
      <c r="AP442" s="223"/>
      <c r="AQ442" s="223"/>
      <c r="AR442" s="223"/>
      <c r="AS442" s="223"/>
      <c r="AT442" s="223"/>
      <c r="AU442" s="237"/>
    </row>
    <row r="443" spans="1:47" ht="60" customHeight="1" x14ac:dyDescent="0.35">
      <c r="A443" s="233" t="s">
        <v>3671</v>
      </c>
      <c r="B443" s="211" t="s">
        <v>3697</v>
      </c>
      <c r="C443" s="212" t="s">
        <v>3707</v>
      </c>
      <c r="D443" s="215" t="s">
        <v>3708</v>
      </c>
      <c r="E443" s="216" t="s">
        <v>2847</v>
      </c>
      <c r="F443" s="219" t="s">
        <v>3700</v>
      </c>
      <c r="G443" s="222" t="str">
        <f>IF(COUNTIF(H443:AU443,"&lt;&gt;")=0,"",SUMPRODUCT(((Recommendations[ImplStatus]="Implemented")+(Recommendations[ImplStatus]="Compensated"))*ISNUMBER(MATCH(Recommendations[Id],H443:AU443,0)))/COUNTIF(H443:AU443,"&lt;&gt;"))</f>
        <v/>
      </c>
      <c r="H443" s="223"/>
      <c r="I443" s="223"/>
      <c r="J443" s="223"/>
      <c r="K443" s="223"/>
      <c r="L443" s="223"/>
      <c r="M443" s="223"/>
      <c r="N443" s="223"/>
      <c r="O443" s="223"/>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c r="AL443" s="223"/>
      <c r="AM443" s="223"/>
      <c r="AN443" s="223"/>
      <c r="AO443" s="223"/>
      <c r="AP443" s="223"/>
      <c r="AQ443" s="223"/>
      <c r="AR443" s="223"/>
      <c r="AS443" s="223"/>
      <c r="AT443" s="223"/>
      <c r="AU443" s="237"/>
    </row>
    <row r="444" spans="1:47" ht="60" customHeight="1" x14ac:dyDescent="0.35">
      <c r="A444" s="233" t="s">
        <v>3671</v>
      </c>
      <c r="B444" s="211" t="s">
        <v>3697</v>
      </c>
      <c r="C444" s="212" t="s">
        <v>3709</v>
      </c>
      <c r="D444" s="215" t="s">
        <v>3710</v>
      </c>
      <c r="E444" s="216" t="s">
        <v>2847</v>
      </c>
      <c r="F444" s="219" t="s">
        <v>3700</v>
      </c>
      <c r="G444" s="222" t="str">
        <f>IF(COUNTIF(H444:AU444,"&lt;&gt;")=0,"",SUMPRODUCT(((Recommendations[ImplStatus]="Implemented")+(Recommendations[ImplStatus]="Compensated"))*ISNUMBER(MATCH(Recommendations[Id],H444:AU444,0)))/COUNTIF(H444:AU444,"&lt;&gt;"))</f>
        <v/>
      </c>
      <c r="H444" s="223"/>
      <c r="I444" s="223"/>
      <c r="J444" s="223"/>
      <c r="K444" s="223"/>
      <c r="L444" s="223"/>
      <c r="M444" s="223"/>
      <c r="N444" s="223"/>
      <c r="O444" s="223"/>
      <c r="P444" s="223"/>
      <c r="Q444" s="223"/>
      <c r="R444" s="223"/>
      <c r="S444" s="223"/>
      <c r="T444" s="223"/>
      <c r="U444" s="223"/>
      <c r="V444" s="223"/>
      <c r="W444" s="223"/>
      <c r="X444" s="223"/>
      <c r="Y444" s="223"/>
      <c r="Z444" s="223"/>
      <c r="AA444" s="223"/>
      <c r="AB444" s="223"/>
      <c r="AC444" s="223"/>
      <c r="AD444" s="223"/>
      <c r="AE444" s="223"/>
      <c r="AF444" s="223"/>
      <c r="AG444" s="223"/>
      <c r="AH444" s="223"/>
      <c r="AI444" s="223"/>
      <c r="AJ444" s="223"/>
      <c r="AK444" s="223"/>
      <c r="AL444" s="223"/>
      <c r="AM444" s="223"/>
      <c r="AN444" s="223"/>
      <c r="AO444" s="223"/>
      <c r="AP444" s="223"/>
      <c r="AQ444" s="223"/>
      <c r="AR444" s="223"/>
      <c r="AS444" s="223"/>
      <c r="AT444" s="223"/>
      <c r="AU444" s="237"/>
    </row>
    <row r="445" spans="1:47" ht="60" customHeight="1" x14ac:dyDescent="0.35">
      <c r="A445" s="233" t="s">
        <v>3671</v>
      </c>
      <c r="B445" s="211" t="s">
        <v>3697</v>
      </c>
      <c r="C445" s="212" t="s">
        <v>3711</v>
      </c>
      <c r="D445" s="215" t="s">
        <v>3712</v>
      </c>
      <c r="E445" s="216" t="s">
        <v>2847</v>
      </c>
      <c r="F445" s="219" t="s">
        <v>3700</v>
      </c>
      <c r="G445" s="222" t="str">
        <f>IF(COUNTIF(H445:AU445,"&lt;&gt;")=0,"",SUMPRODUCT(((Recommendations[ImplStatus]="Implemented")+(Recommendations[ImplStatus]="Compensated"))*ISNUMBER(MATCH(Recommendations[Id],H445:AU445,0)))/COUNTIF(H445:AU445,"&lt;&gt;"))</f>
        <v/>
      </c>
      <c r="H445" s="223"/>
      <c r="I445" s="223"/>
      <c r="J445" s="223"/>
      <c r="K445" s="223"/>
      <c r="L445" s="223"/>
      <c r="M445" s="223"/>
      <c r="N445" s="223"/>
      <c r="O445" s="223"/>
      <c r="P445" s="223"/>
      <c r="Q445" s="223"/>
      <c r="R445" s="223"/>
      <c r="S445" s="223"/>
      <c r="T445" s="223"/>
      <c r="U445" s="223"/>
      <c r="V445" s="223"/>
      <c r="W445" s="223"/>
      <c r="X445" s="223"/>
      <c r="Y445" s="223"/>
      <c r="Z445" s="223"/>
      <c r="AA445" s="223"/>
      <c r="AB445" s="223"/>
      <c r="AC445" s="223"/>
      <c r="AD445" s="223"/>
      <c r="AE445" s="223"/>
      <c r="AF445" s="223"/>
      <c r="AG445" s="223"/>
      <c r="AH445" s="223"/>
      <c r="AI445" s="223"/>
      <c r="AJ445" s="223"/>
      <c r="AK445" s="223"/>
      <c r="AL445" s="223"/>
      <c r="AM445" s="223"/>
      <c r="AN445" s="223"/>
      <c r="AO445" s="223"/>
      <c r="AP445" s="223"/>
      <c r="AQ445" s="223"/>
      <c r="AR445" s="223"/>
      <c r="AS445" s="223"/>
      <c r="AT445" s="223"/>
      <c r="AU445" s="237"/>
    </row>
    <row r="446" spans="1:47" ht="60" customHeight="1" x14ac:dyDescent="0.35">
      <c r="A446" s="233" t="s">
        <v>3671</v>
      </c>
      <c r="B446" s="211" t="s">
        <v>3697</v>
      </c>
      <c r="C446" s="212" t="s">
        <v>3713</v>
      </c>
      <c r="D446" s="215" t="s">
        <v>3714</v>
      </c>
      <c r="E446" s="216" t="s">
        <v>2962</v>
      </c>
      <c r="F446" s="219" t="s">
        <v>3700</v>
      </c>
      <c r="G446" s="222" t="str">
        <f>IF(COUNTIF(H446:AU446,"&lt;&gt;")=0,"",SUMPRODUCT(((Recommendations[ImplStatus]="Implemented")+(Recommendations[ImplStatus]="Compensated"))*ISNUMBER(MATCH(Recommendations[Id],H446:AU446,0)))/COUNTIF(H446:AU446,"&lt;&gt;"))</f>
        <v/>
      </c>
      <c r="H446" s="223"/>
      <c r="I446" s="223"/>
      <c r="J446" s="223"/>
      <c r="K446" s="223"/>
      <c r="L446" s="223"/>
      <c r="M446" s="223"/>
      <c r="N446" s="223"/>
      <c r="O446" s="223"/>
      <c r="P446" s="223"/>
      <c r="Q446" s="223"/>
      <c r="R446" s="223"/>
      <c r="S446" s="223"/>
      <c r="T446" s="223"/>
      <c r="U446" s="223"/>
      <c r="V446" s="223"/>
      <c r="W446" s="223"/>
      <c r="X446" s="223"/>
      <c r="Y446" s="223"/>
      <c r="Z446" s="223"/>
      <c r="AA446" s="223"/>
      <c r="AB446" s="223"/>
      <c r="AC446" s="223"/>
      <c r="AD446" s="223"/>
      <c r="AE446" s="223"/>
      <c r="AF446" s="223"/>
      <c r="AG446" s="223"/>
      <c r="AH446" s="223"/>
      <c r="AI446" s="223"/>
      <c r="AJ446" s="223"/>
      <c r="AK446" s="223"/>
      <c r="AL446" s="223"/>
      <c r="AM446" s="223"/>
      <c r="AN446" s="223"/>
      <c r="AO446" s="223"/>
      <c r="AP446" s="223"/>
      <c r="AQ446" s="223"/>
      <c r="AR446" s="223"/>
      <c r="AS446" s="223"/>
      <c r="AT446" s="223"/>
      <c r="AU446" s="237"/>
    </row>
    <row r="447" spans="1:47" ht="60" customHeight="1" x14ac:dyDescent="0.35">
      <c r="A447" s="233" t="s">
        <v>3671</v>
      </c>
      <c r="B447" s="211" t="s">
        <v>3697</v>
      </c>
      <c r="C447" s="212" t="s">
        <v>3715</v>
      </c>
      <c r="D447" s="215" t="s">
        <v>3716</v>
      </c>
      <c r="E447" s="216" t="s">
        <v>2847</v>
      </c>
      <c r="F447" s="219" t="s">
        <v>3700</v>
      </c>
      <c r="G447" s="222" t="str">
        <f>IF(COUNTIF(H447:AU447,"&lt;&gt;")=0,"",SUMPRODUCT(((Recommendations[ImplStatus]="Implemented")+(Recommendations[ImplStatus]="Compensated"))*ISNUMBER(MATCH(Recommendations[Id],H447:AU447,0)))/COUNTIF(H447:AU447,"&lt;&gt;"))</f>
        <v/>
      </c>
      <c r="H447" s="223"/>
      <c r="I447" s="223"/>
      <c r="J447" s="223"/>
      <c r="K447" s="223"/>
      <c r="L447" s="223"/>
      <c r="M447" s="223"/>
      <c r="N447" s="223"/>
      <c r="O447" s="223"/>
      <c r="P447" s="223"/>
      <c r="Q447" s="223"/>
      <c r="R447" s="223"/>
      <c r="S447" s="223"/>
      <c r="T447" s="223"/>
      <c r="U447" s="223"/>
      <c r="V447" s="223"/>
      <c r="W447" s="223"/>
      <c r="X447" s="223"/>
      <c r="Y447" s="223"/>
      <c r="Z447" s="223"/>
      <c r="AA447" s="223"/>
      <c r="AB447" s="223"/>
      <c r="AC447" s="223"/>
      <c r="AD447" s="223"/>
      <c r="AE447" s="223"/>
      <c r="AF447" s="223"/>
      <c r="AG447" s="223"/>
      <c r="AH447" s="223"/>
      <c r="AI447" s="223"/>
      <c r="AJ447" s="223"/>
      <c r="AK447" s="223"/>
      <c r="AL447" s="223"/>
      <c r="AM447" s="223"/>
      <c r="AN447" s="223"/>
      <c r="AO447" s="223"/>
      <c r="AP447" s="223"/>
      <c r="AQ447" s="223"/>
      <c r="AR447" s="223"/>
      <c r="AS447" s="223"/>
      <c r="AT447" s="223"/>
      <c r="AU447" s="237"/>
    </row>
    <row r="448" spans="1:47" ht="60" customHeight="1" x14ac:dyDescent="0.35">
      <c r="A448" s="233" t="s">
        <v>3671</v>
      </c>
      <c r="B448" s="211" t="s">
        <v>3697</v>
      </c>
      <c r="C448" s="212" t="s">
        <v>3717</v>
      </c>
      <c r="D448" s="215" t="s">
        <v>3718</v>
      </c>
      <c r="E448" s="216" t="s">
        <v>2962</v>
      </c>
      <c r="F448" s="219" t="s">
        <v>3700</v>
      </c>
      <c r="G448" s="222" t="str">
        <f>IF(COUNTIF(H448:AU448,"&lt;&gt;")=0,"",SUMPRODUCT(((Recommendations[ImplStatus]="Implemented")+(Recommendations[ImplStatus]="Compensated"))*ISNUMBER(MATCH(Recommendations[Id],H448:AU448,0)))/COUNTIF(H448:AU448,"&lt;&gt;"))</f>
        <v/>
      </c>
      <c r="H448" s="223"/>
      <c r="I448" s="223"/>
      <c r="J448" s="223"/>
      <c r="K448" s="223"/>
      <c r="L448" s="223"/>
      <c r="M448" s="223"/>
      <c r="N448" s="223"/>
      <c r="O448" s="223"/>
      <c r="P448" s="223"/>
      <c r="Q448" s="223"/>
      <c r="R448" s="223"/>
      <c r="S448" s="223"/>
      <c r="T448" s="223"/>
      <c r="U448" s="223"/>
      <c r="V448" s="223"/>
      <c r="W448" s="223"/>
      <c r="X448" s="223"/>
      <c r="Y448" s="223"/>
      <c r="Z448" s="223"/>
      <c r="AA448" s="223"/>
      <c r="AB448" s="223"/>
      <c r="AC448" s="223"/>
      <c r="AD448" s="223"/>
      <c r="AE448" s="223"/>
      <c r="AF448" s="223"/>
      <c r="AG448" s="223"/>
      <c r="AH448" s="223"/>
      <c r="AI448" s="223"/>
      <c r="AJ448" s="223"/>
      <c r="AK448" s="223"/>
      <c r="AL448" s="223"/>
      <c r="AM448" s="223"/>
      <c r="AN448" s="223"/>
      <c r="AO448" s="223"/>
      <c r="AP448" s="223"/>
      <c r="AQ448" s="223"/>
      <c r="AR448" s="223"/>
      <c r="AS448" s="223"/>
      <c r="AT448" s="223"/>
      <c r="AU448" s="237"/>
    </row>
    <row r="449" spans="1:47" ht="60" customHeight="1" x14ac:dyDescent="0.35">
      <c r="A449" s="233" t="s">
        <v>3671</v>
      </c>
      <c r="B449" s="211" t="s">
        <v>3697</v>
      </c>
      <c r="C449" s="212" t="s">
        <v>3719</v>
      </c>
      <c r="D449" s="215" t="s">
        <v>3720</v>
      </c>
      <c r="E449" s="216" t="s">
        <v>2962</v>
      </c>
      <c r="F449" s="219" t="s">
        <v>3700</v>
      </c>
      <c r="G449" s="222" t="str">
        <f>IF(COUNTIF(H449:AU449,"&lt;&gt;")=0,"",SUMPRODUCT(((Recommendations[ImplStatus]="Implemented")+(Recommendations[ImplStatus]="Compensated"))*ISNUMBER(MATCH(Recommendations[Id],H449:AU449,0)))/COUNTIF(H449:AU449,"&lt;&gt;"))</f>
        <v/>
      </c>
      <c r="H449" s="223"/>
      <c r="I449" s="223"/>
      <c r="J449" s="223"/>
      <c r="K449" s="223"/>
      <c r="L449" s="223"/>
      <c r="M449" s="223"/>
      <c r="N449" s="223"/>
      <c r="O449" s="223"/>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c r="AL449" s="223"/>
      <c r="AM449" s="223"/>
      <c r="AN449" s="223"/>
      <c r="AO449" s="223"/>
      <c r="AP449" s="223"/>
      <c r="AQ449" s="223"/>
      <c r="AR449" s="223"/>
      <c r="AS449" s="223"/>
      <c r="AT449" s="223"/>
      <c r="AU449" s="237"/>
    </row>
    <row r="450" spans="1:47" ht="60" customHeight="1" outlineLevel="1" x14ac:dyDescent="0.35">
      <c r="A450" s="231" t="s">
        <v>3721</v>
      </c>
      <c r="B450" s="209"/>
      <c r="C450" s="209"/>
      <c r="D450" s="213"/>
      <c r="E450" s="209"/>
      <c r="F450" s="217"/>
      <c r="G450" s="220" t="str">
        <f>IF(COUNTIF(H450:AU450,"&lt;&gt;")=0,"",SUMPRODUCT(((Recommendations[ImplStatus]="Implemented")+(Recommendations[ImplStatus]="Compensated"))*ISNUMBER(MATCH(Recommendations[Id],H450:AU450,0)))/COUNTIF(H450:AU450,"&lt;&gt;"))</f>
        <v/>
      </c>
      <c r="H450" s="217"/>
      <c r="I450" s="217"/>
      <c r="J450" s="217"/>
      <c r="K450" s="217"/>
      <c r="L450" s="217"/>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35"/>
    </row>
    <row r="451" spans="1:47" ht="60" customHeight="1" outlineLevel="2" x14ac:dyDescent="0.35">
      <c r="A451" s="232" t="s">
        <v>3721</v>
      </c>
      <c r="B451" s="210" t="s">
        <v>3722</v>
      </c>
      <c r="C451" s="210"/>
      <c r="D451" s="214"/>
      <c r="E451" s="210"/>
      <c r="F451" s="218"/>
      <c r="G451" s="221" t="str">
        <f>IF(COUNTIF(H451:AU451,"&lt;&gt;")=0,"",SUMPRODUCT(((Recommendations[ImplStatus]="Implemented")+(Recommendations[ImplStatus]="Compensated"))*ISNUMBER(MATCH(Recommendations[Id],H451:AU451,0)))/COUNTIF(H451:AU451,"&lt;&gt;"))</f>
        <v/>
      </c>
      <c r="H451" s="218"/>
      <c r="I451" s="218"/>
      <c r="J451" s="218"/>
      <c r="K451" s="218"/>
      <c r="L451" s="218"/>
      <c r="M451" s="218"/>
      <c r="N451" s="218"/>
      <c r="O451" s="218"/>
      <c r="P451" s="218"/>
      <c r="Q451" s="218"/>
      <c r="R451" s="218"/>
      <c r="S451" s="218"/>
      <c r="T451" s="218"/>
      <c r="U451" s="218"/>
      <c r="V451" s="218"/>
      <c r="W451" s="218"/>
      <c r="X451" s="218"/>
      <c r="Y451" s="218"/>
      <c r="Z451" s="218"/>
      <c r="AA451" s="218"/>
      <c r="AB451" s="218"/>
      <c r="AC451" s="218"/>
      <c r="AD451" s="218"/>
      <c r="AE451" s="218"/>
      <c r="AF451" s="218"/>
      <c r="AG451" s="218"/>
      <c r="AH451" s="218"/>
      <c r="AI451" s="218"/>
      <c r="AJ451" s="218"/>
      <c r="AK451" s="218"/>
      <c r="AL451" s="218"/>
      <c r="AM451" s="218"/>
      <c r="AN451" s="218"/>
      <c r="AO451" s="218"/>
      <c r="AP451" s="218"/>
      <c r="AQ451" s="218"/>
      <c r="AR451" s="218"/>
      <c r="AS451" s="218"/>
      <c r="AT451" s="218"/>
      <c r="AU451" s="236"/>
    </row>
    <row r="452" spans="1:47" ht="60" customHeight="1" x14ac:dyDescent="0.35">
      <c r="A452" s="233" t="s">
        <v>3721</v>
      </c>
      <c r="B452" s="211" t="s">
        <v>3722</v>
      </c>
      <c r="C452" s="212" t="s">
        <v>3723</v>
      </c>
      <c r="D452" s="215" t="s">
        <v>3724</v>
      </c>
      <c r="E452" s="216" t="s">
        <v>2818</v>
      </c>
      <c r="F452" s="219" t="s">
        <v>3725</v>
      </c>
      <c r="G452" s="222" t="str">
        <f>IF(COUNTIF(H452:AU452,"&lt;&gt;")=0,"",SUMPRODUCT(((Recommendations[ImplStatus]="Implemented")+(Recommendations[ImplStatus]="Compensated"))*ISNUMBER(MATCH(Recommendations[Id],H452:AU452,0)))/COUNTIF(H452:AU452,"&lt;&gt;"))</f>
        <v/>
      </c>
      <c r="H452" s="223"/>
      <c r="I452" s="223"/>
      <c r="J452" s="223"/>
      <c r="K452" s="223"/>
      <c r="L452" s="223"/>
      <c r="M452" s="223"/>
      <c r="N452" s="223"/>
      <c r="O452" s="223"/>
      <c r="P452" s="223"/>
      <c r="Q452" s="223"/>
      <c r="R452" s="223"/>
      <c r="S452" s="223"/>
      <c r="T452" s="223"/>
      <c r="U452" s="223"/>
      <c r="V452" s="223"/>
      <c r="W452" s="223"/>
      <c r="X452" s="223"/>
      <c r="Y452" s="223"/>
      <c r="Z452" s="223"/>
      <c r="AA452" s="223"/>
      <c r="AB452" s="223"/>
      <c r="AC452" s="223"/>
      <c r="AD452" s="223"/>
      <c r="AE452" s="223"/>
      <c r="AF452" s="223"/>
      <c r="AG452" s="223"/>
      <c r="AH452" s="223"/>
      <c r="AI452" s="223"/>
      <c r="AJ452" s="223"/>
      <c r="AK452" s="223"/>
      <c r="AL452" s="223"/>
      <c r="AM452" s="223"/>
      <c r="AN452" s="223"/>
      <c r="AO452" s="223"/>
      <c r="AP452" s="223"/>
      <c r="AQ452" s="223"/>
      <c r="AR452" s="223"/>
      <c r="AS452" s="223"/>
      <c r="AT452" s="223"/>
      <c r="AU452" s="237"/>
    </row>
    <row r="453" spans="1:47" ht="60" customHeight="1" x14ac:dyDescent="0.35">
      <c r="A453" s="233" t="s">
        <v>3721</v>
      </c>
      <c r="B453" s="211" t="s">
        <v>3722</v>
      </c>
      <c r="C453" s="212" t="s">
        <v>3726</v>
      </c>
      <c r="D453" s="215" t="s">
        <v>3727</v>
      </c>
      <c r="E453" s="216" t="s">
        <v>2818</v>
      </c>
      <c r="F453" s="219" t="s">
        <v>3725</v>
      </c>
      <c r="G453" s="222" t="str">
        <f>IF(COUNTIF(H453:AU453,"&lt;&gt;")=0,"",SUMPRODUCT(((Recommendations[ImplStatus]="Implemented")+(Recommendations[ImplStatus]="Compensated"))*ISNUMBER(MATCH(Recommendations[Id],H453:AU453,0)))/COUNTIF(H453:AU453,"&lt;&gt;"))</f>
        <v/>
      </c>
      <c r="H453" s="223"/>
      <c r="I453" s="223"/>
      <c r="J453" s="223"/>
      <c r="K453" s="223"/>
      <c r="L453" s="223"/>
      <c r="M453" s="223"/>
      <c r="N453" s="223"/>
      <c r="O453" s="223"/>
      <c r="P453" s="223"/>
      <c r="Q453" s="223"/>
      <c r="R453" s="223"/>
      <c r="S453" s="223"/>
      <c r="T453" s="223"/>
      <c r="U453" s="223"/>
      <c r="V453" s="223"/>
      <c r="W453" s="223"/>
      <c r="X453" s="223"/>
      <c r="Y453" s="223"/>
      <c r="Z453" s="223"/>
      <c r="AA453" s="223"/>
      <c r="AB453" s="223"/>
      <c r="AC453" s="223"/>
      <c r="AD453" s="223"/>
      <c r="AE453" s="223"/>
      <c r="AF453" s="223"/>
      <c r="AG453" s="223"/>
      <c r="AH453" s="223"/>
      <c r="AI453" s="223"/>
      <c r="AJ453" s="223"/>
      <c r="AK453" s="223"/>
      <c r="AL453" s="223"/>
      <c r="AM453" s="223"/>
      <c r="AN453" s="223"/>
      <c r="AO453" s="223"/>
      <c r="AP453" s="223"/>
      <c r="AQ453" s="223"/>
      <c r="AR453" s="223"/>
      <c r="AS453" s="223"/>
      <c r="AT453" s="223"/>
      <c r="AU453" s="237"/>
    </row>
    <row r="454" spans="1:47" ht="60" customHeight="1" x14ac:dyDescent="0.35">
      <c r="A454" s="233" t="s">
        <v>3721</v>
      </c>
      <c r="B454" s="211" t="s">
        <v>3722</v>
      </c>
      <c r="C454" s="212" t="s">
        <v>3728</v>
      </c>
      <c r="D454" s="215" t="s">
        <v>3729</v>
      </c>
      <c r="E454" s="216" t="s">
        <v>2818</v>
      </c>
      <c r="F454" s="219" t="s">
        <v>3725</v>
      </c>
      <c r="G454" s="222" t="str">
        <f>IF(COUNTIF(H454:AU454,"&lt;&gt;")=0,"",SUMPRODUCT(((Recommendations[ImplStatus]="Implemented")+(Recommendations[ImplStatus]="Compensated"))*ISNUMBER(MATCH(Recommendations[Id],H454:AU454,0)))/COUNTIF(H454:AU454,"&lt;&gt;"))</f>
        <v/>
      </c>
      <c r="H454" s="223"/>
      <c r="I454" s="223"/>
      <c r="J454" s="223"/>
      <c r="K454" s="223"/>
      <c r="L454" s="223"/>
      <c r="M454" s="223"/>
      <c r="N454" s="223"/>
      <c r="O454" s="223"/>
      <c r="P454" s="223"/>
      <c r="Q454" s="223"/>
      <c r="R454" s="223"/>
      <c r="S454" s="223"/>
      <c r="T454" s="223"/>
      <c r="U454" s="223"/>
      <c r="V454" s="223"/>
      <c r="W454" s="223"/>
      <c r="X454" s="223"/>
      <c r="Y454" s="223"/>
      <c r="Z454" s="223"/>
      <c r="AA454" s="223"/>
      <c r="AB454" s="223"/>
      <c r="AC454" s="223"/>
      <c r="AD454" s="223"/>
      <c r="AE454" s="223"/>
      <c r="AF454" s="223"/>
      <c r="AG454" s="223"/>
      <c r="AH454" s="223"/>
      <c r="AI454" s="223"/>
      <c r="AJ454" s="223"/>
      <c r="AK454" s="223"/>
      <c r="AL454" s="223"/>
      <c r="AM454" s="223"/>
      <c r="AN454" s="223"/>
      <c r="AO454" s="223"/>
      <c r="AP454" s="223"/>
      <c r="AQ454" s="223"/>
      <c r="AR454" s="223"/>
      <c r="AS454" s="223"/>
      <c r="AT454" s="223"/>
      <c r="AU454" s="237"/>
    </row>
    <row r="455" spans="1:47" ht="60" customHeight="1" x14ac:dyDescent="0.35">
      <c r="A455" s="233" t="s">
        <v>3721</v>
      </c>
      <c r="B455" s="211" t="s">
        <v>3722</v>
      </c>
      <c r="C455" s="212" t="s">
        <v>3730</v>
      </c>
      <c r="D455" s="215" t="s">
        <v>3731</v>
      </c>
      <c r="E455" s="216" t="s">
        <v>2818</v>
      </c>
      <c r="F455" s="219" t="s">
        <v>3725</v>
      </c>
      <c r="G455" s="222" t="str">
        <f>IF(COUNTIF(H455:AU455,"&lt;&gt;")=0,"",SUMPRODUCT(((Recommendations[ImplStatus]="Implemented")+(Recommendations[ImplStatus]="Compensated"))*ISNUMBER(MATCH(Recommendations[Id],H455:AU455,0)))/COUNTIF(H455:AU455,"&lt;&gt;"))</f>
        <v/>
      </c>
      <c r="H455" s="223"/>
      <c r="I455" s="223"/>
      <c r="J455" s="223"/>
      <c r="K455" s="223"/>
      <c r="L455" s="223"/>
      <c r="M455" s="223"/>
      <c r="N455" s="223"/>
      <c r="O455" s="223"/>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c r="AL455" s="223"/>
      <c r="AM455" s="223"/>
      <c r="AN455" s="223"/>
      <c r="AO455" s="223"/>
      <c r="AP455" s="223"/>
      <c r="AQ455" s="223"/>
      <c r="AR455" s="223"/>
      <c r="AS455" s="223"/>
      <c r="AT455" s="223"/>
      <c r="AU455" s="237"/>
    </row>
    <row r="456" spans="1:47" ht="60" customHeight="1" x14ac:dyDescent="0.35">
      <c r="A456" s="233" t="s">
        <v>3721</v>
      </c>
      <c r="B456" s="211" t="s">
        <v>3722</v>
      </c>
      <c r="C456" s="212" t="s">
        <v>3732</v>
      </c>
      <c r="D456" s="215" t="s">
        <v>3733</v>
      </c>
      <c r="E456" s="216" t="s">
        <v>2818</v>
      </c>
      <c r="F456" s="219" t="s">
        <v>3725</v>
      </c>
      <c r="G456" s="222" t="str">
        <f>IF(COUNTIF(H456:AU456,"&lt;&gt;")=0,"",SUMPRODUCT(((Recommendations[ImplStatus]="Implemented")+(Recommendations[ImplStatus]="Compensated"))*ISNUMBER(MATCH(Recommendations[Id],H456:AU456,0)))/COUNTIF(H456:AU456,"&lt;&gt;"))</f>
        <v/>
      </c>
      <c r="H456" s="223"/>
      <c r="I456" s="223"/>
      <c r="J456" s="223"/>
      <c r="K456" s="223"/>
      <c r="L456" s="223"/>
      <c r="M456" s="223"/>
      <c r="N456" s="223"/>
      <c r="O456" s="223"/>
      <c r="P456" s="223"/>
      <c r="Q456" s="223"/>
      <c r="R456" s="223"/>
      <c r="S456" s="223"/>
      <c r="T456" s="223"/>
      <c r="U456" s="223"/>
      <c r="V456" s="223"/>
      <c r="W456" s="223"/>
      <c r="X456" s="223"/>
      <c r="Y456" s="223"/>
      <c r="Z456" s="223"/>
      <c r="AA456" s="223"/>
      <c r="AB456" s="223"/>
      <c r="AC456" s="223"/>
      <c r="AD456" s="223"/>
      <c r="AE456" s="223"/>
      <c r="AF456" s="223"/>
      <c r="AG456" s="223"/>
      <c r="AH456" s="223"/>
      <c r="AI456" s="223"/>
      <c r="AJ456" s="223"/>
      <c r="AK456" s="223"/>
      <c r="AL456" s="223"/>
      <c r="AM456" s="223"/>
      <c r="AN456" s="223"/>
      <c r="AO456" s="223"/>
      <c r="AP456" s="223"/>
      <c r="AQ456" s="223"/>
      <c r="AR456" s="223"/>
      <c r="AS456" s="223"/>
      <c r="AT456" s="223"/>
      <c r="AU456" s="237"/>
    </row>
    <row r="457" spans="1:47" ht="60" customHeight="1" x14ac:dyDescent="0.35">
      <c r="A457" s="233" t="s">
        <v>3721</v>
      </c>
      <c r="B457" s="211" t="s">
        <v>3722</v>
      </c>
      <c r="C457" s="212" t="s">
        <v>3734</v>
      </c>
      <c r="D457" s="215" t="s">
        <v>3735</v>
      </c>
      <c r="E457" s="216" t="s">
        <v>2847</v>
      </c>
      <c r="F457" s="219" t="s">
        <v>3725</v>
      </c>
      <c r="G457" s="222" t="str">
        <f>IF(COUNTIF(H457:AU457,"&lt;&gt;")=0,"",SUMPRODUCT(((Recommendations[ImplStatus]="Implemented")+(Recommendations[ImplStatus]="Compensated"))*ISNUMBER(MATCH(Recommendations[Id],H457:AU457,0)))/COUNTIF(H457:AU457,"&lt;&gt;"))</f>
        <v/>
      </c>
      <c r="H457" s="223"/>
      <c r="I457" s="223"/>
      <c r="J457" s="223"/>
      <c r="K457" s="223"/>
      <c r="L457" s="223"/>
      <c r="M457" s="223"/>
      <c r="N457" s="223"/>
      <c r="O457" s="223"/>
      <c r="P457" s="223"/>
      <c r="Q457" s="223"/>
      <c r="R457" s="223"/>
      <c r="S457" s="223"/>
      <c r="T457" s="223"/>
      <c r="U457" s="223"/>
      <c r="V457" s="223"/>
      <c r="W457" s="223"/>
      <c r="X457" s="223"/>
      <c r="Y457" s="223"/>
      <c r="Z457" s="223"/>
      <c r="AA457" s="223"/>
      <c r="AB457" s="223"/>
      <c r="AC457" s="223"/>
      <c r="AD457" s="223"/>
      <c r="AE457" s="223"/>
      <c r="AF457" s="223"/>
      <c r="AG457" s="223"/>
      <c r="AH457" s="223"/>
      <c r="AI457" s="223"/>
      <c r="AJ457" s="223"/>
      <c r="AK457" s="223"/>
      <c r="AL457" s="223"/>
      <c r="AM457" s="223"/>
      <c r="AN457" s="223"/>
      <c r="AO457" s="223"/>
      <c r="AP457" s="223"/>
      <c r="AQ457" s="223"/>
      <c r="AR457" s="223"/>
      <c r="AS457" s="223"/>
      <c r="AT457" s="223"/>
      <c r="AU457" s="237"/>
    </row>
    <row r="458" spans="1:47" ht="60" customHeight="1" x14ac:dyDescent="0.35">
      <c r="A458" s="233" t="s">
        <v>3721</v>
      </c>
      <c r="B458" s="211" t="s">
        <v>3722</v>
      </c>
      <c r="C458" s="212" t="s">
        <v>3736</v>
      </c>
      <c r="D458" s="215" t="s">
        <v>3737</v>
      </c>
      <c r="E458" s="216" t="s">
        <v>2847</v>
      </c>
      <c r="F458" s="219" t="s">
        <v>3725</v>
      </c>
      <c r="G458" s="222" t="str">
        <f>IF(COUNTIF(H458:AU458,"&lt;&gt;")=0,"",SUMPRODUCT(((Recommendations[ImplStatus]="Implemented")+(Recommendations[ImplStatus]="Compensated"))*ISNUMBER(MATCH(Recommendations[Id],H458:AU458,0)))/COUNTIF(H458:AU458,"&lt;&gt;"))</f>
        <v/>
      </c>
      <c r="H458" s="223"/>
      <c r="I458" s="223"/>
      <c r="J458" s="223"/>
      <c r="K458" s="223"/>
      <c r="L458" s="223"/>
      <c r="M458" s="223"/>
      <c r="N458" s="223"/>
      <c r="O458" s="223"/>
      <c r="P458" s="223"/>
      <c r="Q458" s="223"/>
      <c r="R458" s="223"/>
      <c r="S458" s="223"/>
      <c r="T458" s="223"/>
      <c r="U458" s="223"/>
      <c r="V458" s="223"/>
      <c r="W458" s="223"/>
      <c r="X458" s="223"/>
      <c r="Y458" s="223"/>
      <c r="Z458" s="223"/>
      <c r="AA458" s="223"/>
      <c r="AB458" s="223"/>
      <c r="AC458" s="223"/>
      <c r="AD458" s="223"/>
      <c r="AE458" s="223"/>
      <c r="AF458" s="223"/>
      <c r="AG458" s="223"/>
      <c r="AH458" s="223"/>
      <c r="AI458" s="223"/>
      <c r="AJ458" s="223"/>
      <c r="AK458" s="223"/>
      <c r="AL458" s="223"/>
      <c r="AM458" s="223"/>
      <c r="AN458" s="223"/>
      <c r="AO458" s="223"/>
      <c r="AP458" s="223"/>
      <c r="AQ458" s="223"/>
      <c r="AR458" s="223"/>
      <c r="AS458" s="223"/>
      <c r="AT458" s="223"/>
      <c r="AU458" s="237"/>
    </row>
    <row r="459" spans="1:47" ht="60" customHeight="1" x14ac:dyDescent="0.35">
      <c r="A459" s="233" t="s">
        <v>3721</v>
      </c>
      <c r="B459" s="211" t="s">
        <v>3722</v>
      </c>
      <c r="C459" s="212" t="s">
        <v>3738</v>
      </c>
      <c r="D459" s="215" t="s">
        <v>3739</v>
      </c>
      <c r="E459" s="216" t="s">
        <v>2847</v>
      </c>
      <c r="F459" s="219" t="s">
        <v>3725</v>
      </c>
      <c r="G459" s="222" t="str">
        <f>IF(COUNTIF(H459:AU459,"&lt;&gt;")=0,"",SUMPRODUCT(((Recommendations[ImplStatus]="Implemented")+(Recommendations[ImplStatus]="Compensated"))*ISNUMBER(MATCH(Recommendations[Id],H459:AU459,0)))/COUNTIF(H459:AU459,"&lt;&gt;"))</f>
        <v/>
      </c>
      <c r="H459" s="223"/>
      <c r="I459" s="223"/>
      <c r="J459" s="223"/>
      <c r="K459" s="223"/>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37"/>
    </row>
    <row r="460" spans="1:47" ht="60" customHeight="1" x14ac:dyDescent="0.35">
      <c r="A460" s="233" t="s">
        <v>3721</v>
      </c>
      <c r="B460" s="211" t="s">
        <v>3722</v>
      </c>
      <c r="C460" s="212" t="s">
        <v>3740</v>
      </c>
      <c r="D460" s="215" t="s">
        <v>3741</v>
      </c>
      <c r="E460" s="216" t="s">
        <v>2847</v>
      </c>
      <c r="F460" s="219" t="s">
        <v>3725</v>
      </c>
      <c r="G460" s="222" t="str">
        <f>IF(COUNTIF(H460:AU460,"&lt;&gt;")=0,"",SUMPRODUCT(((Recommendations[ImplStatus]="Implemented")+(Recommendations[ImplStatus]="Compensated"))*ISNUMBER(MATCH(Recommendations[Id],H460:AU460,0)))/COUNTIF(H460:AU460,"&lt;&gt;"))</f>
        <v/>
      </c>
      <c r="H460" s="223"/>
      <c r="I460" s="223"/>
      <c r="J460" s="223"/>
      <c r="K460" s="223"/>
      <c r="L460" s="223"/>
      <c r="M460" s="223"/>
      <c r="N460" s="223"/>
      <c r="O460" s="223"/>
      <c r="P460" s="223"/>
      <c r="Q460" s="223"/>
      <c r="R460" s="223"/>
      <c r="S460" s="223"/>
      <c r="T460" s="223"/>
      <c r="U460" s="223"/>
      <c r="V460" s="223"/>
      <c r="W460" s="223"/>
      <c r="X460" s="223"/>
      <c r="Y460" s="223"/>
      <c r="Z460" s="223"/>
      <c r="AA460" s="223"/>
      <c r="AB460" s="223"/>
      <c r="AC460" s="223"/>
      <c r="AD460" s="223"/>
      <c r="AE460" s="223"/>
      <c r="AF460" s="223"/>
      <c r="AG460" s="223"/>
      <c r="AH460" s="223"/>
      <c r="AI460" s="223"/>
      <c r="AJ460" s="223"/>
      <c r="AK460" s="223"/>
      <c r="AL460" s="223"/>
      <c r="AM460" s="223"/>
      <c r="AN460" s="223"/>
      <c r="AO460" s="223"/>
      <c r="AP460" s="223"/>
      <c r="AQ460" s="223"/>
      <c r="AR460" s="223"/>
      <c r="AS460" s="223"/>
      <c r="AT460" s="223"/>
      <c r="AU460" s="237"/>
    </row>
    <row r="461" spans="1:47" ht="60" customHeight="1" x14ac:dyDescent="0.35">
      <c r="A461" s="233" t="s">
        <v>3721</v>
      </c>
      <c r="B461" s="211" t="s">
        <v>3722</v>
      </c>
      <c r="C461" s="212" t="s">
        <v>3742</v>
      </c>
      <c r="D461" s="215" t="s">
        <v>3743</v>
      </c>
      <c r="E461" s="216" t="s">
        <v>2847</v>
      </c>
      <c r="F461" s="219" t="s">
        <v>3725</v>
      </c>
      <c r="G461" s="222" t="str">
        <f>IF(COUNTIF(H461:AU461,"&lt;&gt;")=0,"",SUMPRODUCT(((Recommendations[ImplStatus]="Implemented")+(Recommendations[ImplStatus]="Compensated"))*ISNUMBER(MATCH(Recommendations[Id],H461:AU461,0)))/COUNTIF(H461:AU461,"&lt;&gt;"))</f>
        <v/>
      </c>
      <c r="H461" s="223"/>
      <c r="I461" s="223"/>
      <c r="J461" s="223"/>
      <c r="K461" s="223"/>
      <c r="L461" s="223"/>
      <c r="M461" s="223"/>
      <c r="N461" s="223"/>
      <c r="O461" s="223"/>
      <c r="P461" s="223"/>
      <c r="Q461" s="223"/>
      <c r="R461" s="223"/>
      <c r="S461" s="223"/>
      <c r="T461" s="223"/>
      <c r="U461" s="223"/>
      <c r="V461" s="223"/>
      <c r="W461" s="223"/>
      <c r="X461" s="223"/>
      <c r="Y461" s="223"/>
      <c r="Z461" s="223"/>
      <c r="AA461" s="223"/>
      <c r="AB461" s="223"/>
      <c r="AC461" s="223"/>
      <c r="AD461" s="223"/>
      <c r="AE461" s="223"/>
      <c r="AF461" s="223"/>
      <c r="AG461" s="223"/>
      <c r="AH461" s="223"/>
      <c r="AI461" s="223"/>
      <c r="AJ461" s="223"/>
      <c r="AK461" s="223"/>
      <c r="AL461" s="223"/>
      <c r="AM461" s="223"/>
      <c r="AN461" s="223"/>
      <c r="AO461" s="223"/>
      <c r="AP461" s="223"/>
      <c r="AQ461" s="223"/>
      <c r="AR461" s="223"/>
      <c r="AS461" s="223"/>
      <c r="AT461" s="223"/>
      <c r="AU461" s="237"/>
    </row>
    <row r="462" spans="1:47" ht="60" customHeight="1" x14ac:dyDescent="0.35">
      <c r="A462" s="233" t="s">
        <v>3721</v>
      </c>
      <c r="B462" s="211" t="s">
        <v>3722</v>
      </c>
      <c r="C462" s="212" t="s">
        <v>3744</v>
      </c>
      <c r="D462" s="215" t="s">
        <v>3745</v>
      </c>
      <c r="E462" s="216" t="s">
        <v>2847</v>
      </c>
      <c r="F462" s="219" t="s">
        <v>3725</v>
      </c>
      <c r="G462" s="222" t="str">
        <f>IF(COUNTIF(H462:AU462,"&lt;&gt;")=0,"",SUMPRODUCT(((Recommendations[ImplStatus]="Implemented")+(Recommendations[ImplStatus]="Compensated"))*ISNUMBER(MATCH(Recommendations[Id],H462:AU462,0)))/COUNTIF(H462:AU462,"&lt;&gt;"))</f>
        <v/>
      </c>
      <c r="H462" s="223"/>
      <c r="I462" s="223"/>
      <c r="J462" s="223"/>
      <c r="K462" s="223"/>
      <c r="L462" s="223"/>
      <c r="M462" s="223"/>
      <c r="N462" s="223"/>
      <c r="O462" s="223"/>
      <c r="P462" s="223"/>
      <c r="Q462" s="223"/>
      <c r="R462" s="223"/>
      <c r="S462" s="223"/>
      <c r="T462" s="223"/>
      <c r="U462" s="223"/>
      <c r="V462" s="223"/>
      <c r="W462" s="223"/>
      <c r="X462" s="223"/>
      <c r="Y462" s="223"/>
      <c r="Z462" s="223"/>
      <c r="AA462" s="223"/>
      <c r="AB462" s="223"/>
      <c r="AC462" s="223"/>
      <c r="AD462" s="223"/>
      <c r="AE462" s="223"/>
      <c r="AF462" s="223"/>
      <c r="AG462" s="223"/>
      <c r="AH462" s="223"/>
      <c r="AI462" s="223"/>
      <c r="AJ462" s="223"/>
      <c r="AK462" s="223"/>
      <c r="AL462" s="223"/>
      <c r="AM462" s="223"/>
      <c r="AN462" s="223"/>
      <c r="AO462" s="223"/>
      <c r="AP462" s="223"/>
      <c r="AQ462" s="223"/>
      <c r="AR462" s="223"/>
      <c r="AS462" s="223"/>
      <c r="AT462" s="223"/>
      <c r="AU462" s="237"/>
    </row>
    <row r="463" spans="1:47" ht="60" customHeight="1" x14ac:dyDescent="0.35">
      <c r="A463" s="233" t="s">
        <v>3721</v>
      </c>
      <c r="B463" s="211" t="s">
        <v>3722</v>
      </c>
      <c r="C463" s="212" t="s">
        <v>3746</v>
      </c>
      <c r="D463" s="215" t="s">
        <v>3747</v>
      </c>
      <c r="E463" s="216" t="s">
        <v>2847</v>
      </c>
      <c r="F463" s="219" t="s">
        <v>3725</v>
      </c>
      <c r="G463" s="222" t="str">
        <f>IF(COUNTIF(H463:AU463,"&lt;&gt;")=0,"",SUMPRODUCT(((Recommendations[ImplStatus]="Implemented")+(Recommendations[ImplStatus]="Compensated"))*ISNUMBER(MATCH(Recommendations[Id],H463:AU463,0)))/COUNTIF(H463:AU463,"&lt;&gt;"))</f>
        <v/>
      </c>
      <c r="H463" s="223"/>
      <c r="I463" s="223"/>
      <c r="J463" s="223"/>
      <c r="K463" s="223"/>
      <c r="L463" s="223"/>
      <c r="M463" s="223"/>
      <c r="N463" s="223"/>
      <c r="O463" s="223"/>
      <c r="P463" s="223"/>
      <c r="Q463" s="223"/>
      <c r="R463" s="223"/>
      <c r="S463" s="223"/>
      <c r="T463" s="223"/>
      <c r="U463" s="223"/>
      <c r="V463" s="223"/>
      <c r="W463" s="223"/>
      <c r="X463" s="223"/>
      <c r="Y463" s="223"/>
      <c r="Z463" s="223"/>
      <c r="AA463" s="223"/>
      <c r="AB463" s="223"/>
      <c r="AC463" s="223"/>
      <c r="AD463" s="223"/>
      <c r="AE463" s="223"/>
      <c r="AF463" s="223"/>
      <c r="AG463" s="223"/>
      <c r="AH463" s="223"/>
      <c r="AI463" s="223"/>
      <c r="AJ463" s="223"/>
      <c r="AK463" s="223"/>
      <c r="AL463" s="223"/>
      <c r="AM463" s="223"/>
      <c r="AN463" s="223"/>
      <c r="AO463" s="223"/>
      <c r="AP463" s="223"/>
      <c r="AQ463" s="223"/>
      <c r="AR463" s="223"/>
      <c r="AS463" s="223"/>
      <c r="AT463" s="223"/>
      <c r="AU463" s="237"/>
    </row>
    <row r="464" spans="1:47" ht="60" customHeight="1" x14ac:dyDescent="0.35">
      <c r="A464" s="233" t="s">
        <v>3721</v>
      </c>
      <c r="B464" s="211" t="s">
        <v>3722</v>
      </c>
      <c r="C464" s="212" t="s">
        <v>3748</v>
      </c>
      <c r="D464" s="215" t="s">
        <v>3749</v>
      </c>
      <c r="E464" s="216" t="s">
        <v>2847</v>
      </c>
      <c r="F464" s="219" t="s">
        <v>3725</v>
      </c>
      <c r="G464" s="222" t="str">
        <f>IF(COUNTIF(H464:AU464,"&lt;&gt;")=0,"",SUMPRODUCT(((Recommendations[ImplStatus]="Implemented")+(Recommendations[ImplStatus]="Compensated"))*ISNUMBER(MATCH(Recommendations[Id],H464:AU464,0)))/COUNTIF(H464:AU464,"&lt;&gt;"))</f>
        <v/>
      </c>
      <c r="H464" s="223"/>
      <c r="I464" s="223"/>
      <c r="J464" s="223"/>
      <c r="K464" s="223"/>
      <c r="L464" s="223"/>
      <c r="M464" s="223"/>
      <c r="N464" s="223"/>
      <c r="O464" s="223"/>
      <c r="P464" s="223"/>
      <c r="Q464" s="223"/>
      <c r="R464" s="223"/>
      <c r="S464" s="223"/>
      <c r="T464" s="223"/>
      <c r="U464" s="223"/>
      <c r="V464" s="223"/>
      <c r="W464" s="223"/>
      <c r="X464" s="223"/>
      <c r="Y464" s="223"/>
      <c r="Z464" s="223"/>
      <c r="AA464" s="223"/>
      <c r="AB464" s="223"/>
      <c r="AC464" s="223"/>
      <c r="AD464" s="223"/>
      <c r="AE464" s="223"/>
      <c r="AF464" s="223"/>
      <c r="AG464" s="223"/>
      <c r="AH464" s="223"/>
      <c r="AI464" s="223"/>
      <c r="AJ464" s="223"/>
      <c r="AK464" s="223"/>
      <c r="AL464" s="223"/>
      <c r="AM464" s="223"/>
      <c r="AN464" s="223"/>
      <c r="AO464" s="223"/>
      <c r="AP464" s="223"/>
      <c r="AQ464" s="223"/>
      <c r="AR464" s="223"/>
      <c r="AS464" s="223"/>
      <c r="AT464" s="223"/>
      <c r="AU464" s="237"/>
    </row>
    <row r="465" spans="1:47" ht="60" customHeight="1" x14ac:dyDescent="0.35">
      <c r="A465" s="233" t="s">
        <v>3721</v>
      </c>
      <c r="B465" s="211" t="s">
        <v>3722</v>
      </c>
      <c r="C465" s="212" t="s">
        <v>3750</v>
      </c>
      <c r="D465" s="215" t="s">
        <v>3751</v>
      </c>
      <c r="E465" s="216" t="s">
        <v>2847</v>
      </c>
      <c r="F465" s="219" t="s">
        <v>3725</v>
      </c>
      <c r="G465" s="222" t="str">
        <f>IF(COUNTIF(H465:AU465,"&lt;&gt;")=0,"",SUMPRODUCT(((Recommendations[ImplStatus]="Implemented")+(Recommendations[ImplStatus]="Compensated"))*ISNUMBER(MATCH(Recommendations[Id],H465:AU465,0)))/COUNTIF(H465:AU465,"&lt;&gt;"))</f>
        <v/>
      </c>
      <c r="H465" s="223"/>
      <c r="I465" s="223"/>
      <c r="J465" s="223"/>
      <c r="K465" s="223"/>
      <c r="L465" s="223"/>
      <c r="M465" s="223"/>
      <c r="N465" s="223"/>
      <c r="O465" s="223"/>
      <c r="P465" s="223"/>
      <c r="Q465" s="223"/>
      <c r="R465" s="223"/>
      <c r="S465" s="223"/>
      <c r="T465" s="223"/>
      <c r="U465" s="223"/>
      <c r="V465" s="223"/>
      <c r="W465" s="223"/>
      <c r="X465" s="223"/>
      <c r="Y465" s="223"/>
      <c r="Z465" s="223"/>
      <c r="AA465" s="223"/>
      <c r="AB465" s="223"/>
      <c r="AC465" s="223"/>
      <c r="AD465" s="223"/>
      <c r="AE465" s="223"/>
      <c r="AF465" s="223"/>
      <c r="AG465" s="223"/>
      <c r="AH465" s="223"/>
      <c r="AI465" s="223"/>
      <c r="AJ465" s="223"/>
      <c r="AK465" s="223"/>
      <c r="AL465" s="223"/>
      <c r="AM465" s="223"/>
      <c r="AN465" s="223"/>
      <c r="AO465" s="223"/>
      <c r="AP465" s="223"/>
      <c r="AQ465" s="223"/>
      <c r="AR465" s="223"/>
      <c r="AS465" s="223"/>
      <c r="AT465" s="223"/>
      <c r="AU465" s="237"/>
    </row>
    <row r="466" spans="1:47" ht="60" customHeight="1" outlineLevel="2" x14ac:dyDescent="0.35">
      <c r="A466" s="232" t="s">
        <v>3721</v>
      </c>
      <c r="B466" s="210" t="s">
        <v>3752</v>
      </c>
      <c r="C466" s="210"/>
      <c r="D466" s="214"/>
      <c r="E466" s="210"/>
      <c r="F466" s="218"/>
      <c r="G466" s="221" t="str">
        <f>IF(COUNTIF(H466:AU466,"&lt;&gt;")=0,"",SUMPRODUCT(((Recommendations[ImplStatus]="Implemented")+(Recommendations[ImplStatus]="Compensated"))*ISNUMBER(MATCH(Recommendations[Id],H466:AU466,0)))/COUNTIF(H466:AU466,"&lt;&gt;"))</f>
        <v/>
      </c>
      <c r="H466" s="218"/>
      <c r="I466" s="218"/>
      <c r="J466" s="218"/>
      <c r="K466" s="218"/>
      <c r="L466" s="218"/>
      <c r="M466" s="218"/>
      <c r="N466" s="218"/>
      <c r="O466" s="218"/>
      <c r="P466" s="218"/>
      <c r="Q466" s="218"/>
      <c r="R466" s="218"/>
      <c r="S466" s="218"/>
      <c r="T466" s="218"/>
      <c r="U466" s="218"/>
      <c r="V466" s="218"/>
      <c r="W466" s="218"/>
      <c r="X466" s="218"/>
      <c r="Y466" s="218"/>
      <c r="Z466" s="218"/>
      <c r="AA466" s="218"/>
      <c r="AB466" s="218"/>
      <c r="AC466" s="218"/>
      <c r="AD466" s="218"/>
      <c r="AE466" s="218"/>
      <c r="AF466" s="218"/>
      <c r="AG466" s="218"/>
      <c r="AH466" s="218"/>
      <c r="AI466" s="218"/>
      <c r="AJ466" s="218"/>
      <c r="AK466" s="218"/>
      <c r="AL466" s="218"/>
      <c r="AM466" s="218"/>
      <c r="AN466" s="218"/>
      <c r="AO466" s="218"/>
      <c r="AP466" s="218"/>
      <c r="AQ466" s="218"/>
      <c r="AR466" s="218"/>
      <c r="AS466" s="218"/>
      <c r="AT466" s="218"/>
      <c r="AU466" s="236"/>
    </row>
    <row r="467" spans="1:47" ht="60" customHeight="1" x14ac:dyDescent="0.35">
      <c r="A467" s="233" t="s">
        <v>3721</v>
      </c>
      <c r="B467" s="211" t="s">
        <v>3752</v>
      </c>
      <c r="C467" s="212" t="s">
        <v>3753</v>
      </c>
      <c r="D467" s="215" t="s">
        <v>3754</v>
      </c>
      <c r="E467" s="216" t="s">
        <v>2818</v>
      </c>
      <c r="F467" s="219" t="s">
        <v>2957</v>
      </c>
      <c r="G467" s="222" t="str">
        <f>IF(COUNTIF(H467:AU467,"&lt;&gt;")=0,"",SUMPRODUCT(((Recommendations[ImplStatus]="Implemented")+(Recommendations[ImplStatus]="Compensated"))*ISNUMBER(MATCH(Recommendations[Id],H467:AU467,0)))/COUNTIF(H467:AU467,"&lt;&gt;"))</f>
        <v/>
      </c>
      <c r="H467" s="223"/>
      <c r="I467" s="223"/>
      <c r="J467" s="223"/>
      <c r="K467" s="223"/>
      <c r="L467" s="223"/>
      <c r="M467" s="223"/>
      <c r="N467" s="223"/>
      <c r="O467" s="223"/>
      <c r="P467" s="223"/>
      <c r="Q467" s="223"/>
      <c r="R467" s="223"/>
      <c r="S467" s="223"/>
      <c r="T467" s="223"/>
      <c r="U467" s="223"/>
      <c r="V467" s="223"/>
      <c r="W467" s="223"/>
      <c r="X467" s="223"/>
      <c r="Y467" s="223"/>
      <c r="Z467" s="223"/>
      <c r="AA467" s="223"/>
      <c r="AB467" s="223"/>
      <c r="AC467" s="223"/>
      <c r="AD467" s="223"/>
      <c r="AE467" s="223"/>
      <c r="AF467" s="223"/>
      <c r="AG467" s="223"/>
      <c r="AH467" s="223"/>
      <c r="AI467" s="223"/>
      <c r="AJ467" s="223"/>
      <c r="AK467" s="223"/>
      <c r="AL467" s="223"/>
      <c r="AM467" s="223"/>
      <c r="AN467" s="223"/>
      <c r="AO467" s="223"/>
      <c r="AP467" s="223"/>
      <c r="AQ467" s="223"/>
      <c r="AR467" s="223"/>
      <c r="AS467" s="223"/>
      <c r="AT467" s="223"/>
      <c r="AU467" s="237"/>
    </row>
    <row r="468" spans="1:47" ht="60" customHeight="1" x14ac:dyDescent="0.35">
      <c r="A468" s="233" t="s">
        <v>3721</v>
      </c>
      <c r="B468" s="211" t="s">
        <v>3752</v>
      </c>
      <c r="C468" s="212" t="s">
        <v>3755</v>
      </c>
      <c r="D468" s="215" t="s">
        <v>3756</v>
      </c>
      <c r="E468" s="216" t="s">
        <v>2818</v>
      </c>
      <c r="F468" s="219" t="s">
        <v>2957</v>
      </c>
      <c r="G468" s="222" t="str">
        <f>IF(COUNTIF(H468:AU468,"&lt;&gt;")=0,"",SUMPRODUCT(((Recommendations[ImplStatus]="Implemented")+(Recommendations[ImplStatus]="Compensated"))*ISNUMBER(MATCH(Recommendations[Id],H468:AU468,0)))/COUNTIF(H468:AU468,"&lt;&gt;"))</f>
        <v/>
      </c>
      <c r="H468" s="223"/>
      <c r="I468" s="223"/>
      <c r="J468" s="223"/>
      <c r="K468" s="223"/>
      <c r="L468" s="223"/>
      <c r="M468" s="223"/>
      <c r="N468" s="223"/>
      <c r="O468" s="223"/>
      <c r="P468" s="223"/>
      <c r="Q468" s="223"/>
      <c r="R468" s="223"/>
      <c r="S468" s="223"/>
      <c r="T468" s="223"/>
      <c r="U468" s="223"/>
      <c r="V468" s="223"/>
      <c r="W468" s="223"/>
      <c r="X468" s="223"/>
      <c r="Y468" s="223"/>
      <c r="Z468" s="223"/>
      <c r="AA468" s="223"/>
      <c r="AB468" s="223"/>
      <c r="AC468" s="223"/>
      <c r="AD468" s="223"/>
      <c r="AE468" s="223"/>
      <c r="AF468" s="223"/>
      <c r="AG468" s="223"/>
      <c r="AH468" s="223"/>
      <c r="AI468" s="223"/>
      <c r="AJ468" s="223"/>
      <c r="AK468" s="223"/>
      <c r="AL468" s="223"/>
      <c r="AM468" s="223"/>
      <c r="AN468" s="223"/>
      <c r="AO468" s="223"/>
      <c r="AP468" s="223"/>
      <c r="AQ468" s="223"/>
      <c r="AR468" s="223"/>
      <c r="AS468" s="223"/>
      <c r="AT468" s="223"/>
      <c r="AU468" s="237"/>
    </row>
    <row r="469" spans="1:47" ht="60" customHeight="1" x14ac:dyDescent="0.35">
      <c r="A469" s="233" t="s">
        <v>3721</v>
      </c>
      <c r="B469" s="211" t="s">
        <v>3752</v>
      </c>
      <c r="C469" s="212" t="s">
        <v>3757</v>
      </c>
      <c r="D469" s="215" t="s">
        <v>3758</v>
      </c>
      <c r="E469" s="216" t="s">
        <v>2818</v>
      </c>
      <c r="F469" s="219" t="s">
        <v>2957</v>
      </c>
      <c r="G469" s="222" t="str">
        <f>IF(COUNTIF(H469:AU469,"&lt;&gt;")=0,"",SUMPRODUCT(((Recommendations[ImplStatus]="Implemented")+(Recommendations[ImplStatus]="Compensated"))*ISNUMBER(MATCH(Recommendations[Id],H469:AU469,0)))/COUNTIF(H469:AU469,"&lt;&gt;"))</f>
        <v/>
      </c>
      <c r="H469" s="223"/>
      <c r="I469" s="223"/>
      <c r="J469" s="223"/>
      <c r="K469" s="223"/>
      <c r="L469" s="223"/>
      <c r="M469" s="223"/>
      <c r="N469" s="223"/>
      <c r="O469" s="223"/>
      <c r="P469" s="223"/>
      <c r="Q469" s="223"/>
      <c r="R469" s="223"/>
      <c r="S469" s="223"/>
      <c r="T469" s="223"/>
      <c r="U469" s="223"/>
      <c r="V469" s="223"/>
      <c r="W469" s="223"/>
      <c r="X469" s="223"/>
      <c r="Y469" s="223"/>
      <c r="Z469" s="223"/>
      <c r="AA469" s="223"/>
      <c r="AB469" s="223"/>
      <c r="AC469" s="223"/>
      <c r="AD469" s="223"/>
      <c r="AE469" s="223"/>
      <c r="AF469" s="223"/>
      <c r="AG469" s="223"/>
      <c r="AH469" s="223"/>
      <c r="AI469" s="223"/>
      <c r="AJ469" s="223"/>
      <c r="AK469" s="223"/>
      <c r="AL469" s="223"/>
      <c r="AM469" s="223"/>
      <c r="AN469" s="223"/>
      <c r="AO469" s="223"/>
      <c r="AP469" s="223"/>
      <c r="AQ469" s="223"/>
      <c r="AR469" s="223"/>
      <c r="AS469" s="223"/>
      <c r="AT469" s="223"/>
      <c r="AU469" s="237"/>
    </row>
    <row r="470" spans="1:47" ht="60" customHeight="1" x14ac:dyDescent="0.35">
      <c r="A470" s="233" t="s">
        <v>3721</v>
      </c>
      <c r="B470" s="211" t="s">
        <v>3752</v>
      </c>
      <c r="C470" s="212" t="s">
        <v>3759</v>
      </c>
      <c r="D470" s="215" t="s">
        <v>3760</v>
      </c>
      <c r="E470" s="216" t="s">
        <v>2914</v>
      </c>
      <c r="F470" s="219" t="s">
        <v>3326</v>
      </c>
      <c r="G470" s="222" t="str">
        <f>IF(COUNTIF(H470:AU470,"&lt;&gt;")=0,"",SUMPRODUCT(((Recommendations[ImplStatus]="Implemented")+(Recommendations[ImplStatus]="Compensated"))*ISNUMBER(MATCH(Recommendations[Id],H470:AU470,0)))/COUNTIF(H470:AU470,"&lt;&gt;"))</f>
        <v/>
      </c>
      <c r="H470" s="223"/>
      <c r="I470" s="223"/>
      <c r="J470" s="223"/>
      <c r="K470" s="223"/>
      <c r="L470" s="223"/>
      <c r="M470" s="223"/>
      <c r="N470" s="223"/>
      <c r="O470" s="223"/>
      <c r="P470" s="223"/>
      <c r="Q470" s="223"/>
      <c r="R470" s="223"/>
      <c r="S470" s="223"/>
      <c r="T470" s="223"/>
      <c r="U470" s="223"/>
      <c r="V470" s="223"/>
      <c r="W470" s="223"/>
      <c r="X470" s="223"/>
      <c r="Y470" s="223"/>
      <c r="Z470" s="223"/>
      <c r="AA470" s="223"/>
      <c r="AB470" s="223"/>
      <c r="AC470" s="223"/>
      <c r="AD470" s="223"/>
      <c r="AE470" s="223"/>
      <c r="AF470" s="223"/>
      <c r="AG470" s="223"/>
      <c r="AH470" s="223"/>
      <c r="AI470" s="223"/>
      <c r="AJ470" s="223"/>
      <c r="AK470" s="223"/>
      <c r="AL470" s="223"/>
      <c r="AM470" s="223"/>
      <c r="AN470" s="223"/>
      <c r="AO470" s="223"/>
      <c r="AP470" s="223"/>
      <c r="AQ470" s="223"/>
      <c r="AR470" s="223"/>
      <c r="AS470" s="223"/>
      <c r="AT470" s="223"/>
      <c r="AU470" s="237"/>
    </row>
    <row r="471" spans="1:47" ht="60" customHeight="1" x14ac:dyDescent="0.35">
      <c r="A471" s="233" t="s">
        <v>3721</v>
      </c>
      <c r="B471" s="211" t="s">
        <v>3752</v>
      </c>
      <c r="C471" s="212" t="s">
        <v>3761</v>
      </c>
      <c r="D471" s="215" t="s">
        <v>3762</v>
      </c>
      <c r="E471" s="216" t="s">
        <v>2914</v>
      </c>
      <c r="F471" s="219" t="s">
        <v>3326</v>
      </c>
      <c r="G471" s="222" t="str">
        <f>IF(COUNTIF(H471:AU471,"&lt;&gt;")=0,"",SUMPRODUCT(((Recommendations[ImplStatus]="Implemented")+(Recommendations[ImplStatus]="Compensated"))*ISNUMBER(MATCH(Recommendations[Id],H471:AU471,0)))/COUNTIF(H471:AU471,"&lt;&gt;"))</f>
        <v/>
      </c>
      <c r="H471" s="223"/>
      <c r="I471" s="223"/>
      <c r="J471" s="223"/>
      <c r="K471" s="223"/>
      <c r="L471" s="223"/>
      <c r="M471" s="223"/>
      <c r="N471" s="223"/>
      <c r="O471" s="223"/>
      <c r="P471" s="223"/>
      <c r="Q471" s="223"/>
      <c r="R471" s="223"/>
      <c r="S471" s="223"/>
      <c r="T471" s="223"/>
      <c r="U471" s="223"/>
      <c r="V471" s="223"/>
      <c r="W471" s="223"/>
      <c r="X471" s="223"/>
      <c r="Y471" s="223"/>
      <c r="Z471" s="223"/>
      <c r="AA471" s="223"/>
      <c r="AB471" s="223"/>
      <c r="AC471" s="223"/>
      <c r="AD471" s="223"/>
      <c r="AE471" s="223"/>
      <c r="AF471" s="223"/>
      <c r="AG471" s="223"/>
      <c r="AH471" s="223"/>
      <c r="AI471" s="223"/>
      <c r="AJ471" s="223"/>
      <c r="AK471" s="223"/>
      <c r="AL471" s="223"/>
      <c r="AM471" s="223"/>
      <c r="AN471" s="223"/>
      <c r="AO471" s="223"/>
      <c r="AP471" s="223"/>
      <c r="AQ471" s="223"/>
      <c r="AR471" s="223"/>
      <c r="AS471" s="223"/>
      <c r="AT471" s="223"/>
      <c r="AU471" s="237"/>
    </row>
    <row r="472" spans="1:47" ht="60" customHeight="1" x14ac:dyDescent="0.35">
      <c r="A472" s="233" t="s">
        <v>3721</v>
      </c>
      <c r="B472" s="211" t="s">
        <v>3752</v>
      </c>
      <c r="C472" s="212" t="s">
        <v>3763</v>
      </c>
      <c r="D472" s="215" t="s">
        <v>3764</v>
      </c>
      <c r="E472" s="216" t="s">
        <v>2818</v>
      </c>
      <c r="F472" s="219" t="s">
        <v>3326</v>
      </c>
      <c r="G472" s="222" t="str">
        <f>IF(COUNTIF(H472:AU472,"&lt;&gt;")=0,"",SUMPRODUCT(((Recommendations[ImplStatus]="Implemented")+(Recommendations[ImplStatus]="Compensated"))*ISNUMBER(MATCH(Recommendations[Id],H472:AU472,0)))/COUNTIF(H472:AU472,"&lt;&gt;"))</f>
        <v/>
      </c>
      <c r="H472" s="223"/>
      <c r="I472" s="223"/>
      <c r="J472" s="223"/>
      <c r="K472" s="223"/>
      <c r="L472" s="223"/>
      <c r="M472" s="223"/>
      <c r="N472" s="223"/>
      <c r="O472" s="223"/>
      <c r="P472" s="223"/>
      <c r="Q472" s="223"/>
      <c r="R472" s="223"/>
      <c r="S472" s="223"/>
      <c r="T472" s="223"/>
      <c r="U472" s="223"/>
      <c r="V472" s="223"/>
      <c r="W472" s="223"/>
      <c r="X472" s="223"/>
      <c r="Y472" s="223"/>
      <c r="Z472" s="223"/>
      <c r="AA472" s="223"/>
      <c r="AB472" s="223"/>
      <c r="AC472" s="223"/>
      <c r="AD472" s="223"/>
      <c r="AE472" s="223"/>
      <c r="AF472" s="223"/>
      <c r="AG472" s="223"/>
      <c r="AH472" s="223"/>
      <c r="AI472" s="223"/>
      <c r="AJ472" s="223"/>
      <c r="AK472" s="223"/>
      <c r="AL472" s="223"/>
      <c r="AM472" s="223"/>
      <c r="AN472" s="223"/>
      <c r="AO472" s="223"/>
      <c r="AP472" s="223"/>
      <c r="AQ472" s="223"/>
      <c r="AR472" s="223"/>
      <c r="AS472" s="223"/>
      <c r="AT472" s="223"/>
      <c r="AU472" s="237"/>
    </row>
    <row r="473" spans="1:47" ht="60" customHeight="1" x14ac:dyDescent="0.35">
      <c r="A473" s="233" t="s">
        <v>3721</v>
      </c>
      <c r="B473" s="211" t="s">
        <v>3752</v>
      </c>
      <c r="C473" s="212" t="s">
        <v>3765</v>
      </c>
      <c r="D473" s="215" t="s">
        <v>3766</v>
      </c>
      <c r="E473" s="216" t="s">
        <v>2818</v>
      </c>
      <c r="F473" s="219" t="s">
        <v>3265</v>
      </c>
      <c r="G473" s="222" t="str">
        <f>IF(COUNTIF(H473:AU473,"&lt;&gt;")=0,"",SUMPRODUCT(((Recommendations[ImplStatus]="Implemented")+(Recommendations[ImplStatus]="Compensated"))*ISNUMBER(MATCH(Recommendations[Id],H473:AU473,0)))/COUNTIF(H473:AU473,"&lt;&gt;"))</f>
        <v/>
      </c>
      <c r="H473" s="223"/>
      <c r="I473" s="223"/>
      <c r="J473" s="223"/>
      <c r="K473" s="223"/>
      <c r="L473" s="223"/>
      <c r="M473" s="223"/>
      <c r="N473" s="223"/>
      <c r="O473" s="223"/>
      <c r="P473" s="223"/>
      <c r="Q473" s="223"/>
      <c r="R473" s="223"/>
      <c r="S473" s="223"/>
      <c r="T473" s="223"/>
      <c r="U473" s="223"/>
      <c r="V473" s="223"/>
      <c r="W473" s="223"/>
      <c r="X473" s="223"/>
      <c r="Y473" s="223"/>
      <c r="Z473" s="223"/>
      <c r="AA473" s="223"/>
      <c r="AB473" s="223"/>
      <c r="AC473" s="223"/>
      <c r="AD473" s="223"/>
      <c r="AE473" s="223"/>
      <c r="AF473" s="223"/>
      <c r="AG473" s="223"/>
      <c r="AH473" s="223"/>
      <c r="AI473" s="223"/>
      <c r="AJ473" s="223"/>
      <c r="AK473" s="223"/>
      <c r="AL473" s="223"/>
      <c r="AM473" s="223"/>
      <c r="AN473" s="223"/>
      <c r="AO473" s="223"/>
      <c r="AP473" s="223"/>
      <c r="AQ473" s="223"/>
      <c r="AR473" s="223"/>
      <c r="AS473" s="223"/>
      <c r="AT473" s="223"/>
      <c r="AU473" s="237"/>
    </row>
    <row r="474" spans="1:47" ht="60" customHeight="1" x14ac:dyDescent="0.35">
      <c r="A474" s="233" t="s">
        <v>3721</v>
      </c>
      <c r="B474" s="211" t="s">
        <v>3752</v>
      </c>
      <c r="C474" s="212" t="s">
        <v>3767</v>
      </c>
      <c r="D474" s="215" t="s">
        <v>3768</v>
      </c>
      <c r="E474" s="216" t="s">
        <v>2847</v>
      </c>
      <c r="F474" s="219" t="s">
        <v>3265</v>
      </c>
      <c r="G474" s="222" t="str">
        <f>IF(COUNTIF(H474:AU474,"&lt;&gt;")=0,"",SUMPRODUCT(((Recommendations[ImplStatus]="Implemented")+(Recommendations[ImplStatus]="Compensated"))*ISNUMBER(MATCH(Recommendations[Id],H474:AU474,0)))/COUNTIF(H474:AU474,"&lt;&gt;"))</f>
        <v/>
      </c>
      <c r="H474" s="223"/>
      <c r="I474" s="223"/>
      <c r="J474" s="223"/>
      <c r="K474" s="223"/>
      <c r="L474" s="223"/>
      <c r="M474" s="223"/>
      <c r="N474" s="223"/>
      <c r="O474" s="223"/>
      <c r="P474" s="223"/>
      <c r="Q474" s="223"/>
      <c r="R474" s="223"/>
      <c r="S474" s="223"/>
      <c r="T474" s="223"/>
      <c r="U474" s="223"/>
      <c r="V474" s="223"/>
      <c r="W474" s="223"/>
      <c r="X474" s="223"/>
      <c r="Y474" s="223"/>
      <c r="Z474" s="223"/>
      <c r="AA474" s="223"/>
      <c r="AB474" s="223"/>
      <c r="AC474" s="223"/>
      <c r="AD474" s="223"/>
      <c r="AE474" s="223"/>
      <c r="AF474" s="223"/>
      <c r="AG474" s="223"/>
      <c r="AH474" s="223"/>
      <c r="AI474" s="223"/>
      <c r="AJ474" s="223"/>
      <c r="AK474" s="223"/>
      <c r="AL474" s="223"/>
      <c r="AM474" s="223"/>
      <c r="AN474" s="223"/>
      <c r="AO474" s="223"/>
      <c r="AP474" s="223"/>
      <c r="AQ474" s="223"/>
      <c r="AR474" s="223"/>
      <c r="AS474" s="223"/>
      <c r="AT474" s="223"/>
      <c r="AU474" s="237"/>
    </row>
    <row r="475" spans="1:47" ht="60" customHeight="1" x14ac:dyDescent="0.35">
      <c r="A475" s="233" t="s">
        <v>3721</v>
      </c>
      <c r="B475" s="211" t="s">
        <v>3752</v>
      </c>
      <c r="C475" s="212" t="s">
        <v>3769</v>
      </c>
      <c r="D475" s="215" t="s">
        <v>3770</v>
      </c>
      <c r="E475" s="216" t="s">
        <v>2847</v>
      </c>
      <c r="F475" s="219" t="s">
        <v>3265</v>
      </c>
      <c r="G475" s="222" t="str">
        <f>IF(COUNTIF(H475:AU475,"&lt;&gt;")=0,"",SUMPRODUCT(((Recommendations[ImplStatus]="Implemented")+(Recommendations[ImplStatus]="Compensated"))*ISNUMBER(MATCH(Recommendations[Id],H475:AU475,0)))/COUNTIF(H475:AU475,"&lt;&gt;"))</f>
        <v/>
      </c>
      <c r="H475" s="223"/>
      <c r="I475" s="223"/>
      <c r="J475" s="223"/>
      <c r="K475" s="223"/>
      <c r="L475" s="223"/>
      <c r="M475" s="223"/>
      <c r="N475" s="223"/>
      <c r="O475" s="223"/>
      <c r="P475" s="223"/>
      <c r="Q475" s="223"/>
      <c r="R475" s="223"/>
      <c r="S475" s="223"/>
      <c r="T475" s="223"/>
      <c r="U475" s="223"/>
      <c r="V475" s="223"/>
      <c r="W475" s="223"/>
      <c r="X475" s="223"/>
      <c r="Y475" s="223"/>
      <c r="Z475" s="223"/>
      <c r="AA475" s="223"/>
      <c r="AB475" s="223"/>
      <c r="AC475" s="223"/>
      <c r="AD475" s="223"/>
      <c r="AE475" s="223"/>
      <c r="AF475" s="223"/>
      <c r="AG475" s="223"/>
      <c r="AH475" s="223"/>
      <c r="AI475" s="223"/>
      <c r="AJ475" s="223"/>
      <c r="AK475" s="223"/>
      <c r="AL475" s="223"/>
      <c r="AM475" s="223"/>
      <c r="AN475" s="223"/>
      <c r="AO475" s="223"/>
      <c r="AP475" s="223"/>
      <c r="AQ475" s="223"/>
      <c r="AR475" s="223"/>
      <c r="AS475" s="223"/>
      <c r="AT475" s="223"/>
      <c r="AU475" s="237"/>
    </row>
    <row r="476" spans="1:47" ht="60" customHeight="1" x14ac:dyDescent="0.35">
      <c r="A476" s="233" t="s">
        <v>3721</v>
      </c>
      <c r="B476" s="211" t="s">
        <v>3752</v>
      </c>
      <c r="C476" s="212" t="s">
        <v>3771</v>
      </c>
      <c r="D476" s="215" t="s">
        <v>3772</v>
      </c>
      <c r="E476" s="216" t="s">
        <v>2847</v>
      </c>
      <c r="F476" s="219" t="s">
        <v>3265</v>
      </c>
      <c r="G476" s="222" t="str">
        <f>IF(COUNTIF(H476:AU476,"&lt;&gt;")=0,"",SUMPRODUCT(((Recommendations[ImplStatus]="Implemented")+(Recommendations[ImplStatus]="Compensated"))*ISNUMBER(MATCH(Recommendations[Id],H476:AU476,0)))/COUNTIF(H476:AU476,"&lt;&gt;"))</f>
        <v/>
      </c>
      <c r="H476" s="223"/>
      <c r="I476" s="223"/>
      <c r="J476" s="223"/>
      <c r="K476" s="223"/>
      <c r="L476" s="223"/>
      <c r="M476" s="223"/>
      <c r="N476" s="223"/>
      <c r="O476" s="223"/>
      <c r="P476" s="223"/>
      <c r="Q476" s="223"/>
      <c r="R476" s="223"/>
      <c r="S476" s="223"/>
      <c r="T476" s="223"/>
      <c r="U476" s="223"/>
      <c r="V476" s="223"/>
      <c r="W476" s="223"/>
      <c r="X476" s="223"/>
      <c r="Y476" s="223"/>
      <c r="Z476" s="223"/>
      <c r="AA476" s="223"/>
      <c r="AB476" s="223"/>
      <c r="AC476" s="223"/>
      <c r="AD476" s="223"/>
      <c r="AE476" s="223"/>
      <c r="AF476" s="223"/>
      <c r="AG476" s="223"/>
      <c r="AH476" s="223"/>
      <c r="AI476" s="223"/>
      <c r="AJ476" s="223"/>
      <c r="AK476" s="223"/>
      <c r="AL476" s="223"/>
      <c r="AM476" s="223"/>
      <c r="AN476" s="223"/>
      <c r="AO476" s="223"/>
      <c r="AP476" s="223"/>
      <c r="AQ476" s="223"/>
      <c r="AR476" s="223"/>
      <c r="AS476" s="223"/>
      <c r="AT476" s="223"/>
      <c r="AU476" s="237"/>
    </row>
    <row r="477" spans="1:47" ht="60" customHeight="1" x14ac:dyDescent="0.35">
      <c r="A477" s="233" t="s">
        <v>3721</v>
      </c>
      <c r="B477" s="211" t="s">
        <v>3752</v>
      </c>
      <c r="C477" s="212" t="s">
        <v>3773</v>
      </c>
      <c r="D477" s="215" t="s">
        <v>3774</v>
      </c>
      <c r="E477" s="216" t="s">
        <v>2847</v>
      </c>
      <c r="F477" s="219" t="s">
        <v>3265</v>
      </c>
      <c r="G477" s="222" t="str">
        <f>IF(COUNTIF(H477:AU477,"&lt;&gt;")=0,"",SUMPRODUCT(((Recommendations[ImplStatus]="Implemented")+(Recommendations[ImplStatus]="Compensated"))*ISNUMBER(MATCH(Recommendations[Id],H477:AU477,0)))/COUNTIF(H477:AU477,"&lt;&gt;"))</f>
        <v/>
      </c>
      <c r="H477" s="223"/>
      <c r="I477" s="223"/>
      <c r="J477" s="223"/>
      <c r="K477" s="223"/>
      <c r="L477" s="223"/>
      <c r="M477" s="223"/>
      <c r="N477" s="223"/>
      <c r="O477" s="223"/>
      <c r="P477" s="223"/>
      <c r="Q477" s="223"/>
      <c r="R477" s="223"/>
      <c r="S477" s="223"/>
      <c r="T477" s="223"/>
      <c r="U477" s="223"/>
      <c r="V477" s="223"/>
      <c r="W477" s="223"/>
      <c r="X477" s="223"/>
      <c r="Y477" s="223"/>
      <c r="Z477" s="223"/>
      <c r="AA477" s="223"/>
      <c r="AB477" s="223"/>
      <c r="AC477" s="223"/>
      <c r="AD477" s="223"/>
      <c r="AE477" s="223"/>
      <c r="AF477" s="223"/>
      <c r="AG477" s="223"/>
      <c r="AH477" s="223"/>
      <c r="AI477" s="223"/>
      <c r="AJ477" s="223"/>
      <c r="AK477" s="223"/>
      <c r="AL477" s="223"/>
      <c r="AM477" s="223"/>
      <c r="AN477" s="223"/>
      <c r="AO477" s="223"/>
      <c r="AP477" s="223"/>
      <c r="AQ477" s="223"/>
      <c r="AR477" s="223"/>
      <c r="AS477" s="223"/>
      <c r="AT477" s="223"/>
      <c r="AU477" s="237"/>
    </row>
    <row r="478" spans="1:47" ht="60" customHeight="1" x14ac:dyDescent="0.35">
      <c r="A478" s="233" t="s">
        <v>3721</v>
      </c>
      <c r="B478" s="211" t="s">
        <v>3752</v>
      </c>
      <c r="C478" s="212" t="s">
        <v>3775</v>
      </c>
      <c r="D478" s="215" t="s">
        <v>3776</v>
      </c>
      <c r="E478" s="216" t="s">
        <v>2847</v>
      </c>
      <c r="F478" s="219" t="s">
        <v>3326</v>
      </c>
      <c r="G478" s="222" t="str">
        <f>IF(COUNTIF(H478:AU478,"&lt;&gt;")=0,"",SUMPRODUCT(((Recommendations[ImplStatus]="Implemented")+(Recommendations[ImplStatus]="Compensated"))*ISNUMBER(MATCH(Recommendations[Id],H478:AU478,0)))/COUNTIF(H478:AU478,"&lt;&gt;"))</f>
        <v/>
      </c>
      <c r="H478" s="223"/>
      <c r="I478" s="223"/>
      <c r="J478" s="223"/>
      <c r="K478" s="223"/>
      <c r="L478" s="223"/>
      <c r="M478" s="223"/>
      <c r="N478" s="223"/>
      <c r="O478" s="223"/>
      <c r="P478" s="223"/>
      <c r="Q478" s="223"/>
      <c r="R478" s="223"/>
      <c r="S478" s="223"/>
      <c r="T478" s="223"/>
      <c r="U478" s="223"/>
      <c r="V478" s="223"/>
      <c r="W478" s="223"/>
      <c r="X478" s="223"/>
      <c r="Y478" s="223"/>
      <c r="Z478" s="223"/>
      <c r="AA478" s="223"/>
      <c r="AB478" s="223"/>
      <c r="AC478" s="223"/>
      <c r="AD478" s="223"/>
      <c r="AE478" s="223"/>
      <c r="AF478" s="223"/>
      <c r="AG478" s="223"/>
      <c r="AH478" s="223"/>
      <c r="AI478" s="223"/>
      <c r="AJ478" s="223"/>
      <c r="AK478" s="223"/>
      <c r="AL478" s="223"/>
      <c r="AM478" s="223"/>
      <c r="AN478" s="223"/>
      <c r="AO478" s="223"/>
      <c r="AP478" s="223"/>
      <c r="AQ478" s="223"/>
      <c r="AR478" s="223"/>
      <c r="AS478" s="223"/>
      <c r="AT478" s="223"/>
      <c r="AU478" s="237"/>
    </row>
    <row r="479" spans="1:47" ht="60" customHeight="1" x14ac:dyDescent="0.35">
      <c r="A479" s="233" t="s">
        <v>3721</v>
      </c>
      <c r="B479" s="211" t="s">
        <v>3752</v>
      </c>
      <c r="C479" s="212" t="s">
        <v>3777</v>
      </c>
      <c r="D479" s="215" t="s">
        <v>3778</v>
      </c>
      <c r="E479" s="216" t="s">
        <v>2962</v>
      </c>
      <c r="F479" s="219" t="s">
        <v>3326</v>
      </c>
      <c r="G479" s="222" t="str">
        <f>IF(COUNTIF(H479:AU479,"&lt;&gt;")=0,"",SUMPRODUCT(((Recommendations[ImplStatus]="Implemented")+(Recommendations[ImplStatus]="Compensated"))*ISNUMBER(MATCH(Recommendations[Id],H479:AU479,0)))/COUNTIF(H479:AU479,"&lt;&gt;"))</f>
        <v/>
      </c>
      <c r="H479" s="223"/>
      <c r="I479" s="223"/>
      <c r="J479" s="223"/>
      <c r="K479" s="223"/>
      <c r="L479" s="223"/>
      <c r="M479" s="223"/>
      <c r="N479" s="223"/>
      <c r="O479" s="223"/>
      <c r="P479" s="223"/>
      <c r="Q479" s="223"/>
      <c r="R479" s="223"/>
      <c r="S479" s="223"/>
      <c r="T479" s="223"/>
      <c r="U479" s="223"/>
      <c r="V479" s="223"/>
      <c r="W479" s="223"/>
      <c r="X479" s="223"/>
      <c r="Y479" s="223"/>
      <c r="Z479" s="223"/>
      <c r="AA479" s="223"/>
      <c r="AB479" s="223"/>
      <c r="AC479" s="223"/>
      <c r="AD479" s="223"/>
      <c r="AE479" s="223"/>
      <c r="AF479" s="223"/>
      <c r="AG479" s="223"/>
      <c r="AH479" s="223"/>
      <c r="AI479" s="223"/>
      <c r="AJ479" s="223"/>
      <c r="AK479" s="223"/>
      <c r="AL479" s="223"/>
      <c r="AM479" s="223"/>
      <c r="AN479" s="223"/>
      <c r="AO479" s="223"/>
      <c r="AP479" s="223"/>
      <c r="AQ479" s="223"/>
      <c r="AR479" s="223"/>
      <c r="AS479" s="223"/>
      <c r="AT479" s="223"/>
      <c r="AU479" s="237"/>
    </row>
    <row r="480" spans="1:47" ht="60" customHeight="1" x14ac:dyDescent="0.35">
      <c r="A480" s="233" t="s">
        <v>3721</v>
      </c>
      <c r="B480" s="211" t="s">
        <v>3752</v>
      </c>
      <c r="C480" s="212" t="s">
        <v>3779</v>
      </c>
      <c r="D480" s="215" t="s">
        <v>3780</v>
      </c>
      <c r="E480" s="216" t="s">
        <v>2962</v>
      </c>
      <c r="F480" s="219" t="s">
        <v>3326</v>
      </c>
      <c r="G480" s="222" t="str">
        <f>IF(COUNTIF(H480:AU480,"&lt;&gt;")=0,"",SUMPRODUCT(((Recommendations[ImplStatus]="Implemented")+(Recommendations[ImplStatus]="Compensated"))*ISNUMBER(MATCH(Recommendations[Id],H480:AU480,0)))/COUNTIF(H480:AU480,"&lt;&gt;"))</f>
        <v/>
      </c>
      <c r="H480" s="223"/>
      <c r="I480" s="223"/>
      <c r="J480" s="223"/>
      <c r="K480" s="223"/>
      <c r="L480" s="223"/>
      <c r="M480" s="223"/>
      <c r="N480" s="223"/>
      <c r="O480" s="223"/>
      <c r="P480" s="223"/>
      <c r="Q480" s="223"/>
      <c r="R480" s="223"/>
      <c r="S480" s="223"/>
      <c r="T480" s="223"/>
      <c r="U480" s="223"/>
      <c r="V480" s="223"/>
      <c r="W480" s="223"/>
      <c r="X480" s="223"/>
      <c r="Y480" s="223"/>
      <c r="Z480" s="223"/>
      <c r="AA480" s="223"/>
      <c r="AB480" s="223"/>
      <c r="AC480" s="223"/>
      <c r="AD480" s="223"/>
      <c r="AE480" s="223"/>
      <c r="AF480" s="223"/>
      <c r="AG480" s="223"/>
      <c r="AH480" s="223"/>
      <c r="AI480" s="223"/>
      <c r="AJ480" s="223"/>
      <c r="AK480" s="223"/>
      <c r="AL480" s="223"/>
      <c r="AM480" s="223"/>
      <c r="AN480" s="223"/>
      <c r="AO480" s="223"/>
      <c r="AP480" s="223"/>
      <c r="AQ480" s="223"/>
      <c r="AR480" s="223"/>
      <c r="AS480" s="223"/>
      <c r="AT480" s="223"/>
      <c r="AU480" s="237"/>
    </row>
    <row r="481" spans="1:47" ht="60" customHeight="1" x14ac:dyDescent="0.35">
      <c r="A481" s="234" t="s">
        <v>3721</v>
      </c>
      <c r="B481" s="224" t="s">
        <v>3752</v>
      </c>
      <c r="C481" s="225" t="s">
        <v>3781</v>
      </c>
      <c r="D481" s="226" t="s">
        <v>3782</v>
      </c>
      <c r="E481" s="227" t="s">
        <v>2962</v>
      </c>
      <c r="F481" s="228" t="s">
        <v>2957</v>
      </c>
      <c r="G481" s="229" t="str">
        <f>IF(COUNTIF(H481:AU481,"&lt;&gt;")=0,"",SUMPRODUCT(((Recommendations[ImplStatus]="Implemented")+(Recommendations[ImplStatus]="Compensated"))*ISNUMBER(MATCH(Recommendations[Id],H481:AU481,0)))/COUNTIF(H481:AU481,"&lt;&gt;"))</f>
        <v/>
      </c>
      <c r="H481" s="230"/>
      <c r="I481" s="230"/>
      <c r="J481" s="230"/>
      <c r="K481" s="230"/>
      <c r="L481" s="230"/>
      <c r="M481" s="230"/>
      <c r="N481" s="230"/>
      <c r="O481" s="230"/>
      <c r="P481" s="230"/>
      <c r="Q481" s="230"/>
      <c r="R481" s="230"/>
      <c r="S481" s="230"/>
      <c r="T481" s="230"/>
      <c r="U481" s="230"/>
      <c r="V481" s="230"/>
      <c r="W481" s="230"/>
      <c r="X481" s="230"/>
      <c r="Y481" s="230"/>
      <c r="Z481" s="230"/>
      <c r="AA481" s="230"/>
      <c r="AB481" s="230"/>
      <c r="AC481" s="230"/>
      <c r="AD481" s="230"/>
      <c r="AE481" s="230"/>
      <c r="AF481" s="230"/>
      <c r="AG481" s="230"/>
      <c r="AH481" s="230"/>
      <c r="AI481" s="230"/>
      <c r="AJ481" s="230"/>
      <c r="AK481" s="230"/>
      <c r="AL481" s="230"/>
      <c r="AM481" s="230"/>
      <c r="AN481" s="230"/>
      <c r="AO481" s="230"/>
      <c r="AP481" s="230"/>
      <c r="AQ481" s="230"/>
      <c r="AR481" s="230"/>
      <c r="AS481" s="230"/>
      <c r="AT481" s="230"/>
      <c r="AU481" s="238"/>
    </row>
    <row r="485" spans="1:47" ht="32" customHeight="1" x14ac:dyDescent="0.35">
      <c r="A485" s="242" t="s">
        <v>70</v>
      </c>
      <c r="B485" s="242"/>
      <c r="C485" s="242"/>
      <c r="D485" s="242"/>
      <c r="E485" s="242"/>
      <c r="F485" s="242"/>
    </row>
  </sheetData>
  <mergeCells count="1">
    <mergeCell ref="A485:F485"/>
  </mergeCells>
  <hyperlinks>
    <hyperlink ref="A485" r:id="rId1" xr:uid="{00000000-0004-0000-09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AND(H2&lt;&gt;"", IFERROR(INDEX('Recommendations'!$G$2:$G$11, MATCH(H2,'Recommendations'!$A$2:$A$11,0))="Implemented", FALSE))</xm:f>
            <x14:dxf>
              <font>
                <color rgb="FF000000"/>
              </font>
              <fill>
                <patternFill>
                  <bgColor rgb="FF3C7D22"/>
                </patternFill>
              </fill>
            </x14:dxf>
          </x14:cfRule>
          <x14:cfRule type="expression" priority="2" id="{00000000-000E-0000-0900-000002000000}">
            <xm:f>AND(H2&lt;&gt;"", IFERROR(INDEX('Recommendations'!$G$2:$G$11, MATCH(H2,'Recommendations'!$A$2:$A$11,0))="Compensated", FALSE))</xm:f>
            <x14:dxf>
              <font>
                <color rgb="FF000000"/>
              </font>
              <fill>
                <patternFill>
                  <bgColor rgb="FFC6E0B4"/>
                </patternFill>
              </fill>
            </x14:dxf>
          </x14:cfRule>
          <x14:cfRule type="expression" priority="3" id="{00000000-000E-0000-0900-000003000000}">
            <xm:f>AND(H2&lt;&gt;"", IFERROR(INDEX('Recommendations'!$G$2:$G$11, MATCH(H2,'Recommendations'!$A$2:$A$11,0))="Testing", FALSE))</xm:f>
            <x14:dxf>
              <font>
                <color rgb="FF000000"/>
              </font>
              <fill>
                <patternFill>
                  <bgColor rgb="FFFFC000"/>
                </patternFill>
              </fill>
            </x14:dxf>
          </x14:cfRule>
          <x14:cfRule type="expression" priority="4" id="{00000000-000E-0000-0900-000004000000}">
            <xm:f>AND(H2&lt;&gt;"", IFERROR(INDEX('Recommendations'!$G$2:$G$11, MATCH(H2,'Recommendations'!$A$2:$A$11,0))="Failed", FALSE))</xm:f>
            <x14:dxf>
              <font>
                <color rgb="FF000000"/>
              </font>
              <fill>
                <patternFill>
                  <bgColor rgb="FFD82891"/>
                </patternFill>
              </fill>
            </x14:dxf>
          </x14:cfRule>
          <x14:cfRule type="expression" priority="5" id="{00000000-000E-0000-0900-000005000000}">
            <xm:f>AND(H2&lt;&gt;"", IFERROR(INDEX('Recommendations'!$G$2:$G$11, MATCH(H2,'Recommendations'!$A$2:$A$11,0))="Risk Accepted", FALSE))</xm:f>
            <x14:dxf>
              <font>
                <color rgb="FF000000"/>
              </font>
              <fill>
                <patternFill>
                  <bgColor rgb="FFD9D9D9"/>
                </patternFill>
              </fill>
            </x14:dxf>
          </x14:cfRule>
          <x14:cfRule type="expression" priority="6" id="{00000000-000E-0000-0900-000006000000}">
            <xm:f>AND(H2&lt;&gt;"", IFERROR(INDEX('Recommendations'!$G$2:$G$11, MATCH(H2,'Recommendations'!$A$2:$A$11,0))="N/A",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43" t="s">
        <v>144</v>
      </c>
      <c r="C2" s="244"/>
      <c r="D2" s="244"/>
      <c r="E2" s="244"/>
      <c r="F2" s="244"/>
      <c r="G2" s="244"/>
      <c r="H2" s="244"/>
      <c r="I2" s="244"/>
    </row>
    <row r="4" spans="2:15" ht="18.5" x14ac:dyDescent="0.45">
      <c r="B4" s="39" t="s">
        <v>145</v>
      </c>
    </row>
    <row r="5" spans="2:15" x14ac:dyDescent="0.35">
      <c r="B5" s="41" t="s">
        <v>19</v>
      </c>
      <c r="C5" s="41" t="s">
        <v>146</v>
      </c>
      <c r="D5" s="41" t="s">
        <v>147</v>
      </c>
      <c r="F5" s="245" t="s">
        <v>148</v>
      </c>
      <c r="G5" s="245"/>
      <c r="H5" s="245"/>
      <c r="I5" s="246" t="s">
        <v>149</v>
      </c>
      <c r="J5" s="246"/>
      <c r="K5" s="246"/>
      <c r="L5" s="246"/>
      <c r="M5" s="246"/>
      <c r="N5" s="246"/>
      <c r="O5" s="246"/>
    </row>
    <row r="6" spans="2:15" x14ac:dyDescent="0.35">
      <c r="B6" s="47" t="s">
        <v>150</v>
      </c>
      <c r="C6" s="48">
        <v>10</v>
      </c>
      <c r="D6" s="49" t="s">
        <v>19</v>
      </c>
      <c r="F6" s="245" t="s">
        <v>151</v>
      </c>
      <c r="G6" s="245"/>
      <c r="H6" s="245"/>
      <c r="I6" s="247" t="s">
        <v>152</v>
      </c>
      <c r="J6" s="247"/>
      <c r="K6" s="247"/>
      <c r="L6" s="247"/>
      <c r="M6" s="247"/>
      <c r="N6" s="247"/>
      <c r="O6" s="247"/>
    </row>
    <row r="7" spans="2:15" x14ac:dyDescent="0.35">
      <c r="B7" s="50" t="s">
        <v>153</v>
      </c>
      <c r="C7" s="51">
        <f>C6-C8-C9</f>
        <v>10</v>
      </c>
      <c r="D7" s="52">
        <f>IF(C6&gt;0,C7/C6,0)</f>
        <v>1</v>
      </c>
      <c r="F7" s="245" t="s">
        <v>154</v>
      </c>
      <c r="G7" s="245"/>
      <c r="H7" s="245"/>
      <c r="I7" s="247" t="s">
        <v>152</v>
      </c>
      <c r="J7" s="247"/>
      <c r="K7" s="247"/>
      <c r="L7" s="247"/>
      <c r="M7" s="247"/>
      <c r="N7" s="247"/>
      <c r="O7" s="247"/>
    </row>
    <row r="8" spans="2:15" x14ac:dyDescent="0.35">
      <c r="B8" s="43" t="s">
        <v>155</v>
      </c>
      <c r="C8" s="44">
        <f>COUNTIF('Recommendations'!G:G,"Risk Accepted")</f>
        <v>0</v>
      </c>
      <c r="D8" s="45">
        <f>IF(C6&gt;0,C8/C6,0)</f>
        <v>0</v>
      </c>
      <c r="F8" s="245" t="s">
        <v>156</v>
      </c>
      <c r="G8" s="245"/>
      <c r="H8" s="245"/>
      <c r="I8" s="247" t="s">
        <v>152</v>
      </c>
      <c r="J8" s="247"/>
      <c r="K8" s="247"/>
      <c r="L8" s="247"/>
      <c r="M8" s="247"/>
      <c r="N8" s="247"/>
      <c r="O8" s="247"/>
    </row>
    <row r="9" spans="2:15" x14ac:dyDescent="0.35">
      <c r="B9" s="43" t="s">
        <v>157</v>
      </c>
      <c r="C9" s="44">
        <f>COUNTIF('Recommendations'!G:G,"N/A")</f>
        <v>0</v>
      </c>
      <c r="D9" s="45">
        <f>IF(C6&gt;0,C9/C6,0)</f>
        <v>0</v>
      </c>
      <c r="F9" s="245" t="s">
        <v>158</v>
      </c>
      <c r="G9" s="245"/>
      <c r="H9" s="245"/>
      <c r="I9" s="247" t="s">
        <v>152</v>
      </c>
      <c r="J9" s="247"/>
      <c r="K9" s="247"/>
      <c r="L9" s="247"/>
      <c r="M9" s="247"/>
      <c r="N9" s="247"/>
      <c r="O9" s="247"/>
    </row>
    <row r="12" spans="2:15" ht="18.5" x14ac:dyDescent="0.45">
      <c r="B12" s="39" t="s">
        <v>159</v>
      </c>
    </row>
    <row r="14" spans="2:15" x14ac:dyDescent="0.35">
      <c r="B14" s="53" t="s">
        <v>160</v>
      </c>
    </row>
    <row r="15" spans="2:15" x14ac:dyDescent="0.35">
      <c r="B15" s="41" t="s">
        <v>19</v>
      </c>
      <c r="C15" s="41" t="s">
        <v>161</v>
      </c>
      <c r="D15" s="41" t="s">
        <v>162</v>
      </c>
      <c r="E15" s="41" t="s">
        <v>163</v>
      </c>
      <c r="F15" s="41" t="s">
        <v>164</v>
      </c>
    </row>
    <row r="16" spans="2:15" x14ac:dyDescent="0.35">
      <c r="B16" s="43" t="s">
        <v>165</v>
      </c>
      <c r="C16" s="44">
        <f>COUNTIF('Recommendations'!L:L,"Resolved")</f>
        <v>0</v>
      </c>
      <c r="D16" s="44">
        <f>COUNTIF('Recommendations'!L:L,"Testing")</f>
        <v>0</v>
      </c>
      <c r="E16" s="44">
        <f>COUNTIF('Recommendations'!L:L,"Outstanding")</f>
        <v>10</v>
      </c>
      <c r="F16" s="44">
        <f>SUM(C16:E16)</f>
        <v>10</v>
      </c>
    </row>
    <row r="18" spans="2:6" x14ac:dyDescent="0.35">
      <c r="B18" s="53" t="s">
        <v>166</v>
      </c>
    </row>
    <row r="19" spans="2:6" x14ac:dyDescent="0.35">
      <c r="B19" s="54" t="s">
        <v>19</v>
      </c>
      <c r="C19" s="54" t="s">
        <v>161</v>
      </c>
      <c r="D19" s="54" t="s">
        <v>162</v>
      </c>
      <c r="E19" s="54" t="s">
        <v>163</v>
      </c>
      <c r="F19" s="54" t="s">
        <v>19</v>
      </c>
    </row>
    <row r="20" spans="2:6" x14ac:dyDescent="0.35">
      <c r="B20" s="43" t="s">
        <v>165</v>
      </c>
      <c r="C20" s="45">
        <f>IF(F16&gt;0, C16/F16, 0)</f>
        <v>0</v>
      </c>
      <c r="D20" s="45">
        <f>IF(F16&gt;0, D16/F16, 0)</f>
        <v>0</v>
      </c>
      <c r="E20" s="45">
        <f>IF(F16&gt;0, E16/F16, 0)</f>
        <v>1</v>
      </c>
      <c r="F20" s="46" t="s">
        <v>19</v>
      </c>
    </row>
    <row r="25" spans="2:6" ht="18.5" x14ac:dyDescent="0.45">
      <c r="B25" s="39" t="s">
        <v>167</v>
      </c>
    </row>
    <row r="27" spans="2:6" x14ac:dyDescent="0.35">
      <c r="B27" s="53" t="s">
        <v>160</v>
      </c>
    </row>
    <row r="28" spans="2:6" x14ac:dyDescent="0.35">
      <c r="B28" s="41" t="s">
        <v>5</v>
      </c>
      <c r="C28" s="41" t="s">
        <v>161</v>
      </c>
      <c r="D28" s="41" t="s">
        <v>162</v>
      </c>
      <c r="E28" s="41" t="s">
        <v>163</v>
      </c>
      <c r="F28" s="41" t="s">
        <v>164</v>
      </c>
    </row>
    <row r="29" spans="2:6" x14ac:dyDescent="0.35">
      <c r="B29" s="43" t="s">
        <v>168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169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170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171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172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10</v>
      </c>
      <c r="F34" s="44">
        <f t="shared" si="0"/>
        <v>10</v>
      </c>
    </row>
    <row r="36" spans="2:6" x14ac:dyDescent="0.35">
      <c r="B36" s="53" t="s">
        <v>166</v>
      </c>
    </row>
    <row r="37" spans="2:6" x14ac:dyDescent="0.35">
      <c r="B37" s="54" t="s">
        <v>5</v>
      </c>
      <c r="C37" s="54" t="s">
        <v>161</v>
      </c>
      <c r="D37" s="54" t="s">
        <v>162</v>
      </c>
      <c r="E37" s="54" t="s">
        <v>163</v>
      </c>
      <c r="F37" s="54" t="s">
        <v>19</v>
      </c>
    </row>
    <row r="38" spans="2:6" x14ac:dyDescent="0.35">
      <c r="B38" s="43" t="s">
        <v>168</v>
      </c>
      <c r="C38" s="45">
        <f t="shared" ref="C38:C43" si="1">IF(F29&gt;0, C29/F29, 0)</f>
        <v>0</v>
      </c>
      <c r="D38" s="45">
        <f t="shared" ref="D38:D43" si="2">IF(F29&gt;0, D29/F29, 0)</f>
        <v>0</v>
      </c>
      <c r="E38" s="45">
        <f t="shared" ref="E38:E43" si="3">IF(F29&gt;0, E29/F29, 0)</f>
        <v>0</v>
      </c>
      <c r="F38" s="46" t="s">
        <v>19</v>
      </c>
    </row>
    <row r="39" spans="2:6" x14ac:dyDescent="0.35">
      <c r="B39" s="43" t="s">
        <v>169</v>
      </c>
      <c r="C39" s="45">
        <f t="shared" si="1"/>
        <v>0</v>
      </c>
      <c r="D39" s="45">
        <f t="shared" si="2"/>
        <v>0</v>
      </c>
      <c r="E39" s="45">
        <f t="shared" si="3"/>
        <v>0</v>
      </c>
      <c r="F39" s="46" t="s">
        <v>19</v>
      </c>
    </row>
    <row r="40" spans="2:6" x14ac:dyDescent="0.35">
      <c r="B40" s="43" t="s">
        <v>170</v>
      </c>
      <c r="C40" s="45">
        <f t="shared" si="1"/>
        <v>0</v>
      </c>
      <c r="D40" s="45">
        <f t="shared" si="2"/>
        <v>0</v>
      </c>
      <c r="E40" s="45">
        <f t="shared" si="3"/>
        <v>0</v>
      </c>
      <c r="F40" s="46" t="s">
        <v>19</v>
      </c>
    </row>
    <row r="41" spans="2:6" x14ac:dyDescent="0.35">
      <c r="B41" s="43" t="s">
        <v>171</v>
      </c>
      <c r="C41" s="45">
        <f t="shared" si="1"/>
        <v>0</v>
      </c>
      <c r="D41" s="45">
        <f t="shared" si="2"/>
        <v>0</v>
      </c>
      <c r="E41" s="45">
        <f t="shared" si="3"/>
        <v>0</v>
      </c>
      <c r="F41" s="46" t="s">
        <v>19</v>
      </c>
    </row>
    <row r="42" spans="2:6" x14ac:dyDescent="0.35">
      <c r="B42" s="43" t="s">
        <v>172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173</v>
      </c>
    </row>
    <row r="50" spans="2:6" x14ac:dyDescent="0.35">
      <c r="B50" s="53" t="s">
        <v>160</v>
      </c>
    </row>
    <row r="51" spans="2:6" x14ac:dyDescent="0.35">
      <c r="B51" s="41" t="s">
        <v>2</v>
      </c>
      <c r="C51" s="41" t="s">
        <v>161</v>
      </c>
      <c r="D51" s="41" t="s">
        <v>162</v>
      </c>
      <c r="E51" s="41" t="s">
        <v>163</v>
      </c>
      <c r="F51" s="41" t="s">
        <v>164</v>
      </c>
    </row>
    <row r="52" spans="2:6" x14ac:dyDescent="0.35">
      <c r="B52" s="43" t="s">
        <v>56</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35</v>
      </c>
      <c r="C53" s="44">
        <f>COUNTIFS('Recommendations'!C:C,"CAT II (Medium)",'Recommendations'!L:L,"=Resolved")</f>
        <v>0</v>
      </c>
      <c r="D53" s="44">
        <f>COUNTIFS('Recommendations'!C:C,"=CAT II (Medium)",'Recommendations'!L:L,"=Testing")</f>
        <v>0</v>
      </c>
      <c r="E53" s="44">
        <f>COUNTIFS('Recommendations'!C:C,"=CAT II (Medium)",'Recommendations'!L:L,"=Outstanding")</f>
        <v>2</v>
      </c>
      <c r="F53" s="44">
        <f>SUM(C53:E53)</f>
        <v>2</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7</v>
      </c>
      <c r="F54" s="44">
        <f>SUM(C54:E54)</f>
        <v>7</v>
      </c>
    </row>
    <row r="56" spans="2:6" x14ac:dyDescent="0.35">
      <c r="B56" s="53" t="s">
        <v>166</v>
      </c>
    </row>
    <row r="57" spans="2:6" x14ac:dyDescent="0.35">
      <c r="B57" s="54" t="s">
        <v>2</v>
      </c>
      <c r="C57" s="54" t="s">
        <v>161</v>
      </c>
      <c r="D57" s="54" t="s">
        <v>162</v>
      </c>
      <c r="E57" s="54" t="s">
        <v>163</v>
      </c>
      <c r="F57" s="54" t="s">
        <v>19</v>
      </c>
    </row>
    <row r="58" spans="2:6" x14ac:dyDescent="0.35">
      <c r="B58" s="43" t="s">
        <v>56</v>
      </c>
      <c r="C58" s="45">
        <f>IF(F52&gt;0, C52/F52, 0)</f>
        <v>0</v>
      </c>
      <c r="D58" s="45">
        <f>IF(F52&gt;0, D52/F52, 0)</f>
        <v>0</v>
      </c>
      <c r="E58" s="45">
        <f>IF(F52&gt;0, E52/F52, 0)</f>
        <v>1</v>
      </c>
      <c r="F58" s="46" t="s">
        <v>19</v>
      </c>
    </row>
    <row r="59" spans="2:6" x14ac:dyDescent="0.35">
      <c r="B59" s="43" t="s">
        <v>35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174</v>
      </c>
    </row>
    <row r="67" spans="2:6" x14ac:dyDescent="0.35">
      <c r="B67" s="53" t="s">
        <v>160</v>
      </c>
    </row>
    <row r="68" spans="2:6" x14ac:dyDescent="0.35">
      <c r="B68" s="41" t="s">
        <v>3</v>
      </c>
      <c r="C68" s="41" t="s">
        <v>161</v>
      </c>
      <c r="D68" s="41" t="s">
        <v>162</v>
      </c>
      <c r="E68" s="41" t="s">
        <v>163</v>
      </c>
      <c r="F68" s="41" t="s">
        <v>164</v>
      </c>
    </row>
    <row r="69" spans="2:6" x14ac:dyDescent="0.35">
      <c r="B69" s="43" t="s">
        <v>175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176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177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178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10</v>
      </c>
      <c r="F73" s="44">
        <f>SUM(C73:E73)</f>
        <v>10</v>
      </c>
    </row>
    <row r="75" spans="2:6" x14ac:dyDescent="0.35">
      <c r="B75" s="53" t="s">
        <v>166</v>
      </c>
    </row>
    <row r="76" spans="2:6" x14ac:dyDescent="0.35">
      <c r="B76" s="54" t="s">
        <v>3</v>
      </c>
      <c r="C76" s="54" t="s">
        <v>161</v>
      </c>
      <c r="D76" s="54" t="s">
        <v>162</v>
      </c>
      <c r="E76" s="54" t="s">
        <v>163</v>
      </c>
      <c r="F76" s="54" t="s">
        <v>19</v>
      </c>
    </row>
    <row r="77" spans="2:6" x14ac:dyDescent="0.35">
      <c r="B77" s="43" t="s">
        <v>175</v>
      </c>
      <c r="C77" s="45">
        <f>IF(F69&gt;0, C69/F69, 0)</f>
        <v>0</v>
      </c>
      <c r="D77" s="45">
        <f>IF(F69&gt;0, D69/F69, 0)</f>
        <v>0</v>
      </c>
      <c r="E77" s="45">
        <f>IF(F69&gt;0, E69/F69, 0)</f>
        <v>0</v>
      </c>
      <c r="F77" s="46" t="s">
        <v>19</v>
      </c>
    </row>
    <row r="78" spans="2:6" x14ac:dyDescent="0.35">
      <c r="B78" s="43" t="s">
        <v>176</v>
      </c>
      <c r="C78" s="45">
        <f>IF(F70&gt;0, C70/F70, 0)</f>
        <v>0</v>
      </c>
      <c r="D78" s="45">
        <f>IF(F70&gt;0, D70/F70, 0)</f>
        <v>0</v>
      </c>
      <c r="E78" s="45">
        <f>IF(F70&gt;0, E70/F70, 0)</f>
        <v>0</v>
      </c>
      <c r="F78" s="46" t="s">
        <v>19</v>
      </c>
    </row>
    <row r="79" spans="2:6" x14ac:dyDescent="0.35">
      <c r="B79" s="43" t="s">
        <v>177</v>
      </c>
      <c r="C79" s="45">
        <f>IF(F71&gt;0, C71/F71, 0)</f>
        <v>0</v>
      </c>
      <c r="D79" s="45">
        <f>IF(F71&gt;0, D71/F71, 0)</f>
        <v>0</v>
      </c>
      <c r="E79" s="45">
        <f>IF(F71&gt;0, E71/F71, 0)</f>
        <v>0</v>
      </c>
      <c r="F79" s="46" t="s">
        <v>19</v>
      </c>
    </row>
    <row r="80" spans="2:6" x14ac:dyDescent="0.35">
      <c r="B80" s="43" t="s">
        <v>178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179</v>
      </c>
    </row>
    <row r="88" spans="2:6" x14ac:dyDescent="0.35">
      <c r="B88" s="53" t="s">
        <v>160</v>
      </c>
    </row>
    <row r="89" spans="2:6" x14ac:dyDescent="0.35">
      <c r="B89" s="41" t="s">
        <v>180</v>
      </c>
      <c r="C89" s="41" t="s">
        <v>161</v>
      </c>
      <c r="D89" s="41" t="s">
        <v>162</v>
      </c>
      <c r="E89" s="41" t="s">
        <v>163</v>
      </c>
      <c r="F89" s="41" t="s">
        <v>164</v>
      </c>
    </row>
    <row r="90" spans="2:6" x14ac:dyDescent="0.35">
      <c r="B90" s="43" t="s">
        <v>181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182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183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10</v>
      </c>
      <c r="F93" s="44">
        <f>SUM(C93:E93)</f>
        <v>10</v>
      </c>
    </row>
    <row r="95" spans="2:6" x14ac:dyDescent="0.35">
      <c r="B95" s="53" t="s">
        <v>166</v>
      </c>
    </row>
    <row r="96" spans="2:6" x14ac:dyDescent="0.35">
      <c r="B96" s="54" t="s">
        <v>180</v>
      </c>
      <c r="C96" s="54" t="s">
        <v>161</v>
      </c>
      <c r="D96" s="54" t="s">
        <v>162</v>
      </c>
      <c r="E96" s="54" t="s">
        <v>163</v>
      </c>
      <c r="F96" s="54" t="s">
        <v>19</v>
      </c>
    </row>
    <row r="97" spans="2:15" x14ac:dyDescent="0.35">
      <c r="B97" s="43" t="s">
        <v>181</v>
      </c>
      <c r="C97" s="45">
        <f>IF(F90&gt;0, C90/F90, 0)</f>
        <v>0</v>
      </c>
      <c r="D97" s="45">
        <f>IF(F90&gt;0, D90/F90, 0)</f>
        <v>0</v>
      </c>
      <c r="E97" s="45">
        <f>IF(F90&gt;0, E90/F90, 0)</f>
        <v>0</v>
      </c>
      <c r="F97" s="46" t="s">
        <v>19</v>
      </c>
    </row>
    <row r="98" spans="2:15" x14ac:dyDescent="0.35">
      <c r="B98" s="43" t="s">
        <v>182</v>
      </c>
      <c r="C98" s="45">
        <f>IF(F91&gt;0, C91/F91, 0)</f>
        <v>0</v>
      </c>
      <c r="D98" s="45">
        <f>IF(F91&gt;0, D91/F91, 0)</f>
        <v>0</v>
      </c>
      <c r="E98" s="45">
        <f>IF(F91&gt;0, E91/F91, 0)</f>
        <v>0</v>
      </c>
      <c r="F98" s="46" t="s">
        <v>19</v>
      </c>
    </row>
    <row r="99" spans="2:15" x14ac:dyDescent="0.35">
      <c r="B99" s="43" t="s">
        <v>183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184</v>
      </c>
      <c r="J105" s="39" t="s">
        <v>185</v>
      </c>
    </row>
    <row r="106" spans="2:15" x14ac:dyDescent="0.35">
      <c r="B106" s="41" t="s">
        <v>5</v>
      </c>
      <c r="C106" s="248" t="s">
        <v>186</v>
      </c>
      <c r="D106" s="248"/>
      <c r="E106" s="41" t="s">
        <v>153</v>
      </c>
      <c r="F106" s="41" t="s">
        <v>161</v>
      </c>
      <c r="G106" s="248" t="s">
        <v>187</v>
      </c>
      <c r="H106" s="248"/>
      <c r="J106" s="41" t="s">
        <v>5</v>
      </c>
      <c r="K106" s="41" t="s">
        <v>175</v>
      </c>
      <c r="L106" s="41" t="s">
        <v>176</v>
      </c>
      <c r="M106" s="41" t="s">
        <v>177</v>
      </c>
      <c r="N106" s="41" t="s">
        <v>178</v>
      </c>
      <c r="O106" s="41" t="s">
        <v>16</v>
      </c>
    </row>
    <row r="107" spans="2:15" x14ac:dyDescent="0.35">
      <c r="B107" s="47" t="s">
        <v>168</v>
      </c>
      <c r="C107" s="249" t="s">
        <v>19</v>
      </c>
      <c r="D107" s="249"/>
      <c r="E107" s="44">
        <f>COUNTIF('Recommendations'!F:F,"Phase1")-COUNTIFS('Recommendations'!F:F,"Phase1",'Recommendations'!G:G,"Risk Accepted")-COUNTIFS('Recommendations'!F:F,"Phase1",'Recommendations'!G:G,"N/A")</f>
        <v>0</v>
      </c>
      <c r="F107" s="44">
        <f>COUNTIFS('Recommendations'!F:F,"Phase1",'Recommendations'!L:L,"Resolved")</f>
        <v>0</v>
      </c>
      <c r="G107" s="250">
        <f t="shared" ref="G107:G112" si="4">IF(E107&gt;0,F107/E107,0)</f>
        <v>0</v>
      </c>
      <c r="H107" s="250"/>
      <c r="J107" s="47" t="s">
        <v>168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169</v>
      </c>
      <c r="C108" s="249" t="s">
        <v>19</v>
      </c>
      <c r="D108" s="249"/>
      <c r="E108" s="44">
        <f>COUNTIF('Recommendations'!F:F,"Phase2")-COUNTIFS('Recommendations'!F:F,"Phase2",'Recommendations'!G:G,"Risk Accepted")-COUNTIFS('Recommendations'!F:F,"Phase2",'Recommendations'!G:G,"N/A")</f>
        <v>0</v>
      </c>
      <c r="F108" s="44">
        <f>COUNTIFS('Recommendations'!F:F,"Phase2",'Recommendations'!L:L,"Resolved")</f>
        <v>0</v>
      </c>
      <c r="G108" s="250">
        <f t="shared" si="4"/>
        <v>0</v>
      </c>
      <c r="H108" s="250"/>
      <c r="J108" s="47" t="s">
        <v>169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170</v>
      </c>
      <c r="C109" s="249" t="s">
        <v>19</v>
      </c>
      <c r="D109" s="249"/>
      <c r="E109" s="44">
        <f>COUNTIF('Recommendations'!F:F,"Phase3")-COUNTIFS('Recommendations'!F:F,"Phase3",'Recommendations'!G:G,"Risk Accepted")-COUNTIFS('Recommendations'!F:F,"Phase3",'Recommendations'!G:G,"N/A")</f>
        <v>0</v>
      </c>
      <c r="F109" s="44">
        <f>COUNTIFS('Recommendations'!F:F,"Phase3",'Recommendations'!L:L,"Resolved")</f>
        <v>0</v>
      </c>
      <c r="G109" s="250">
        <f t="shared" si="4"/>
        <v>0</v>
      </c>
      <c r="H109" s="250"/>
      <c r="J109" s="47" t="s">
        <v>170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171</v>
      </c>
      <c r="C110" s="249" t="s">
        <v>19</v>
      </c>
      <c r="D110" s="249"/>
      <c r="E110" s="44">
        <f>COUNTIF('Recommendations'!F:F,"Phase4")-COUNTIFS('Recommendations'!F:F,"Phase4",'Recommendations'!G:G,"Risk Accepted")-COUNTIFS('Recommendations'!F:F,"Phase4",'Recommendations'!G:G,"N/A")</f>
        <v>0</v>
      </c>
      <c r="F110" s="44">
        <f>COUNTIFS('Recommendations'!F:F,"Phase4",'Recommendations'!L:L,"Resolved")</f>
        <v>0</v>
      </c>
      <c r="G110" s="250">
        <f t="shared" si="4"/>
        <v>0</v>
      </c>
      <c r="H110" s="250"/>
      <c r="J110" s="47" t="s">
        <v>171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172</v>
      </c>
      <c r="C111" s="249" t="s">
        <v>19</v>
      </c>
      <c r="D111" s="249"/>
      <c r="E111" s="44">
        <f>COUNTIF('Recommendations'!F:F,"Phase5")-COUNTIFS('Recommendations'!F:F,"Phase5",'Recommendations'!G:G,"Risk Accepted")-COUNTIFS('Recommendations'!F:F,"Phase5",'Recommendations'!G:G,"N/A")</f>
        <v>0</v>
      </c>
      <c r="F111" s="44">
        <f>COUNTIFS('Recommendations'!F:F,"Phase5",'Recommendations'!L:L,"Resolved")</f>
        <v>0</v>
      </c>
      <c r="G111" s="250">
        <f t="shared" si="4"/>
        <v>0</v>
      </c>
      <c r="H111" s="250"/>
      <c r="J111" s="47" t="s">
        <v>172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49" t="s">
        <v>19</v>
      </c>
      <c r="D112" s="249"/>
      <c r="E112" s="44">
        <f>COUNTIF('Recommendations'!F:F,"Pending")-COUNTIFS('Recommendations'!F:F,"Pending",'Recommendations'!G:G,"Risk Accepted")-COUNTIFS('Recommendations'!F:F,"Pending",'Recommendations'!G:G,"N/A")</f>
        <v>10</v>
      </c>
      <c r="F112" s="44">
        <f>COUNTIFS('Recommendations'!F:F,"Pending",'Recommendations'!L:L,"Resolved")</f>
        <v>0</v>
      </c>
      <c r="G112" s="250">
        <f t="shared" si="4"/>
        <v>0</v>
      </c>
      <c r="H112" s="250"/>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10</v>
      </c>
    </row>
    <row r="119" spans="2:24" ht="21" x14ac:dyDescent="0.5">
      <c r="B119" s="39" t="s">
        <v>188</v>
      </c>
      <c r="P119" s="56" t="s">
        <v>189</v>
      </c>
    </row>
    <row r="121" spans="2:24" ht="60" customHeight="1" x14ac:dyDescent="0.35">
      <c r="B121" s="251" t="s">
        <v>190</v>
      </c>
      <c r="C121" s="244"/>
      <c r="D121" s="244"/>
      <c r="E121" s="244"/>
      <c r="F121" s="244"/>
      <c r="P121" s="251" t="s">
        <v>191</v>
      </c>
      <c r="Q121" s="244"/>
      <c r="R121" s="244"/>
      <c r="S121" s="244"/>
      <c r="T121" s="244"/>
      <c r="U121" s="244"/>
      <c r="V121" s="244"/>
      <c r="W121" s="244"/>
    </row>
    <row r="123" spans="2:24" ht="30" customHeight="1" x14ac:dyDescent="0.35">
      <c r="P123" s="57" t="s">
        <v>192</v>
      </c>
      <c r="Q123" s="58">
        <f>C16</f>
        <v>0</v>
      </c>
      <c r="R123" s="59"/>
      <c r="S123" s="58">
        <f>C69</f>
        <v>0</v>
      </c>
      <c r="T123" s="59"/>
      <c r="U123" s="58">
        <f>C70</f>
        <v>0</v>
      </c>
      <c r="V123" s="59"/>
      <c r="W123" s="58">
        <f>C71</f>
        <v>0</v>
      </c>
      <c r="X123" s="59"/>
    </row>
    <row r="124" spans="2:24" ht="35" customHeight="1" x14ac:dyDescent="0.35">
      <c r="P124" s="60" t="s">
        <v>193</v>
      </c>
      <c r="Q124" s="60" t="s">
        <v>194</v>
      </c>
      <c r="R124" s="60" t="s">
        <v>195</v>
      </c>
      <c r="S124" s="60" t="s">
        <v>196</v>
      </c>
      <c r="T124" s="60" t="s">
        <v>197</v>
      </c>
      <c r="U124" s="60" t="s">
        <v>198</v>
      </c>
      <c r="V124" s="60" t="s">
        <v>199</v>
      </c>
      <c r="W124" s="60" t="s">
        <v>200</v>
      </c>
      <c r="X124" s="60" t="s">
        <v>201</v>
      </c>
    </row>
    <row r="125" spans="2:24" x14ac:dyDescent="0.35">
      <c r="O125" s="61" t="s">
        <v>202</v>
      </c>
      <c r="P125" s="62" t="s">
        <v>203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204</v>
      </c>
      <c r="P160" s="56" t="s">
        <v>205</v>
      </c>
    </row>
    <row r="162" spans="2:22" ht="45" customHeight="1" x14ac:dyDescent="0.35">
      <c r="B162" s="251" t="s">
        <v>206</v>
      </c>
      <c r="C162" s="244"/>
      <c r="D162" s="244"/>
      <c r="E162" s="244"/>
      <c r="F162" s="244"/>
      <c r="P162" s="251" t="s">
        <v>207</v>
      </c>
      <c r="Q162" s="244"/>
      <c r="R162" s="244"/>
      <c r="S162" s="244"/>
      <c r="T162" s="244"/>
      <c r="U162" s="244"/>
    </row>
    <row r="163" spans="2:22" ht="35" customHeight="1" x14ac:dyDescent="0.35">
      <c r="P163" s="248" t="s">
        <v>208</v>
      </c>
      <c r="Q163" s="248"/>
      <c r="R163" s="248" t="s">
        <v>209</v>
      </c>
      <c r="S163" s="248"/>
      <c r="T163" s="248"/>
    </row>
    <row r="164" spans="2:22" ht="30" customHeight="1" x14ac:dyDescent="0.35">
      <c r="P164" s="252">
        <v>0</v>
      </c>
      <c r="Q164" s="253"/>
      <c r="R164" s="254" t="s">
        <v>210</v>
      </c>
      <c r="S164" s="255"/>
      <c r="T164" s="255"/>
    </row>
    <row r="167" spans="2:22" ht="25" customHeight="1" x14ac:dyDescent="0.35">
      <c r="P167" s="65" t="s">
        <v>193</v>
      </c>
      <c r="Q167" s="65" t="s">
        <v>211</v>
      </c>
      <c r="R167" s="65" t="s">
        <v>212</v>
      </c>
      <c r="S167" s="256" t="s">
        <v>7</v>
      </c>
      <c r="T167" s="256"/>
      <c r="U167" s="256"/>
      <c r="V167" s="244"/>
    </row>
    <row r="168" spans="2:22" ht="20" customHeight="1" x14ac:dyDescent="0.35">
      <c r="P168" s="67"/>
      <c r="Q168" s="68"/>
      <c r="R168" s="69" t="str">
        <f>IF(AND(NOT(ISBLANK(Q168)), Dashboard!$P164&gt;0), Q168/Dashboard!$P164, "")</f>
        <v/>
      </c>
      <c r="S168" s="257"/>
      <c r="T168" s="258"/>
      <c r="U168" s="258"/>
      <c r="V168" s="258"/>
    </row>
    <row r="169" spans="2:22" ht="20" customHeight="1" x14ac:dyDescent="0.35">
      <c r="P169" s="67"/>
      <c r="Q169" s="68"/>
      <c r="R169" s="69" t="str">
        <f>IF(AND(NOT(ISBLANK(Q169)), Dashboard!$P164&gt;0), Q169/Dashboard!$P164, "")</f>
        <v/>
      </c>
      <c r="S169" s="257"/>
      <c r="T169" s="258"/>
      <c r="U169" s="258"/>
      <c r="V169" s="258"/>
    </row>
    <row r="170" spans="2:22" ht="20" customHeight="1" x14ac:dyDescent="0.35">
      <c r="P170" s="67"/>
      <c r="Q170" s="68"/>
      <c r="R170" s="69" t="str">
        <f>IF(AND(NOT(ISBLANK(Q170)), Dashboard!$P164&gt;0), Q170/Dashboard!$P164, "")</f>
        <v/>
      </c>
      <c r="S170" s="257"/>
      <c r="T170" s="258"/>
      <c r="U170" s="258"/>
      <c r="V170" s="258"/>
    </row>
    <row r="171" spans="2:22" ht="20" customHeight="1" x14ac:dyDescent="0.35">
      <c r="P171" s="67"/>
      <c r="Q171" s="68"/>
      <c r="R171" s="69" t="str">
        <f>IF(AND(NOT(ISBLANK(Q171)), Dashboard!$P164&gt;0), Q171/Dashboard!$P164, "")</f>
        <v/>
      </c>
      <c r="S171" s="257"/>
      <c r="T171" s="258"/>
      <c r="U171" s="258"/>
      <c r="V171" s="258"/>
    </row>
    <row r="172" spans="2:22" ht="20" customHeight="1" x14ac:dyDescent="0.35">
      <c r="P172" s="67"/>
      <c r="Q172" s="68"/>
      <c r="R172" s="69" t="str">
        <f>IF(AND(NOT(ISBLANK(Q172)), Dashboard!$P164&gt;0), Q172/Dashboard!$P164, "")</f>
        <v/>
      </c>
      <c r="S172" s="257"/>
      <c r="T172" s="258"/>
      <c r="U172" s="258"/>
      <c r="V172" s="258"/>
    </row>
    <row r="173" spans="2:22" ht="20" customHeight="1" x14ac:dyDescent="0.35">
      <c r="P173" s="67"/>
      <c r="Q173" s="68"/>
      <c r="R173" s="69" t="str">
        <f>IF(AND(NOT(ISBLANK(Q173)), Dashboard!$P164&gt;0), Q173/Dashboard!$P164, "")</f>
        <v/>
      </c>
      <c r="S173" s="257"/>
      <c r="T173" s="258"/>
      <c r="U173" s="258"/>
      <c r="V173" s="258"/>
    </row>
    <row r="174" spans="2:22" ht="20" customHeight="1" x14ac:dyDescent="0.35">
      <c r="P174" s="67"/>
      <c r="Q174" s="68"/>
      <c r="R174" s="69" t="str">
        <f>IF(AND(NOT(ISBLANK(Q174)), Dashboard!$P164&gt;0), Q174/Dashboard!$P164, "")</f>
        <v/>
      </c>
      <c r="S174" s="257"/>
      <c r="T174" s="258"/>
      <c r="U174" s="258"/>
      <c r="V174" s="258"/>
    </row>
    <row r="175" spans="2:22" ht="20" customHeight="1" x14ac:dyDescent="0.35">
      <c r="P175" s="67"/>
      <c r="Q175" s="68"/>
      <c r="R175" s="69" t="str">
        <f>IF(AND(NOT(ISBLANK(Q175)), Dashboard!$P164&gt;0), Q175/Dashboard!$P164, "")</f>
        <v/>
      </c>
      <c r="S175" s="257"/>
      <c r="T175" s="258"/>
      <c r="U175" s="258"/>
      <c r="V175" s="258"/>
    </row>
    <row r="176" spans="2:22" ht="20" customHeight="1" x14ac:dyDescent="0.35">
      <c r="P176" s="67"/>
      <c r="Q176" s="68"/>
      <c r="R176" s="69" t="str">
        <f>IF(AND(NOT(ISBLANK(Q176)), Dashboard!$P164&gt;0), Q176/Dashboard!$P164, "")</f>
        <v/>
      </c>
      <c r="S176" s="257"/>
      <c r="T176" s="258"/>
      <c r="U176" s="258"/>
      <c r="V176" s="258"/>
    </row>
    <row r="177" spans="2:22" ht="20" customHeight="1" x14ac:dyDescent="0.35">
      <c r="P177" s="67"/>
      <c r="Q177" s="68"/>
      <c r="R177" s="69" t="str">
        <f>IF(AND(NOT(ISBLANK(Q177)), Dashboard!$P164&gt;0), Q177/Dashboard!$P164, "")</f>
        <v/>
      </c>
      <c r="S177" s="257"/>
      <c r="T177" s="258"/>
      <c r="U177" s="258"/>
      <c r="V177" s="258"/>
    </row>
    <row r="178" spans="2:22" ht="20" customHeight="1" x14ac:dyDescent="0.35">
      <c r="P178" s="67"/>
      <c r="Q178" s="68"/>
      <c r="R178" s="69" t="str">
        <f>IF(AND(NOT(ISBLANK(Q178)), Dashboard!$P164&gt;0), Q178/Dashboard!$P164, "")</f>
        <v/>
      </c>
      <c r="S178" s="257"/>
      <c r="T178" s="258"/>
      <c r="U178" s="258"/>
      <c r="V178" s="258"/>
    </row>
    <row r="179" spans="2:22" ht="20" customHeight="1" x14ac:dyDescent="0.35">
      <c r="P179" s="67"/>
      <c r="Q179" s="68"/>
      <c r="R179" s="69" t="str">
        <f>IF(AND(NOT(ISBLANK(Q179)), Dashboard!$P164&gt;0), Q179/Dashboard!$P164, "")</f>
        <v/>
      </c>
      <c r="S179" s="257"/>
      <c r="T179" s="258"/>
      <c r="U179" s="258"/>
      <c r="V179" s="258"/>
    </row>
    <row r="180" spans="2:22" ht="20" customHeight="1" x14ac:dyDescent="0.35">
      <c r="P180" s="67"/>
      <c r="Q180" s="68"/>
      <c r="R180" s="69" t="str">
        <f>IF(AND(NOT(ISBLANK(Q180)), Dashboard!$P164&gt;0), Q180/Dashboard!$P164, "")</f>
        <v/>
      </c>
      <c r="S180" s="257"/>
      <c r="T180" s="258"/>
      <c r="U180" s="258"/>
      <c r="V180" s="258"/>
    </row>
    <row r="181" spans="2:22" ht="20" customHeight="1" x14ac:dyDescent="0.35">
      <c r="P181" s="67"/>
      <c r="Q181" s="68"/>
      <c r="R181" s="69" t="str">
        <f>IF(AND(NOT(ISBLANK(Q181)), Dashboard!$P164&gt;0), Q181/Dashboard!$P164, "")</f>
        <v/>
      </c>
      <c r="S181" s="257"/>
      <c r="T181" s="258"/>
      <c r="U181" s="258"/>
      <c r="V181" s="258"/>
    </row>
    <row r="182" spans="2:22" ht="20" customHeight="1" x14ac:dyDescent="0.35">
      <c r="P182" s="67"/>
      <c r="Q182" s="68"/>
      <c r="R182" s="69" t="str">
        <f>IF(AND(NOT(ISBLANK(Q182)), Dashboard!$P164&gt;0), Q182/Dashboard!$P164, "")</f>
        <v/>
      </c>
      <c r="S182" s="257"/>
      <c r="T182" s="258"/>
      <c r="U182" s="258"/>
      <c r="V182" s="258"/>
    </row>
    <row r="183" spans="2:22" ht="20" customHeight="1" x14ac:dyDescent="0.35">
      <c r="P183" s="67"/>
      <c r="Q183" s="68"/>
      <c r="R183" s="69" t="str">
        <f>IF(AND(NOT(ISBLANK(Q183)), Dashboard!$P164&gt;0), Q183/Dashboard!$P164, "")</f>
        <v/>
      </c>
      <c r="S183" s="257"/>
      <c r="T183" s="258"/>
      <c r="U183" s="258"/>
      <c r="V183" s="258"/>
    </row>
    <row r="184" spans="2:22" ht="20" customHeight="1" x14ac:dyDescent="0.35">
      <c r="P184" s="67"/>
      <c r="Q184" s="68"/>
      <c r="R184" s="69" t="str">
        <f>IF(AND(NOT(ISBLANK(Q184)), Dashboard!$P164&gt;0), Q184/Dashboard!$P164, "")</f>
        <v/>
      </c>
      <c r="S184" s="257"/>
      <c r="T184" s="258"/>
      <c r="U184" s="258"/>
      <c r="V184" s="258"/>
    </row>
    <row r="185" spans="2:22" ht="20" customHeight="1" x14ac:dyDescent="0.35">
      <c r="P185" s="67"/>
      <c r="Q185" s="68"/>
      <c r="R185" s="69" t="str">
        <f>IF(AND(NOT(ISBLANK(Q185)), Dashboard!$P164&gt;0), Q185/Dashboard!$P164, "")</f>
        <v/>
      </c>
      <c r="S185" s="257"/>
      <c r="T185" s="258"/>
      <c r="U185" s="258"/>
      <c r="V185" s="258"/>
    </row>
    <row r="186" spans="2:22" ht="20" customHeight="1" x14ac:dyDescent="0.35">
      <c r="P186" s="67"/>
      <c r="Q186" s="68"/>
      <c r="R186" s="69" t="str">
        <f>IF(AND(NOT(ISBLANK(Q186)), Dashboard!$P164&gt;0), Q186/Dashboard!$P164, "")</f>
        <v/>
      </c>
      <c r="S186" s="257"/>
      <c r="T186" s="258"/>
      <c r="U186" s="258"/>
      <c r="V186" s="258"/>
    </row>
    <row r="187" spans="2:22" ht="20" customHeight="1" x14ac:dyDescent="0.35">
      <c r="P187" s="67"/>
      <c r="Q187" s="68"/>
      <c r="R187" s="69" t="str">
        <f>IF(AND(NOT(ISBLANK(Q187)), Dashboard!$P164&gt;0), Q187/Dashboard!$P164, "")</f>
        <v/>
      </c>
      <c r="S187" s="257"/>
      <c r="T187" s="258"/>
      <c r="U187" s="258"/>
      <c r="V187" s="258"/>
    </row>
    <row r="191" spans="2:22" ht="32" customHeight="1" x14ac:dyDescent="0.35">
      <c r="B191" s="242" t="s">
        <v>70</v>
      </c>
      <c r="C191" s="242"/>
      <c r="D191" s="242"/>
      <c r="E191" s="242"/>
      <c r="F191" s="242"/>
      <c r="G191" s="242"/>
      <c r="H191" s="242"/>
      <c r="I191" s="242"/>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1" priority="1" operator="greaterThanOrEqual">
      <formula>0.9</formula>
    </cfRule>
    <cfRule type="cellIs" dxfId="70" priority="2" operator="greaterThanOrEqual">
      <formula>0.5</formula>
    </cfRule>
    <cfRule type="cellIs" dxfId="69" priority="3" operator="lessThan">
      <formula>0.5</formula>
    </cfRule>
  </conditionalFormatting>
  <conditionalFormatting sqref="G107:H112">
    <cfRule type="expression" dxfId="68" priority="4">
      <formula>$G107&gt;=0.8</formula>
    </cfRule>
    <cfRule type="expression" dxfId="67" priority="5">
      <formula>AND($G107&gt;=0.5,$G107&lt;0.8)</formula>
    </cfRule>
    <cfRule type="expression" dxfId="66" priority="6">
      <formula>$G107&lt;0.5</formula>
    </cfRule>
  </conditionalFormatting>
  <conditionalFormatting sqref="K107:K112">
    <cfRule type="cellIs" dxfId="65" priority="7" operator="greaterThan">
      <formula>0</formula>
    </cfRule>
  </conditionalFormatting>
  <conditionalFormatting sqref="L107:L112">
    <cfRule type="cellIs" dxfId="64" priority="8" operator="greaterThan">
      <formula>0</formula>
    </cfRule>
  </conditionalFormatting>
  <conditionalFormatting sqref="M107:M112">
    <cfRule type="cellIs" dxfId="63" priority="9" operator="greaterThan">
      <formula>0</formula>
    </cfRule>
  </conditionalFormatting>
  <conditionalFormatting sqref="N107:N112">
    <cfRule type="cellIs" dxfId="62"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10" t="s">
        <v>65</v>
      </c>
      <c r="B11" s="5" t="s">
        <v>66</v>
      </c>
      <c r="C11" s="6" t="s">
        <v>15</v>
      </c>
      <c r="D11" s="7" t="s">
        <v>16</v>
      </c>
      <c r="E11" s="7" t="s">
        <v>17</v>
      </c>
      <c r="F11" s="7" t="s">
        <v>18</v>
      </c>
      <c r="G11" s="7" t="s">
        <v>19</v>
      </c>
      <c r="H11" s="8" t="s">
        <v>19</v>
      </c>
      <c r="I11" s="5" t="s">
        <v>67</v>
      </c>
      <c r="J11" s="5" t="s">
        <v>68</v>
      </c>
      <c r="K11" s="5" t="s">
        <v>69</v>
      </c>
      <c r="L11" s="7" t="str">
        <f t="shared" si="0"/>
        <v>Outstanding</v>
      </c>
      <c r="M11" s="12" t="s">
        <v>19</v>
      </c>
    </row>
    <row r="15" spans="1:13" ht="32" customHeight="1" x14ac:dyDescent="0.35">
      <c r="A15" s="242" t="s">
        <v>70</v>
      </c>
      <c r="B15" s="242"/>
      <c r="C15" s="242"/>
      <c r="D15" s="242"/>
    </row>
  </sheetData>
  <mergeCells count="1">
    <mergeCell ref="A15:D15"/>
  </mergeCells>
  <conditionalFormatting sqref="C2:C11">
    <cfRule type="expression" dxfId="61" priority="14">
      <formula>LEFT($C2,7)="CAT III"</formula>
    </cfRule>
    <cfRule type="expression" dxfId="60" priority="15">
      <formula>LEFT($C2,6)="CAT II"</formula>
    </cfRule>
    <cfRule type="expression" dxfId="59" priority="16">
      <formula>LEFT($C2,5)="CAT I"</formula>
    </cfRule>
  </conditionalFormatting>
  <conditionalFormatting sqref="D2:D11">
    <cfRule type="cellIs" dxfId="58" priority="1" operator="equal">
      <formula>"Must"</formula>
    </cfRule>
    <cfRule type="cellIs" dxfId="57" priority="2" operator="equal">
      <formula>"Should"</formula>
    </cfRule>
    <cfRule type="cellIs" dxfId="56" priority="3" operator="equal">
      <formula>"Could"</formula>
    </cfRule>
    <cfRule type="cellIs" dxfId="55" priority="4" operator="equal">
      <formula>"Won't"</formula>
    </cfRule>
  </conditionalFormatting>
  <conditionalFormatting sqref="E2:E11">
    <cfRule type="cellIs" dxfId="54" priority="5" operator="equal">
      <formula>"Low"</formula>
    </cfRule>
    <cfRule type="cellIs" dxfId="53" priority="6" operator="equal">
      <formula>"Medium"</formula>
    </cfRule>
    <cfRule type="cellIs" dxfId="52" priority="7" operator="equal">
      <formula>"High"</formula>
    </cfRule>
  </conditionalFormatting>
  <conditionalFormatting sqref="G2:G11">
    <cfRule type="cellIs" dxfId="51" priority="8" operator="equal">
      <formula>"Implemented"</formula>
    </cfRule>
    <cfRule type="cellIs" dxfId="50" priority="9" operator="equal">
      <formula>"Compensated"</formula>
    </cfRule>
    <cfRule type="cellIs" dxfId="49" priority="10" operator="equal">
      <formula>"Testing"</formula>
    </cfRule>
    <cfRule type="cellIs" dxfId="48" priority="11" operator="equal">
      <formula>"Failed"</formula>
    </cfRule>
    <cfRule type="cellIs" dxfId="47" priority="12" operator="equal">
      <formula>"Risk Accepted"</formula>
    </cfRule>
    <cfRule type="cellIs" dxfId="46" priority="13" operator="equal">
      <formula>"N/A"</formula>
    </cfRule>
  </conditionalFormatting>
  <dataValidations count="4">
    <dataValidation type="list" showErrorMessage="1" errorTitle="Invalid Value" error="Please select a value from the list: Must, Should, Could, Won't, Unassigned." sqref="D2:D11" xr:uid="{00000000-0002-0000-0200-000000000000}">
      <formula1>"Must,Should,Could,Won't,Unassigned"</formula1>
    </dataValidation>
    <dataValidation type="list" showErrorMessage="1" errorTitle="Invalid Value" error="Please select a value from the list: Low, Medium, High, Unassessed." sqref="E2:E11" xr:uid="{00000000-0002-0000-0200-000001000000}">
      <formula1>"Low,Medium,High,Unassessed"</formula1>
    </dataValidation>
    <dataValidation type="list" showErrorMessage="1" errorTitle="Invalid Value" error="Please select a value from the list: Phase1, Phase2, Phase3, Phase4, Phase5, Pending." sqref="F2:F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 xr:uid="{00000000-0002-0000-0200-000003000000}">
      <formula1>"Implemented,Testing,Failed,Compensated,Risk Accepted,N/A"</formula1>
    </dataValidation>
  </dataValidations>
  <hyperlinks>
    <hyperlink ref="A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59" t="s">
        <v>213</v>
      </c>
      <c r="C2" s="259" t="s">
        <v>213</v>
      </c>
      <c r="D2" s="259" t="s">
        <v>213</v>
      </c>
      <c r="E2" s="259" t="s">
        <v>213</v>
      </c>
      <c r="F2" s="259" t="s">
        <v>213</v>
      </c>
      <c r="G2" s="259" t="s">
        <v>213</v>
      </c>
      <c r="H2" s="263" t="s">
        <v>214</v>
      </c>
      <c r="I2" s="263" t="s">
        <v>214</v>
      </c>
      <c r="J2" s="263" t="s">
        <v>214</v>
      </c>
      <c r="K2" s="263" t="s">
        <v>214</v>
      </c>
      <c r="L2" s="263" t="s">
        <v>214</v>
      </c>
      <c r="M2" s="262" t="s">
        <v>215</v>
      </c>
      <c r="N2" s="262" t="s">
        <v>215</v>
      </c>
      <c r="O2" s="264" t="s">
        <v>216</v>
      </c>
      <c r="P2" s="264" t="s">
        <v>216</v>
      </c>
      <c r="Q2" s="260" t="s">
        <v>11</v>
      </c>
      <c r="R2" s="260" t="s">
        <v>11</v>
      </c>
      <c r="S2" s="260" t="s">
        <v>11</v>
      </c>
      <c r="T2" s="261" t="s">
        <v>217</v>
      </c>
    </row>
    <row r="3" spans="2:20" ht="35" customHeight="1" x14ac:dyDescent="0.35">
      <c r="B3" s="70" t="s">
        <v>218</v>
      </c>
      <c r="C3" s="70" t="s">
        <v>219</v>
      </c>
      <c r="D3" s="70" t="s">
        <v>220</v>
      </c>
      <c r="E3" s="70" t="s">
        <v>221</v>
      </c>
      <c r="F3" s="70" t="s">
        <v>222</v>
      </c>
      <c r="G3" s="70" t="s">
        <v>9</v>
      </c>
      <c r="H3" s="71" t="s">
        <v>223</v>
      </c>
      <c r="I3" s="71" t="s">
        <v>224</v>
      </c>
      <c r="J3" s="71" t="s">
        <v>225</v>
      </c>
      <c r="K3" s="71" t="s">
        <v>226</v>
      </c>
      <c r="L3" s="71" t="s">
        <v>158</v>
      </c>
      <c r="M3" s="72" t="s">
        <v>227</v>
      </c>
      <c r="N3" s="72" t="s">
        <v>228</v>
      </c>
      <c r="O3" s="73" t="s">
        <v>229</v>
      </c>
      <c r="P3" s="73" t="s">
        <v>230</v>
      </c>
      <c r="Q3" s="74" t="s">
        <v>11</v>
      </c>
      <c r="R3" s="74" t="s">
        <v>231</v>
      </c>
      <c r="S3" s="74" t="s">
        <v>232</v>
      </c>
      <c r="T3" s="75" t="s">
        <v>233</v>
      </c>
    </row>
    <row r="4" spans="2:20" ht="60" customHeight="1" x14ac:dyDescent="0.35">
      <c r="B4" s="76" t="s">
        <v>234</v>
      </c>
      <c r="C4" s="76" t="s">
        <v>235</v>
      </c>
      <c r="D4" s="76" t="s">
        <v>236</v>
      </c>
      <c r="E4" s="76" t="s">
        <v>237</v>
      </c>
      <c r="F4" s="76" t="s">
        <v>238</v>
      </c>
      <c r="G4" s="76" t="s">
        <v>239</v>
      </c>
      <c r="H4" s="76" t="s">
        <v>240</v>
      </c>
      <c r="I4" s="76" t="s">
        <v>241</v>
      </c>
      <c r="J4" s="76" t="s">
        <v>242</v>
      </c>
      <c r="K4" s="76" t="s">
        <v>243</v>
      </c>
      <c r="L4" s="76" t="s">
        <v>244</v>
      </c>
      <c r="M4" s="76" t="s">
        <v>245</v>
      </c>
      <c r="N4" s="76" t="s">
        <v>246</v>
      </c>
      <c r="O4" s="76" t="s">
        <v>247</v>
      </c>
      <c r="P4" s="76" t="s">
        <v>248</v>
      </c>
      <c r="Q4" s="76" t="s">
        <v>249</v>
      </c>
      <c r="R4" s="76" t="s">
        <v>250</v>
      </c>
      <c r="S4" s="76" t="s">
        <v>251</v>
      </c>
      <c r="T4" s="76" t="s">
        <v>252</v>
      </c>
    </row>
    <row r="5" spans="2:20" ht="60" customHeight="1" x14ac:dyDescent="0.35">
      <c r="B5" s="38" t="s">
        <v>253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254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255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256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257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258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259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260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261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262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263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264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265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266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267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268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269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270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271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272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273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274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275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276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277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278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279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280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281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282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283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284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285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286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287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288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289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290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291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292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293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294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295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296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297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298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299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300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301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302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42" t="s">
        <v>70</v>
      </c>
      <c r="C58" s="242"/>
      <c r="D58" s="242"/>
      <c r="E58" s="242"/>
      <c r="F58" s="242"/>
      <c r="G58" s="242"/>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45" priority="8">
      <formula>AND(OR($Q5="In Progress",$Q5="Testing"),ISBLANK($H5))</formula>
    </cfRule>
  </conditionalFormatting>
  <conditionalFormatting sqref="I5:I1000">
    <cfRule type="expression" dxfId="44" priority="10">
      <formula>AND(NOT(ISBLANK($I5)),$I5&lt;TODAY(),NOT(OR($Q5="Completed",$Q5="Cancelled")))</formula>
    </cfRule>
  </conditionalFormatting>
  <conditionalFormatting sqref="P5:P1000">
    <cfRule type="expression" dxfId="43" priority="9">
      <formula>AND($L5="Prod",ISBLANK($P5))</formula>
    </cfRule>
  </conditionalFormatting>
  <conditionalFormatting sqref="Q5:Q1000">
    <cfRule type="containsText" dxfId="42" priority="1" operator="containsText" text="Planning">
      <formula>NOT(ISERROR(SEARCH("Planning",Q5)))</formula>
    </cfRule>
    <cfRule type="containsText" dxfId="41" priority="2" operator="containsText" text="In Progress">
      <formula>NOT(ISERROR(SEARCH("In Progress",Q5)))</formula>
    </cfRule>
    <cfRule type="containsText" dxfId="40" priority="3" operator="containsText" text="Testing">
      <formula>NOT(ISERROR(SEARCH("Testing",Q5)))</formula>
    </cfRule>
    <cfRule type="containsText" dxfId="39" priority="4" operator="containsText" text="Completed">
      <formula>NOT(ISERROR(SEARCH("Completed",Q5)))</formula>
    </cfRule>
    <cfRule type="containsText" dxfId="38" priority="5" operator="containsText" text="On Hold">
      <formula>NOT(ISERROR(SEARCH("On Hold",Q5)))</formula>
    </cfRule>
    <cfRule type="containsText" dxfId="37" priority="6" operator="containsText" text="Cancelled">
      <formula>NOT(ISERROR(SEARCH("Cancelled",Q5)))</formula>
    </cfRule>
  </conditionalFormatting>
  <conditionalFormatting sqref="S5:S1000">
    <cfRule type="expression" dxfId="3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303</v>
      </c>
      <c r="B1" s="104" t="s">
        <v>0</v>
      </c>
      <c r="C1" s="104" t="s">
        <v>304</v>
      </c>
      <c r="D1" s="104" t="s">
        <v>9</v>
      </c>
      <c r="E1" s="104" t="s">
        <v>305</v>
      </c>
      <c r="F1" s="104" t="s">
        <v>306</v>
      </c>
      <c r="G1" s="104" t="s">
        <v>307</v>
      </c>
      <c r="H1" s="104" t="s">
        <v>308</v>
      </c>
      <c r="I1" s="104" t="s">
        <v>309</v>
      </c>
      <c r="J1" s="104" t="s">
        <v>310</v>
      </c>
      <c r="K1" s="104" t="s">
        <v>311</v>
      </c>
      <c r="L1" s="104" t="s">
        <v>312</v>
      </c>
      <c r="M1" s="104" t="s">
        <v>313</v>
      </c>
      <c r="N1" s="104" t="s">
        <v>314</v>
      </c>
      <c r="O1" s="104" t="s">
        <v>315</v>
      </c>
      <c r="P1" s="104" t="s">
        <v>316</v>
      </c>
      <c r="Q1" s="104" t="s">
        <v>317</v>
      </c>
      <c r="R1" s="104" t="s">
        <v>318</v>
      </c>
      <c r="S1" s="104" t="s">
        <v>319</v>
      </c>
      <c r="T1" s="104" t="s">
        <v>320</v>
      </c>
      <c r="U1" s="104" t="s">
        <v>321</v>
      </c>
      <c r="V1" s="104" t="s">
        <v>322</v>
      </c>
      <c r="W1" s="104" t="s">
        <v>323</v>
      </c>
      <c r="X1" s="104" t="s">
        <v>324</v>
      </c>
      <c r="Y1" s="104" t="s">
        <v>325</v>
      </c>
      <c r="Z1" s="104" t="s">
        <v>326</v>
      </c>
      <c r="AA1" s="104" t="s">
        <v>327</v>
      </c>
      <c r="AB1" s="104" t="s">
        <v>328</v>
      </c>
      <c r="AC1" s="104" t="s">
        <v>329</v>
      </c>
      <c r="AD1" s="104" t="s">
        <v>330</v>
      </c>
      <c r="AE1" s="104" t="s">
        <v>331</v>
      </c>
      <c r="AF1" s="104" t="s">
        <v>332</v>
      </c>
      <c r="AG1" s="104" t="s">
        <v>333</v>
      </c>
      <c r="AH1" s="104" t="s">
        <v>334</v>
      </c>
      <c r="AI1" s="104" t="s">
        <v>335</v>
      </c>
      <c r="AJ1" s="104" t="s">
        <v>336</v>
      </c>
      <c r="AK1" s="104" t="s">
        <v>337</v>
      </c>
      <c r="AL1" s="104" t="s">
        <v>338</v>
      </c>
      <c r="AM1" s="104" t="s">
        <v>339</v>
      </c>
      <c r="AN1" s="104" t="s">
        <v>340</v>
      </c>
      <c r="AO1" s="104" t="s">
        <v>341</v>
      </c>
      <c r="AP1" s="104" t="s">
        <v>342</v>
      </c>
      <c r="AQ1" s="104" t="s">
        <v>343</v>
      </c>
      <c r="AR1" s="104" t="s">
        <v>344</v>
      </c>
      <c r="AS1" s="104" t="s">
        <v>345</v>
      </c>
      <c r="AT1" s="104" t="s">
        <v>346</v>
      </c>
      <c r="AU1" s="104" t="s">
        <v>347</v>
      </c>
      <c r="AV1" s="104" t="s">
        <v>348</v>
      </c>
      <c r="AW1" s="105" t="s">
        <v>349</v>
      </c>
    </row>
    <row r="2" spans="1:49" ht="60" customHeight="1" outlineLevel="1" x14ac:dyDescent="0.35">
      <c r="A2" s="97" t="s">
        <v>350</v>
      </c>
      <c r="B2" s="80">
        <v>1</v>
      </c>
      <c r="C2" s="82" t="s">
        <v>19</v>
      </c>
      <c r="D2" s="84" t="s">
        <v>351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350</v>
      </c>
      <c r="B3" s="81" t="s">
        <v>352</v>
      </c>
      <c r="C3" s="83" t="s">
        <v>353</v>
      </c>
      <c r="D3" s="85" t="s">
        <v>354</v>
      </c>
      <c r="E3" s="85" t="s">
        <v>355</v>
      </c>
      <c r="F3" s="86" t="s">
        <v>356</v>
      </c>
      <c r="G3" s="86" t="s">
        <v>357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350</v>
      </c>
      <c r="B4" s="81" t="s">
        <v>358</v>
      </c>
      <c r="C4" s="83" t="s">
        <v>359</v>
      </c>
      <c r="D4" s="85" t="s">
        <v>360</v>
      </c>
      <c r="E4" s="85" t="s">
        <v>361</v>
      </c>
      <c r="F4" s="86" t="s">
        <v>356</v>
      </c>
      <c r="G4" s="86" t="s">
        <v>362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350</v>
      </c>
      <c r="B5" s="81" t="s">
        <v>363</v>
      </c>
      <c r="C5" s="83" t="s">
        <v>364</v>
      </c>
      <c r="D5" s="85" t="s">
        <v>365</v>
      </c>
      <c r="E5" s="85" t="s">
        <v>366</v>
      </c>
      <c r="F5" s="86" t="s">
        <v>356</v>
      </c>
      <c r="G5" s="86" t="s">
        <v>367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350</v>
      </c>
      <c r="B6" s="81" t="s">
        <v>368</v>
      </c>
      <c r="C6" s="83" t="s">
        <v>369</v>
      </c>
      <c r="D6" s="85" t="s">
        <v>370</v>
      </c>
      <c r="E6" s="85" t="s">
        <v>371</v>
      </c>
      <c r="F6" s="86" t="s">
        <v>356</v>
      </c>
      <c r="G6" s="86" t="s">
        <v>357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350</v>
      </c>
      <c r="B7" s="81" t="s">
        <v>372</v>
      </c>
      <c r="C7" s="83" t="s">
        <v>373</v>
      </c>
      <c r="D7" s="85" t="s">
        <v>374</v>
      </c>
      <c r="E7" s="85" t="s">
        <v>375</v>
      </c>
      <c r="F7" s="86" t="s">
        <v>356</v>
      </c>
      <c r="G7" s="86" t="s">
        <v>367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376</v>
      </c>
      <c r="B8" s="80">
        <v>2</v>
      </c>
      <c r="C8" s="82" t="s">
        <v>19</v>
      </c>
      <c r="D8" s="84" t="s">
        <v>377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376</v>
      </c>
      <c r="B9" s="81" t="s">
        <v>378</v>
      </c>
      <c r="C9" s="83" t="s">
        <v>379</v>
      </c>
      <c r="D9" s="85" t="s">
        <v>380</v>
      </c>
      <c r="E9" s="85" t="s">
        <v>381</v>
      </c>
      <c r="F9" s="86" t="s">
        <v>382</v>
      </c>
      <c r="G9" s="86" t="s">
        <v>357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376</v>
      </c>
      <c r="B10" s="81" t="s">
        <v>383</v>
      </c>
      <c r="C10" s="83" t="s">
        <v>384</v>
      </c>
      <c r="D10" s="85" t="s">
        <v>385</v>
      </c>
      <c r="E10" s="85" t="s">
        <v>386</v>
      </c>
      <c r="F10" s="86" t="s">
        <v>382</v>
      </c>
      <c r="G10" s="86" t="s">
        <v>357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376</v>
      </c>
      <c r="B11" s="81" t="s">
        <v>387</v>
      </c>
      <c r="C11" s="83" t="s">
        <v>388</v>
      </c>
      <c r="D11" s="85" t="s">
        <v>389</v>
      </c>
      <c r="E11" s="85" t="s">
        <v>390</v>
      </c>
      <c r="F11" s="86" t="s">
        <v>382</v>
      </c>
      <c r="G11" s="86" t="s">
        <v>362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376</v>
      </c>
      <c r="B12" s="81" t="s">
        <v>391</v>
      </c>
      <c r="C12" s="83" t="s">
        <v>392</v>
      </c>
      <c r="D12" s="85" t="s">
        <v>393</v>
      </c>
      <c r="E12" s="85" t="s">
        <v>394</v>
      </c>
      <c r="F12" s="86" t="s">
        <v>382</v>
      </c>
      <c r="G12" s="86" t="s">
        <v>367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376</v>
      </c>
      <c r="B13" s="81" t="s">
        <v>395</v>
      </c>
      <c r="C13" s="83" t="s">
        <v>396</v>
      </c>
      <c r="D13" s="85" t="s">
        <v>397</v>
      </c>
      <c r="E13" s="85" t="s">
        <v>398</v>
      </c>
      <c r="F13" s="86" t="s">
        <v>382</v>
      </c>
      <c r="G13" s="86" t="s">
        <v>399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376</v>
      </c>
      <c r="B14" s="81" t="s">
        <v>400</v>
      </c>
      <c r="C14" s="83" t="s">
        <v>401</v>
      </c>
      <c r="D14" s="85" t="s">
        <v>402</v>
      </c>
      <c r="E14" s="85" t="s">
        <v>403</v>
      </c>
      <c r="F14" s="86" t="s">
        <v>382</v>
      </c>
      <c r="G14" s="86" t="s">
        <v>399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376</v>
      </c>
      <c r="B15" s="81" t="s">
        <v>404</v>
      </c>
      <c r="C15" s="83" t="s">
        <v>405</v>
      </c>
      <c r="D15" s="85" t="s">
        <v>406</v>
      </c>
      <c r="E15" s="85" t="s">
        <v>407</v>
      </c>
      <c r="F15" s="86" t="s">
        <v>382</v>
      </c>
      <c r="G15" s="86" t="s">
        <v>399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408</v>
      </c>
      <c r="B16" s="80">
        <v>3</v>
      </c>
      <c r="C16" s="82" t="s">
        <v>19</v>
      </c>
      <c r="D16" s="84" t="s">
        <v>409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408</v>
      </c>
      <c r="B17" s="81" t="s">
        <v>410</v>
      </c>
      <c r="C17" s="83" t="s">
        <v>411</v>
      </c>
      <c r="D17" s="85" t="s">
        <v>412</v>
      </c>
      <c r="E17" s="85" t="s">
        <v>413</v>
      </c>
      <c r="F17" s="86" t="s">
        <v>414</v>
      </c>
      <c r="G17" s="86" t="s">
        <v>415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408</v>
      </c>
      <c r="B18" s="81" t="s">
        <v>416</v>
      </c>
      <c r="C18" s="83" t="s">
        <v>417</v>
      </c>
      <c r="D18" s="85" t="s">
        <v>418</v>
      </c>
      <c r="E18" s="85" t="s">
        <v>419</v>
      </c>
      <c r="F18" s="86" t="s">
        <v>414</v>
      </c>
      <c r="G18" s="86" t="s">
        <v>357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408</v>
      </c>
      <c r="B19" s="81" t="s">
        <v>420</v>
      </c>
      <c r="C19" s="83" t="s">
        <v>421</v>
      </c>
      <c r="D19" s="85" t="s">
        <v>422</v>
      </c>
      <c r="E19" s="85" t="s">
        <v>423</v>
      </c>
      <c r="F19" s="86" t="s">
        <v>414</v>
      </c>
      <c r="G19" s="86" t="s">
        <v>399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408</v>
      </c>
      <c r="B20" s="81" t="s">
        <v>424</v>
      </c>
      <c r="C20" s="83" t="s">
        <v>425</v>
      </c>
      <c r="D20" s="85" t="s">
        <v>426</v>
      </c>
      <c r="E20" s="85" t="s">
        <v>427</v>
      </c>
      <c r="F20" s="86" t="s">
        <v>414</v>
      </c>
      <c r="G20" s="86" t="s">
        <v>399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408</v>
      </c>
      <c r="B21" s="81" t="s">
        <v>428</v>
      </c>
      <c r="C21" s="83" t="s">
        <v>429</v>
      </c>
      <c r="D21" s="85" t="s">
        <v>430</v>
      </c>
      <c r="E21" s="85" t="s">
        <v>431</v>
      </c>
      <c r="F21" s="86" t="s">
        <v>414</v>
      </c>
      <c r="G21" s="86" t="s">
        <v>399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408</v>
      </c>
      <c r="B22" s="81" t="s">
        <v>432</v>
      </c>
      <c r="C22" s="83" t="s">
        <v>433</v>
      </c>
      <c r="D22" s="85" t="s">
        <v>434</v>
      </c>
      <c r="E22" s="85" t="s">
        <v>435</v>
      </c>
      <c r="F22" s="86" t="s">
        <v>414</v>
      </c>
      <c r="G22" s="86" t="s">
        <v>399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408</v>
      </c>
      <c r="B23" s="81" t="s">
        <v>436</v>
      </c>
      <c r="C23" s="83" t="s">
        <v>437</v>
      </c>
      <c r="D23" s="85" t="s">
        <v>438</v>
      </c>
      <c r="E23" s="85" t="s">
        <v>439</v>
      </c>
      <c r="F23" s="86" t="s">
        <v>414</v>
      </c>
      <c r="G23" s="86" t="s">
        <v>357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408</v>
      </c>
      <c r="B24" s="81" t="s">
        <v>440</v>
      </c>
      <c r="C24" s="83" t="s">
        <v>441</v>
      </c>
      <c r="D24" s="85" t="s">
        <v>442</v>
      </c>
      <c r="E24" s="85" t="s">
        <v>443</v>
      </c>
      <c r="F24" s="86" t="s">
        <v>414</v>
      </c>
      <c r="G24" s="86" t="s">
        <v>357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408</v>
      </c>
      <c r="B25" s="81" t="s">
        <v>444</v>
      </c>
      <c r="C25" s="83" t="s">
        <v>445</v>
      </c>
      <c r="D25" s="85" t="s">
        <v>446</v>
      </c>
      <c r="E25" s="85" t="s">
        <v>447</v>
      </c>
      <c r="F25" s="86" t="s">
        <v>414</v>
      </c>
      <c r="G25" s="86" t="s">
        <v>399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408</v>
      </c>
      <c r="B26" s="81" t="s">
        <v>448</v>
      </c>
      <c r="C26" s="83" t="s">
        <v>449</v>
      </c>
      <c r="D26" s="85" t="s">
        <v>450</v>
      </c>
      <c r="E26" s="85" t="s">
        <v>451</v>
      </c>
      <c r="F26" s="86" t="s">
        <v>414</v>
      </c>
      <c r="G26" s="86" t="s">
        <v>399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408</v>
      </c>
      <c r="B27" s="81" t="s">
        <v>452</v>
      </c>
      <c r="C27" s="83" t="s">
        <v>453</v>
      </c>
      <c r="D27" s="85" t="s">
        <v>454</v>
      </c>
      <c r="E27" s="85" t="s">
        <v>455</v>
      </c>
      <c r="F27" s="86" t="s">
        <v>414</v>
      </c>
      <c r="G27" s="86" t="s">
        <v>399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408</v>
      </c>
      <c r="B28" s="81" t="s">
        <v>456</v>
      </c>
      <c r="C28" s="83" t="s">
        <v>457</v>
      </c>
      <c r="D28" s="85" t="s">
        <v>458</v>
      </c>
      <c r="E28" s="85" t="s">
        <v>459</v>
      </c>
      <c r="F28" s="86" t="s">
        <v>414</v>
      </c>
      <c r="G28" s="86" t="s">
        <v>399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408</v>
      </c>
      <c r="B29" s="81" t="s">
        <v>460</v>
      </c>
      <c r="C29" s="83" t="s">
        <v>461</v>
      </c>
      <c r="D29" s="85" t="s">
        <v>462</v>
      </c>
      <c r="E29" s="85" t="s">
        <v>463</v>
      </c>
      <c r="F29" s="86" t="s">
        <v>414</v>
      </c>
      <c r="G29" s="86" t="s">
        <v>399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408</v>
      </c>
      <c r="B30" s="81" t="s">
        <v>464</v>
      </c>
      <c r="C30" s="83" t="s">
        <v>465</v>
      </c>
      <c r="D30" s="85" t="s">
        <v>466</v>
      </c>
      <c r="E30" s="85" t="s">
        <v>467</v>
      </c>
      <c r="F30" s="86" t="s">
        <v>414</v>
      </c>
      <c r="G30" s="86" t="s">
        <v>367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468</v>
      </c>
      <c r="B31" s="80">
        <v>4</v>
      </c>
      <c r="C31" s="82" t="s">
        <v>19</v>
      </c>
      <c r="D31" s="84" t="s">
        <v>469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468</v>
      </c>
      <c r="B32" s="81" t="s">
        <v>470</v>
      </c>
      <c r="C32" s="83" t="s">
        <v>471</v>
      </c>
      <c r="D32" s="85" t="s">
        <v>472</v>
      </c>
      <c r="E32" s="85" t="s">
        <v>473</v>
      </c>
      <c r="F32" s="86" t="s">
        <v>474</v>
      </c>
      <c r="G32" s="86" t="s">
        <v>415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468</v>
      </c>
      <c r="B33" s="81" t="s">
        <v>475</v>
      </c>
      <c r="C33" s="83" t="s">
        <v>476</v>
      </c>
      <c r="D33" s="85" t="s">
        <v>477</v>
      </c>
      <c r="E33" s="85" t="s">
        <v>478</v>
      </c>
      <c r="F33" s="86" t="s">
        <v>474</v>
      </c>
      <c r="G33" s="86" t="s">
        <v>415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468</v>
      </c>
      <c r="B34" s="81" t="s">
        <v>479</v>
      </c>
      <c r="C34" s="83" t="s">
        <v>480</v>
      </c>
      <c r="D34" s="85" t="s">
        <v>481</v>
      </c>
      <c r="E34" s="85" t="s">
        <v>482</v>
      </c>
      <c r="F34" s="86" t="s">
        <v>356</v>
      </c>
      <c r="G34" s="86" t="s">
        <v>399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468</v>
      </c>
      <c r="B35" s="81" t="s">
        <v>483</v>
      </c>
      <c r="C35" s="83" t="s">
        <v>484</v>
      </c>
      <c r="D35" s="85" t="s">
        <v>485</v>
      </c>
      <c r="E35" s="85" t="s">
        <v>486</v>
      </c>
      <c r="F35" s="86" t="s">
        <v>356</v>
      </c>
      <c r="G35" s="86" t="s">
        <v>399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468</v>
      </c>
      <c r="B36" s="81" t="s">
        <v>487</v>
      </c>
      <c r="C36" s="83" t="s">
        <v>488</v>
      </c>
      <c r="D36" s="85" t="s">
        <v>489</v>
      </c>
      <c r="E36" s="85" t="s">
        <v>490</v>
      </c>
      <c r="F36" s="86" t="s">
        <v>356</v>
      </c>
      <c r="G36" s="86" t="s">
        <v>399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468</v>
      </c>
      <c r="B37" s="81" t="s">
        <v>491</v>
      </c>
      <c r="C37" s="83" t="s">
        <v>492</v>
      </c>
      <c r="D37" s="85" t="s">
        <v>493</v>
      </c>
      <c r="E37" s="85" t="s">
        <v>494</v>
      </c>
      <c r="F37" s="86" t="s">
        <v>356</v>
      </c>
      <c r="G37" s="86" t="s">
        <v>399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468</v>
      </c>
      <c r="B38" s="81" t="s">
        <v>495</v>
      </c>
      <c r="C38" s="83" t="s">
        <v>496</v>
      </c>
      <c r="D38" s="85" t="s">
        <v>497</v>
      </c>
      <c r="E38" s="85" t="s">
        <v>498</v>
      </c>
      <c r="F38" s="86" t="s">
        <v>499</v>
      </c>
      <c r="G38" s="86" t="s">
        <v>399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468</v>
      </c>
      <c r="B39" s="81" t="s">
        <v>500</v>
      </c>
      <c r="C39" s="83" t="s">
        <v>501</v>
      </c>
      <c r="D39" s="85" t="s">
        <v>502</v>
      </c>
      <c r="E39" s="85" t="s">
        <v>503</v>
      </c>
      <c r="F39" s="86" t="s">
        <v>356</v>
      </c>
      <c r="G39" s="86" t="s">
        <v>399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468</v>
      </c>
      <c r="B40" s="81" t="s">
        <v>504</v>
      </c>
      <c r="C40" s="83" t="s">
        <v>505</v>
      </c>
      <c r="D40" s="85" t="s">
        <v>506</v>
      </c>
      <c r="E40" s="85" t="s">
        <v>507</v>
      </c>
      <c r="F40" s="86" t="s">
        <v>356</v>
      </c>
      <c r="G40" s="86" t="s">
        <v>399</v>
      </c>
      <c r="H40" s="86">
        <v>2</v>
      </c>
      <c r="I40" s="88">
        <f>IF(COUNTIF(J40:AW40,"&lt;&gt;")=0,"",SUMPRODUCT(((Recommendations[ImplStatus]="Implemented")+(Recommendations[ImplStatus]="Compensated"))*ISNUMBER(MATCH(Recommendations[Id],J40:AW40,0)))/COUNTIF(J40:AW40,"&lt;&gt;"))</f>
        <v>0</v>
      </c>
      <c r="J40" s="90" t="s">
        <v>13</v>
      </c>
      <c r="K40" s="90" t="s">
        <v>23</v>
      </c>
      <c r="L40" s="90" t="s">
        <v>28</v>
      </c>
      <c r="M40" s="90" t="s">
        <v>33</v>
      </c>
      <c r="N40" s="90" t="s">
        <v>39</v>
      </c>
      <c r="O40" s="90" t="s">
        <v>44</v>
      </c>
      <c r="P40" s="90" t="s">
        <v>49</v>
      </c>
      <c r="Q40" s="90" t="s">
        <v>54</v>
      </c>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468</v>
      </c>
      <c r="B41" s="81" t="s">
        <v>508</v>
      </c>
      <c r="C41" s="83" t="s">
        <v>509</v>
      </c>
      <c r="D41" s="85" t="s">
        <v>510</v>
      </c>
      <c r="E41" s="85" t="s">
        <v>511</v>
      </c>
      <c r="F41" s="86" t="s">
        <v>356</v>
      </c>
      <c r="G41" s="86" t="s">
        <v>399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468</v>
      </c>
      <c r="B42" s="81" t="s">
        <v>512</v>
      </c>
      <c r="C42" s="83" t="s">
        <v>513</v>
      </c>
      <c r="D42" s="85" t="s">
        <v>514</v>
      </c>
      <c r="E42" s="85" t="s">
        <v>515</v>
      </c>
      <c r="F42" s="86" t="s">
        <v>414</v>
      </c>
      <c r="G42" s="86" t="s">
        <v>399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468</v>
      </c>
      <c r="B43" s="81" t="s">
        <v>516</v>
      </c>
      <c r="C43" s="83" t="s">
        <v>517</v>
      </c>
      <c r="D43" s="85" t="s">
        <v>518</v>
      </c>
      <c r="E43" s="85" t="s">
        <v>519</v>
      </c>
      <c r="F43" s="86" t="s">
        <v>414</v>
      </c>
      <c r="G43" s="86" t="s">
        <v>399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520</v>
      </c>
      <c r="B44" s="80">
        <v>5</v>
      </c>
      <c r="C44" s="82" t="s">
        <v>19</v>
      </c>
      <c r="D44" s="84" t="s">
        <v>521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520</v>
      </c>
      <c r="B45" s="81" t="s">
        <v>522</v>
      </c>
      <c r="C45" s="83" t="s">
        <v>523</v>
      </c>
      <c r="D45" s="85" t="s">
        <v>524</v>
      </c>
      <c r="E45" s="85" t="s">
        <v>525</v>
      </c>
      <c r="F45" s="86" t="s">
        <v>499</v>
      </c>
      <c r="G45" s="86" t="s">
        <v>357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520</v>
      </c>
      <c r="B46" s="81" t="s">
        <v>526</v>
      </c>
      <c r="C46" s="83" t="s">
        <v>527</v>
      </c>
      <c r="D46" s="85" t="s">
        <v>528</v>
      </c>
      <c r="E46" s="85" t="s">
        <v>529</v>
      </c>
      <c r="F46" s="86" t="s">
        <v>499</v>
      </c>
      <c r="G46" s="86" t="s">
        <v>399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520</v>
      </c>
      <c r="B47" s="81" t="s">
        <v>530</v>
      </c>
      <c r="C47" s="83" t="s">
        <v>531</v>
      </c>
      <c r="D47" s="85" t="s">
        <v>532</v>
      </c>
      <c r="E47" s="85" t="s">
        <v>533</v>
      </c>
      <c r="F47" s="86" t="s">
        <v>499</v>
      </c>
      <c r="G47" s="86" t="s">
        <v>399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520</v>
      </c>
      <c r="B48" s="81" t="s">
        <v>534</v>
      </c>
      <c r="C48" s="83" t="s">
        <v>535</v>
      </c>
      <c r="D48" s="85" t="s">
        <v>536</v>
      </c>
      <c r="E48" s="85" t="s">
        <v>537</v>
      </c>
      <c r="F48" s="86" t="s">
        <v>499</v>
      </c>
      <c r="G48" s="86" t="s">
        <v>399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520</v>
      </c>
      <c r="B49" s="81" t="s">
        <v>538</v>
      </c>
      <c r="C49" s="83" t="s">
        <v>539</v>
      </c>
      <c r="D49" s="85" t="s">
        <v>540</v>
      </c>
      <c r="E49" s="85" t="s">
        <v>541</v>
      </c>
      <c r="F49" s="86" t="s">
        <v>499</v>
      </c>
      <c r="G49" s="86" t="s">
        <v>357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520</v>
      </c>
      <c r="B50" s="81" t="s">
        <v>542</v>
      </c>
      <c r="C50" s="83" t="s">
        <v>543</v>
      </c>
      <c r="D50" s="85" t="s">
        <v>544</v>
      </c>
      <c r="E50" s="85" t="s">
        <v>545</v>
      </c>
      <c r="F50" s="86" t="s">
        <v>499</v>
      </c>
      <c r="G50" s="86" t="s">
        <v>415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546</v>
      </c>
      <c r="B51" s="80">
        <v>6</v>
      </c>
      <c r="C51" s="82" t="s">
        <v>19</v>
      </c>
      <c r="D51" s="84" t="s">
        <v>547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546</v>
      </c>
      <c r="B52" s="81" t="s">
        <v>548</v>
      </c>
      <c r="C52" s="83" t="s">
        <v>549</v>
      </c>
      <c r="D52" s="85" t="s">
        <v>550</v>
      </c>
      <c r="E52" s="85" t="s">
        <v>551</v>
      </c>
      <c r="F52" s="86" t="s">
        <v>474</v>
      </c>
      <c r="G52" s="86" t="s">
        <v>415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546</v>
      </c>
      <c r="B53" s="81" t="s">
        <v>552</v>
      </c>
      <c r="C53" s="83" t="s">
        <v>553</v>
      </c>
      <c r="D53" s="85" t="s">
        <v>554</v>
      </c>
      <c r="E53" s="85" t="s">
        <v>555</v>
      </c>
      <c r="F53" s="86" t="s">
        <v>474</v>
      </c>
      <c r="G53" s="86" t="s">
        <v>415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546</v>
      </c>
      <c r="B54" s="81" t="s">
        <v>556</v>
      </c>
      <c r="C54" s="83" t="s">
        <v>557</v>
      </c>
      <c r="D54" s="85" t="s">
        <v>558</v>
      </c>
      <c r="E54" s="85" t="s">
        <v>559</v>
      </c>
      <c r="F54" s="86" t="s">
        <v>499</v>
      </c>
      <c r="G54" s="86" t="s">
        <v>399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546</v>
      </c>
      <c r="B55" s="81" t="s">
        <v>560</v>
      </c>
      <c r="C55" s="83" t="s">
        <v>561</v>
      </c>
      <c r="D55" s="85" t="s">
        <v>562</v>
      </c>
      <c r="E55" s="85" t="s">
        <v>563</v>
      </c>
      <c r="F55" s="86" t="s">
        <v>499</v>
      </c>
      <c r="G55" s="86" t="s">
        <v>399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546</v>
      </c>
      <c r="B56" s="81" t="s">
        <v>564</v>
      </c>
      <c r="C56" s="83" t="s">
        <v>565</v>
      </c>
      <c r="D56" s="85" t="s">
        <v>566</v>
      </c>
      <c r="E56" s="85" t="s">
        <v>567</v>
      </c>
      <c r="F56" s="86" t="s">
        <v>499</v>
      </c>
      <c r="G56" s="86" t="s">
        <v>399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546</v>
      </c>
      <c r="B57" s="81" t="s">
        <v>568</v>
      </c>
      <c r="C57" s="83" t="s">
        <v>569</v>
      </c>
      <c r="D57" s="85" t="s">
        <v>570</v>
      </c>
      <c r="E57" s="85" t="s">
        <v>571</v>
      </c>
      <c r="F57" s="86" t="s">
        <v>382</v>
      </c>
      <c r="G57" s="86" t="s">
        <v>357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546</v>
      </c>
      <c r="B58" s="81" t="s">
        <v>572</v>
      </c>
      <c r="C58" s="83" t="s">
        <v>573</v>
      </c>
      <c r="D58" s="85" t="s">
        <v>574</v>
      </c>
      <c r="E58" s="85" t="s">
        <v>575</v>
      </c>
      <c r="F58" s="86" t="s">
        <v>499</v>
      </c>
      <c r="G58" s="86" t="s">
        <v>399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546</v>
      </c>
      <c r="B59" s="81" t="s">
        <v>576</v>
      </c>
      <c r="C59" s="83" t="s">
        <v>577</v>
      </c>
      <c r="D59" s="85" t="s">
        <v>578</v>
      </c>
      <c r="E59" s="85" t="s">
        <v>579</v>
      </c>
      <c r="F59" s="86" t="s">
        <v>499</v>
      </c>
      <c r="G59" s="86" t="s">
        <v>415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580</v>
      </c>
      <c r="B60" s="80">
        <v>7</v>
      </c>
      <c r="C60" s="82" t="s">
        <v>19</v>
      </c>
      <c r="D60" s="84" t="s">
        <v>581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580</v>
      </c>
      <c r="B61" s="81" t="s">
        <v>582</v>
      </c>
      <c r="C61" s="83" t="s">
        <v>583</v>
      </c>
      <c r="D61" s="85" t="s">
        <v>584</v>
      </c>
      <c r="E61" s="85" t="s">
        <v>585</v>
      </c>
      <c r="F61" s="86" t="s">
        <v>474</v>
      </c>
      <c r="G61" s="86" t="s">
        <v>415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580</v>
      </c>
      <c r="B62" s="81" t="s">
        <v>586</v>
      </c>
      <c r="C62" s="83" t="s">
        <v>587</v>
      </c>
      <c r="D62" s="85" t="s">
        <v>588</v>
      </c>
      <c r="E62" s="85" t="s">
        <v>589</v>
      </c>
      <c r="F62" s="86" t="s">
        <v>474</v>
      </c>
      <c r="G62" s="86" t="s">
        <v>415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580</v>
      </c>
      <c r="B63" s="81" t="s">
        <v>590</v>
      </c>
      <c r="C63" s="83" t="s">
        <v>591</v>
      </c>
      <c r="D63" s="85" t="s">
        <v>592</v>
      </c>
      <c r="E63" s="85" t="s">
        <v>593</v>
      </c>
      <c r="F63" s="86" t="s">
        <v>382</v>
      </c>
      <c r="G63" s="86" t="s">
        <v>399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580</v>
      </c>
      <c r="B64" s="81" t="s">
        <v>594</v>
      </c>
      <c r="C64" s="83" t="s">
        <v>595</v>
      </c>
      <c r="D64" s="85" t="s">
        <v>596</v>
      </c>
      <c r="E64" s="85" t="s">
        <v>597</v>
      </c>
      <c r="F64" s="86" t="s">
        <v>382</v>
      </c>
      <c r="G64" s="86" t="s">
        <v>399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580</v>
      </c>
      <c r="B65" s="81" t="s">
        <v>598</v>
      </c>
      <c r="C65" s="83" t="s">
        <v>599</v>
      </c>
      <c r="D65" s="85" t="s">
        <v>600</v>
      </c>
      <c r="E65" s="85" t="s">
        <v>601</v>
      </c>
      <c r="F65" s="86" t="s">
        <v>382</v>
      </c>
      <c r="G65" s="86" t="s">
        <v>357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580</v>
      </c>
      <c r="B66" s="81" t="s">
        <v>602</v>
      </c>
      <c r="C66" s="83" t="s">
        <v>603</v>
      </c>
      <c r="D66" s="85" t="s">
        <v>604</v>
      </c>
      <c r="E66" s="85" t="s">
        <v>605</v>
      </c>
      <c r="F66" s="86" t="s">
        <v>382</v>
      </c>
      <c r="G66" s="86" t="s">
        <v>357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580</v>
      </c>
      <c r="B67" s="81" t="s">
        <v>606</v>
      </c>
      <c r="C67" s="83" t="s">
        <v>607</v>
      </c>
      <c r="D67" s="85" t="s">
        <v>608</v>
      </c>
      <c r="E67" s="85" t="s">
        <v>609</v>
      </c>
      <c r="F67" s="86" t="s">
        <v>382</v>
      </c>
      <c r="G67" s="86" t="s">
        <v>362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610</v>
      </c>
      <c r="B68" s="80">
        <v>8</v>
      </c>
      <c r="C68" s="82" t="s">
        <v>19</v>
      </c>
      <c r="D68" s="84" t="s">
        <v>611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610</v>
      </c>
      <c r="B69" s="81" t="s">
        <v>612</v>
      </c>
      <c r="C69" s="83" t="s">
        <v>613</v>
      </c>
      <c r="D69" s="85" t="s">
        <v>614</v>
      </c>
      <c r="E69" s="85" t="s">
        <v>615</v>
      </c>
      <c r="F69" s="86" t="s">
        <v>474</v>
      </c>
      <c r="G69" s="86" t="s">
        <v>415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610</v>
      </c>
      <c r="B70" s="81" t="s">
        <v>616</v>
      </c>
      <c r="C70" s="83" t="s">
        <v>617</v>
      </c>
      <c r="D70" s="85" t="s">
        <v>618</v>
      </c>
      <c r="E70" s="85" t="s">
        <v>619</v>
      </c>
      <c r="F70" s="86" t="s">
        <v>414</v>
      </c>
      <c r="G70" s="86" t="s">
        <v>367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610</v>
      </c>
      <c r="B71" s="81" t="s">
        <v>620</v>
      </c>
      <c r="C71" s="83" t="s">
        <v>621</v>
      </c>
      <c r="D71" s="85" t="s">
        <v>622</v>
      </c>
      <c r="E71" s="85" t="s">
        <v>623</v>
      </c>
      <c r="F71" s="86" t="s">
        <v>414</v>
      </c>
      <c r="G71" s="86" t="s">
        <v>399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610</v>
      </c>
      <c r="B72" s="81" t="s">
        <v>624</v>
      </c>
      <c r="C72" s="83" t="s">
        <v>625</v>
      </c>
      <c r="D72" s="85" t="s">
        <v>626</v>
      </c>
      <c r="E72" s="85" t="s">
        <v>627</v>
      </c>
      <c r="F72" s="86" t="s">
        <v>628</v>
      </c>
      <c r="G72" s="86" t="s">
        <v>399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610</v>
      </c>
      <c r="B73" s="81" t="s">
        <v>629</v>
      </c>
      <c r="C73" s="83" t="s">
        <v>630</v>
      </c>
      <c r="D73" s="85" t="s">
        <v>631</v>
      </c>
      <c r="E73" s="85" t="s">
        <v>632</v>
      </c>
      <c r="F73" s="86" t="s">
        <v>414</v>
      </c>
      <c r="G73" s="86" t="s">
        <v>367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610</v>
      </c>
      <c r="B74" s="81" t="s">
        <v>633</v>
      </c>
      <c r="C74" s="83" t="s">
        <v>634</v>
      </c>
      <c r="D74" s="85" t="s">
        <v>635</v>
      </c>
      <c r="E74" s="85" t="s">
        <v>636</v>
      </c>
      <c r="F74" s="86" t="s">
        <v>414</v>
      </c>
      <c r="G74" s="86" t="s">
        <v>367</v>
      </c>
      <c r="H74" s="86">
        <v>2</v>
      </c>
      <c r="I74" s="88">
        <f>IF(COUNTIF(J74:AW74,"&lt;&gt;")=0,"",SUMPRODUCT(((Recommendations[ImplStatus]="Implemented")+(Recommendations[ImplStatus]="Compensated"))*ISNUMBER(MATCH(Recommendations[Id],J74:AW74,0)))/COUNTIF(J74:AW74,"&lt;&gt;"))</f>
        <v>0</v>
      </c>
      <c r="J74" s="90" t="s">
        <v>13</v>
      </c>
      <c r="K74" s="90" t="s">
        <v>39</v>
      </c>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610</v>
      </c>
      <c r="B75" s="81" t="s">
        <v>637</v>
      </c>
      <c r="C75" s="83" t="s">
        <v>638</v>
      </c>
      <c r="D75" s="85" t="s">
        <v>639</v>
      </c>
      <c r="E75" s="85" t="s">
        <v>640</v>
      </c>
      <c r="F75" s="86" t="s">
        <v>414</v>
      </c>
      <c r="G75" s="86" t="s">
        <v>367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610</v>
      </c>
      <c r="B76" s="81" t="s">
        <v>641</v>
      </c>
      <c r="C76" s="83" t="s">
        <v>642</v>
      </c>
      <c r="D76" s="85" t="s">
        <v>643</v>
      </c>
      <c r="E76" s="85" t="s">
        <v>644</v>
      </c>
      <c r="F76" s="86" t="s">
        <v>414</v>
      </c>
      <c r="G76" s="86" t="s">
        <v>367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610</v>
      </c>
      <c r="B77" s="81" t="s">
        <v>645</v>
      </c>
      <c r="C77" s="83" t="s">
        <v>646</v>
      </c>
      <c r="D77" s="85" t="s">
        <v>647</v>
      </c>
      <c r="E77" s="85" t="s">
        <v>648</v>
      </c>
      <c r="F77" s="86" t="s">
        <v>414</v>
      </c>
      <c r="G77" s="86" t="s">
        <v>367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610</v>
      </c>
      <c r="B78" s="81" t="s">
        <v>649</v>
      </c>
      <c r="C78" s="83" t="s">
        <v>650</v>
      </c>
      <c r="D78" s="85" t="s">
        <v>651</v>
      </c>
      <c r="E78" s="85" t="s">
        <v>652</v>
      </c>
      <c r="F78" s="86" t="s">
        <v>414</v>
      </c>
      <c r="G78" s="86" t="s">
        <v>399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610</v>
      </c>
      <c r="B79" s="81" t="s">
        <v>653</v>
      </c>
      <c r="C79" s="83" t="s">
        <v>654</v>
      </c>
      <c r="D79" s="85" t="s">
        <v>655</v>
      </c>
      <c r="E79" s="85" t="s">
        <v>656</v>
      </c>
      <c r="F79" s="86" t="s">
        <v>414</v>
      </c>
      <c r="G79" s="86" t="s">
        <v>367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610</v>
      </c>
      <c r="B80" s="81" t="s">
        <v>657</v>
      </c>
      <c r="C80" s="83" t="s">
        <v>658</v>
      </c>
      <c r="D80" s="85" t="s">
        <v>659</v>
      </c>
      <c r="E80" s="85" t="s">
        <v>660</v>
      </c>
      <c r="F80" s="86" t="s">
        <v>414</v>
      </c>
      <c r="G80" s="86" t="s">
        <v>367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661</v>
      </c>
      <c r="B81" s="80">
        <v>9</v>
      </c>
      <c r="C81" s="82" t="s">
        <v>19</v>
      </c>
      <c r="D81" s="84" t="s">
        <v>662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661</v>
      </c>
      <c r="B82" s="81" t="s">
        <v>663</v>
      </c>
      <c r="C82" s="83" t="s">
        <v>664</v>
      </c>
      <c r="D82" s="85" t="s">
        <v>665</v>
      </c>
      <c r="E82" s="85" t="s">
        <v>666</v>
      </c>
      <c r="F82" s="86" t="s">
        <v>382</v>
      </c>
      <c r="G82" s="86" t="s">
        <v>399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661</v>
      </c>
      <c r="B83" s="81" t="s">
        <v>667</v>
      </c>
      <c r="C83" s="83" t="s">
        <v>668</v>
      </c>
      <c r="D83" s="85" t="s">
        <v>669</v>
      </c>
      <c r="E83" s="85" t="s">
        <v>670</v>
      </c>
      <c r="F83" s="86" t="s">
        <v>356</v>
      </c>
      <c r="G83" s="86" t="s">
        <v>399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661</v>
      </c>
      <c r="B84" s="81" t="s">
        <v>671</v>
      </c>
      <c r="C84" s="83" t="s">
        <v>672</v>
      </c>
      <c r="D84" s="85" t="s">
        <v>673</v>
      </c>
      <c r="E84" s="85" t="s">
        <v>674</v>
      </c>
      <c r="F84" s="86" t="s">
        <v>628</v>
      </c>
      <c r="G84" s="86" t="s">
        <v>399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661</v>
      </c>
      <c r="B85" s="81" t="s">
        <v>675</v>
      </c>
      <c r="C85" s="83" t="s">
        <v>676</v>
      </c>
      <c r="D85" s="85" t="s">
        <v>677</v>
      </c>
      <c r="E85" s="85" t="s">
        <v>678</v>
      </c>
      <c r="F85" s="86" t="s">
        <v>382</v>
      </c>
      <c r="G85" s="86" t="s">
        <v>399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661</v>
      </c>
      <c r="B86" s="81" t="s">
        <v>679</v>
      </c>
      <c r="C86" s="83" t="s">
        <v>680</v>
      </c>
      <c r="D86" s="85" t="s">
        <v>681</v>
      </c>
      <c r="E86" s="85" t="s">
        <v>682</v>
      </c>
      <c r="F86" s="86" t="s">
        <v>628</v>
      </c>
      <c r="G86" s="86" t="s">
        <v>399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661</v>
      </c>
      <c r="B87" s="81" t="s">
        <v>683</v>
      </c>
      <c r="C87" s="83" t="s">
        <v>684</v>
      </c>
      <c r="D87" s="85" t="s">
        <v>685</v>
      </c>
      <c r="E87" s="85" t="s">
        <v>686</v>
      </c>
      <c r="F87" s="86" t="s">
        <v>628</v>
      </c>
      <c r="G87" s="86" t="s">
        <v>399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661</v>
      </c>
      <c r="B88" s="81" t="s">
        <v>687</v>
      </c>
      <c r="C88" s="83" t="s">
        <v>688</v>
      </c>
      <c r="D88" s="85" t="s">
        <v>689</v>
      </c>
      <c r="E88" s="85" t="s">
        <v>690</v>
      </c>
      <c r="F88" s="86" t="s">
        <v>628</v>
      </c>
      <c r="G88" s="86" t="s">
        <v>399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691</v>
      </c>
      <c r="B89" s="80">
        <v>10</v>
      </c>
      <c r="C89" s="82" t="s">
        <v>19</v>
      </c>
      <c r="D89" s="84" t="s">
        <v>692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691</v>
      </c>
      <c r="B90" s="81" t="s">
        <v>693</v>
      </c>
      <c r="C90" s="83" t="s">
        <v>694</v>
      </c>
      <c r="D90" s="85" t="s">
        <v>695</v>
      </c>
      <c r="E90" s="85" t="s">
        <v>696</v>
      </c>
      <c r="F90" s="86" t="s">
        <v>356</v>
      </c>
      <c r="G90" s="86" t="s">
        <v>367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691</v>
      </c>
      <c r="B91" s="81" t="s">
        <v>697</v>
      </c>
      <c r="C91" s="83" t="s">
        <v>698</v>
      </c>
      <c r="D91" s="85" t="s">
        <v>699</v>
      </c>
      <c r="E91" s="85" t="s">
        <v>700</v>
      </c>
      <c r="F91" s="86" t="s">
        <v>356</v>
      </c>
      <c r="G91" s="86" t="s">
        <v>399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691</v>
      </c>
      <c r="B92" s="81" t="s">
        <v>701</v>
      </c>
      <c r="C92" s="83" t="s">
        <v>702</v>
      </c>
      <c r="D92" s="85" t="s">
        <v>703</v>
      </c>
      <c r="E92" s="85" t="s">
        <v>704</v>
      </c>
      <c r="F92" s="86" t="s">
        <v>356</v>
      </c>
      <c r="G92" s="86" t="s">
        <v>399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691</v>
      </c>
      <c r="B93" s="81" t="s">
        <v>705</v>
      </c>
      <c r="C93" s="83" t="s">
        <v>706</v>
      </c>
      <c r="D93" s="85" t="s">
        <v>707</v>
      </c>
      <c r="E93" s="85" t="s">
        <v>708</v>
      </c>
      <c r="F93" s="86" t="s">
        <v>356</v>
      </c>
      <c r="G93" s="86" t="s">
        <v>367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691</v>
      </c>
      <c r="B94" s="81" t="s">
        <v>709</v>
      </c>
      <c r="C94" s="83" t="s">
        <v>710</v>
      </c>
      <c r="D94" s="85" t="s">
        <v>711</v>
      </c>
      <c r="E94" s="85" t="s">
        <v>712</v>
      </c>
      <c r="F94" s="86" t="s">
        <v>356</v>
      </c>
      <c r="G94" s="86" t="s">
        <v>399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691</v>
      </c>
      <c r="B95" s="81" t="s">
        <v>713</v>
      </c>
      <c r="C95" s="83" t="s">
        <v>714</v>
      </c>
      <c r="D95" s="85" t="s">
        <v>715</v>
      </c>
      <c r="E95" s="85" t="s">
        <v>716</v>
      </c>
      <c r="F95" s="86" t="s">
        <v>356</v>
      </c>
      <c r="G95" s="86" t="s">
        <v>399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691</v>
      </c>
      <c r="B96" s="81" t="s">
        <v>717</v>
      </c>
      <c r="C96" s="83" t="s">
        <v>718</v>
      </c>
      <c r="D96" s="85" t="s">
        <v>719</v>
      </c>
      <c r="E96" s="85" t="s">
        <v>720</v>
      </c>
      <c r="F96" s="86" t="s">
        <v>356</v>
      </c>
      <c r="G96" s="86" t="s">
        <v>367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721</v>
      </c>
      <c r="B97" s="80">
        <v>11</v>
      </c>
      <c r="C97" s="82" t="s">
        <v>19</v>
      </c>
      <c r="D97" s="84" t="s">
        <v>722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721</v>
      </c>
      <c r="B98" s="81" t="s">
        <v>723</v>
      </c>
      <c r="C98" s="83" t="s">
        <v>724</v>
      </c>
      <c r="D98" s="85" t="s">
        <v>725</v>
      </c>
      <c r="E98" s="85" t="s">
        <v>726</v>
      </c>
      <c r="F98" s="86" t="s">
        <v>474</v>
      </c>
      <c r="G98" s="86" t="s">
        <v>415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721</v>
      </c>
      <c r="B99" s="81" t="s">
        <v>727</v>
      </c>
      <c r="C99" s="83" t="s">
        <v>728</v>
      </c>
      <c r="D99" s="85" t="s">
        <v>729</v>
      </c>
      <c r="E99" s="85" t="s">
        <v>730</v>
      </c>
      <c r="F99" s="86" t="s">
        <v>414</v>
      </c>
      <c r="G99" s="86" t="s">
        <v>731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721</v>
      </c>
      <c r="B100" s="81" t="s">
        <v>732</v>
      </c>
      <c r="C100" s="83" t="s">
        <v>733</v>
      </c>
      <c r="D100" s="85" t="s">
        <v>734</v>
      </c>
      <c r="E100" s="85" t="s">
        <v>735</v>
      </c>
      <c r="F100" s="86" t="s">
        <v>414</v>
      </c>
      <c r="G100" s="86" t="s">
        <v>399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721</v>
      </c>
      <c r="B101" s="81" t="s">
        <v>736</v>
      </c>
      <c r="C101" s="83" t="s">
        <v>737</v>
      </c>
      <c r="D101" s="85" t="s">
        <v>738</v>
      </c>
      <c r="E101" s="85" t="s">
        <v>739</v>
      </c>
      <c r="F101" s="86" t="s">
        <v>414</v>
      </c>
      <c r="G101" s="86" t="s">
        <v>731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721</v>
      </c>
      <c r="B102" s="81" t="s">
        <v>740</v>
      </c>
      <c r="C102" s="83" t="s">
        <v>741</v>
      </c>
      <c r="D102" s="85" t="s">
        <v>742</v>
      </c>
      <c r="E102" s="85" t="s">
        <v>743</v>
      </c>
      <c r="F102" s="86" t="s">
        <v>414</v>
      </c>
      <c r="G102" s="86" t="s">
        <v>731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744</v>
      </c>
      <c r="B103" s="80">
        <v>12</v>
      </c>
      <c r="C103" s="82" t="s">
        <v>19</v>
      </c>
      <c r="D103" s="84" t="s">
        <v>745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744</v>
      </c>
      <c r="B104" s="81" t="s">
        <v>746</v>
      </c>
      <c r="C104" s="83" t="s">
        <v>747</v>
      </c>
      <c r="D104" s="85" t="s">
        <v>748</v>
      </c>
      <c r="E104" s="85" t="s">
        <v>749</v>
      </c>
      <c r="F104" s="86" t="s">
        <v>628</v>
      </c>
      <c r="G104" s="86" t="s">
        <v>399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744</v>
      </c>
      <c r="B105" s="81" t="s">
        <v>750</v>
      </c>
      <c r="C105" s="83" t="s">
        <v>751</v>
      </c>
      <c r="D105" s="85" t="s">
        <v>752</v>
      </c>
      <c r="E105" s="85" t="s">
        <v>753</v>
      </c>
      <c r="F105" s="86" t="s">
        <v>628</v>
      </c>
      <c r="G105" s="86" t="s">
        <v>399</v>
      </c>
      <c r="H105" s="86">
        <v>2</v>
      </c>
      <c r="I105" s="88">
        <f>IF(COUNTIF(J105:AW105,"&lt;&gt;")=0,"",SUMPRODUCT(((Recommendations[ImplStatus]="Implemented")+(Recommendations[ImplStatus]="Compensated"))*ISNUMBER(MATCH(Recommendations[Id],J105:AW105,0)))/COUNTIF(J105:AW105,"&lt;&gt;"))</f>
        <v>0</v>
      </c>
      <c r="J105" s="90" t="s">
        <v>60</v>
      </c>
      <c r="K105" s="90" t="s">
        <v>65</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744</v>
      </c>
      <c r="B106" s="81" t="s">
        <v>754</v>
      </c>
      <c r="C106" s="83" t="s">
        <v>755</v>
      </c>
      <c r="D106" s="85" t="s">
        <v>756</v>
      </c>
      <c r="E106" s="85" t="s">
        <v>757</v>
      </c>
      <c r="F106" s="86" t="s">
        <v>628</v>
      </c>
      <c r="G106" s="86" t="s">
        <v>399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744</v>
      </c>
      <c r="B107" s="81" t="s">
        <v>758</v>
      </c>
      <c r="C107" s="83" t="s">
        <v>759</v>
      </c>
      <c r="D107" s="85" t="s">
        <v>760</v>
      </c>
      <c r="E107" s="85" t="s">
        <v>761</v>
      </c>
      <c r="F107" s="86" t="s">
        <v>474</v>
      </c>
      <c r="G107" s="86" t="s">
        <v>415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744</v>
      </c>
      <c r="B108" s="81" t="s">
        <v>762</v>
      </c>
      <c r="C108" s="83" t="s">
        <v>763</v>
      </c>
      <c r="D108" s="85" t="s">
        <v>764</v>
      </c>
      <c r="E108" s="85" t="s">
        <v>765</v>
      </c>
      <c r="F108" s="86" t="s">
        <v>628</v>
      </c>
      <c r="G108" s="86" t="s">
        <v>399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744</v>
      </c>
      <c r="B109" s="81" t="s">
        <v>766</v>
      </c>
      <c r="C109" s="83" t="s">
        <v>767</v>
      </c>
      <c r="D109" s="85" t="s">
        <v>768</v>
      </c>
      <c r="E109" s="85" t="s">
        <v>769</v>
      </c>
      <c r="F109" s="86" t="s">
        <v>628</v>
      </c>
      <c r="G109" s="86" t="s">
        <v>399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744</v>
      </c>
      <c r="B110" s="81" t="s">
        <v>770</v>
      </c>
      <c r="C110" s="83" t="s">
        <v>771</v>
      </c>
      <c r="D110" s="85" t="s">
        <v>772</v>
      </c>
      <c r="E110" s="85" t="s">
        <v>773</v>
      </c>
      <c r="F110" s="86" t="s">
        <v>356</v>
      </c>
      <c r="G110" s="86" t="s">
        <v>399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744</v>
      </c>
      <c r="B111" s="81" t="s">
        <v>774</v>
      </c>
      <c r="C111" s="83" t="s">
        <v>775</v>
      </c>
      <c r="D111" s="85" t="s">
        <v>776</v>
      </c>
      <c r="E111" s="85" t="s">
        <v>777</v>
      </c>
      <c r="F111" s="86" t="s">
        <v>356</v>
      </c>
      <c r="G111" s="86" t="s">
        <v>399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778</v>
      </c>
      <c r="B112" s="80">
        <v>13</v>
      </c>
      <c r="C112" s="82" t="s">
        <v>19</v>
      </c>
      <c r="D112" s="84" t="s">
        <v>779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778</v>
      </c>
      <c r="B113" s="81" t="s">
        <v>780</v>
      </c>
      <c r="C113" s="83" t="s">
        <v>781</v>
      </c>
      <c r="D113" s="85" t="s">
        <v>782</v>
      </c>
      <c r="E113" s="85" t="s">
        <v>783</v>
      </c>
      <c r="F113" s="86" t="s">
        <v>628</v>
      </c>
      <c r="G113" s="86" t="s">
        <v>367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778</v>
      </c>
      <c r="B114" s="81" t="s">
        <v>784</v>
      </c>
      <c r="C114" s="83" t="s">
        <v>785</v>
      </c>
      <c r="D114" s="85" t="s">
        <v>786</v>
      </c>
      <c r="E114" s="85" t="s">
        <v>787</v>
      </c>
      <c r="F114" s="86" t="s">
        <v>356</v>
      </c>
      <c r="G114" s="86" t="s">
        <v>367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778</v>
      </c>
      <c r="B115" s="81" t="s">
        <v>788</v>
      </c>
      <c r="C115" s="83" t="s">
        <v>789</v>
      </c>
      <c r="D115" s="85" t="s">
        <v>790</v>
      </c>
      <c r="E115" s="85" t="s">
        <v>791</v>
      </c>
      <c r="F115" s="86" t="s">
        <v>628</v>
      </c>
      <c r="G115" s="86" t="s">
        <v>367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778</v>
      </c>
      <c r="B116" s="81" t="s">
        <v>792</v>
      </c>
      <c r="C116" s="83" t="s">
        <v>793</v>
      </c>
      <c r="D116" s="85" t="s">
        <v>794</v>
      </c>
      <c r="E116" s="85" t="s">
        <v>795</v>
      </c>
      <c r="F116" s="86" t="s">
        <v>628</v>
      </c>
      <c r="G116" s="86" t="s">
        <v>399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778</v>
      </c>
      <c r="B117" s="81" t="s">
        <v>796</v>
      </c>
      <c r="C117" s="83" t="s">
        <v>797</v>
      </c>
      <c r="D117" s="85" t="s">
        <v>798</v>
      </c>
      <c r="E117" s="85" t="s">
        <v>799</v>
      </c>
      <c r="F117" s="86" t="s">
        <v>356</v>
      </c>
      <c r="G117" s="86" t="s">
        <v>399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778</v>
      </c>
      <c r="B118" s="81" t="s">
        <v>800</v>
      </c>
      <c r="C118" s="83" t="s">
        <v>801</v>
      </c>
      <c r="D118" s="85" t="s">
        <v>802</v>
      </c>
      <c r="E118" s="85" t="s">
        <v>803</v>
      </c>
      <c r="F118" s="86" t="s">
        <v>628</v>
      </c>
      <c r="G118" s="86" t="s">
        <v>367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778</v>
      </c>
      <c r="B119" s="81" t="s">
        <v>804</v>
      </c>
      <c r="C119" s="83" t="s">
        <v>805</v>
      </c>
      <c r="D119" s="85" t="s">
        <v>806</v>
      </c>
      <c r="E119" s="85" t="s">
        <v>807</v>
      </c>
      <c r="F119" s="86" t="s">
        <v>356</v>
      </c>
      <c r="G119" s="86" t="s">
        <v>399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778</v>
      </c>
      <c r="B120" s="81" t="s">
        <v>808</v>
      </c>
      <c r="C120" s="83" t="s">
        <v>809</v>
      </c>
      <c r="D120" s="85" t="s">
        <v>810</v>
      </c>
      <c r="E120" s="85" t="s">
        <v>811</v>
      </c>
      <c r="F120" s="86" t="s">
        <v>628</v>
      </c>
      <c r="G120" s="86" t="s">
        <v>399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778</v>
      </c>
      <c r="B121" s="81" t="s">
        <v>812</v>
      </c>
      <c r="C121" s="83" t="s">
        <v>813</v>
      </c>
      <c r="D121" s="85" t="s">
        <v>814</v>
      </c>
      <c r="E121" s="85" t="s">
        <v>815</v>
      </c>
      <c r="F121" s="86" t="s">
        <v>628</v>
      </c>
      <c r="G121" s="86" t="s">
        <v>399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778</v>
      </c>
      <c r="B122" s="81" t="s">
        <v>816</v>
      </c>
      <c r="C122" s="83" t="s">
        <v>817</v>
      </c>
      <c r="D122" s="85" t="s">
        <v>818</v>
      </c>
      <c r="E122" s="85" t="s">
        <v>819</v>
      </c>
      <c r="F122" s="86" t="s">
        <v>628</v>
      </c>
      <c r="G122" s="86" t="s">
        <v>399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778</v>
      </c>
      <c r="B123" s="81" t="s">
        <v>820</v>
      </c>
      <c r="C123" s="83" t="s">
        <v>821</v>
      </c>
      <c r="D123" s="85" t="s">
        <v>822</v>
      </c>
      <c r="E123" s="85" t="s">
        <v>823</v>
      </c>
      <c r="F123" s="86" t="s">
        <v>628</v>
      </c>
      <c r="G123" s="86" t="s">
        <v>367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824</v>
      </c>
      <c r="B124" s="80">
        <v>14</v>
      </c>
      <c r="C124" s="82" t="s">
        <v>19</v>
      </c>
      <c r="D124" s="84" t="s">
        <v>825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824</v>
      </c>
      <c r="B125" s="81" t="s">
        <v>826</v>
      </c>
      <c r="C125" s="83" t="s">
        <v>827</v>
      </c>
      <c r="D125" s="85" t="s">
        <v>828</v>
      </c>
      <c r="E125" s="85" t="s">
        <v>829</v>
      </c>
      <c r="F125" s="86" t="s">
        <v>474</v>
      </c>
      <c r="G125" s="86" t="s">
        <v>415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824</v>
      </c>
      <c r="B126" s="81" t="s">
        <v>830</v>
      </c>
      <c r="C126" s="83" t="s">
        <v>831</v>
      </c>
      <c r="D126" s="85" t="s">
        <v>832</v>
      </c>
      <c r="E126" s="85" t="s">
        <v>833</v>
      </c>
      <c r="F126" s="86" t="s">
        <v>499</v>
      </c>
      <c r="G126" s="86" t="s">
        <v>399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824</v>
      </c>
      <c r="B127" s="81" t="s">
        <v>834</v>
      </c>
      <c r="C127" s="83" t="s">
        <v>835</v>
      </c>
      <c r="D127" s="85" t="s">
        <v>836</v>
      </c>
      <c r="E127" s="85" t="s">
        <v>837</v>
      </c>
      <c r="F127" s="86" t="s">
        <v>499</v>
      </c>
      <c r="G127" s="86" t="s">
        <v>399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824</v>
      </c>
      <c r="B128" s="81" t="s">
        <v>838</v>
      </c>
      <c r="C128" s="83" t="s">
        <v>839</v>
      </c>
      <c r="D128" s="85" t="s">
        <v>840</v>
      </c>
      <c r="E128" s="85" t="s">
        <v>841</v>
      </c>
      <c r="F128" s="86" t="s">
        <v>499</v>
      </c>
      <c r="G128" s="86" t="s">
        <v>399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824</v>
      </c>
      <c r="B129" s="81" t="s">
        <v>842</v>
      </c>
      <c r="C129" s="83" t="s">
        <v>843</v>
      </c>
      <c r="D129" s="85" t="s">
        <v>844</v>
      </c>
      <c r="E129" s="85" t="s">
        <v>845</v>
      </c>
      <c r="F129" s="86" t="s">
        <v>499</v>
      </c>
      <c r="G129" s="86" t="s">
        <v>399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824</v>
      </c>
      <c r="B130" s="81" t="s">
        <v>846</v>
      </c>
      <c r="C130" s="83" t="s">
        <v>847</v>
      </c>
      <c r="D130" s="85" t="s">
        <v>848</v>
      </c>
      <c r="E130" s="85" t="s">
        <v>849</v>
      </c>
      <c r="F130" s="86" t="s">
        <v>499</v>
      </c>
      <c r="G130" s="86" t="s">
        <v>399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824</v>
      </c>
      <c r="B131" s="81" t="s">
        <v>850</v>
      </c>
      <c r="C131" s="83" t="s">
        <v>851</v>
      </c>
      <c r="D131" s="85" t="s">
        <v>852</v>
      </c>
      <c r="E131" s="85" t="s">
        <v>853</v>
      </c>
      <c r="F131" s="86" t="s">
        <v>499</v>
      </c>
      <c r="G131" s="86" t="s">
        <v>399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824</v>
      </c>
      <c r="B132" s="81" t="s">
        <v>854</v>
      </c>
      <c r="C132" s="83" t="s">
        <v>855</v>
      </c>
      <c r="D132" s="85" t="s">
        <v>856</v>
      </c>
      <c r="E132" s="85" t="s">
        <v>857</v>
      </c>
      <c r="F132" s="86" t="s">
        <v>499</v>
      </c>
      <c r="G132" s="86" t="s">
        <v>399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824</v>
      </c>
      <c r="B133" s="81" t="s">
        <v>858</v>
      </c>
      <c r="C133" s="83" t="s">
        <v>859</v>
      </c>
      <c r="D133" s="85" t="s">
        <v>860</v>
      </c>
      <c r="E133" s="85" t="s">
        <v>861</v>
      </c>
      <c r="F133" s="86" t="s">
        <v>499</v>
      </c>
      <c r="G133" s="86" t="s">
        <v>399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862</v>
      </c>
      <c r="B134" s="80">
        <v>15</v>
      </c>
      <c r="C134" s="82" t="s">
        <v>19</v>
      </c>
      <c r="D134" s="84" t="s">
        <v>863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862</v>
      </c>
      <c r="B135" s="81" t="s">
        <v>864</v>
      </c>
      <c r="C135" s="83" t="s">
        <v>865</v>
      </c>
      <c r="D135" s="85" t="s">
        <v>866</v>
      </c>
      <c r="E135" s="85" t="s">
        <v>867</v>
      </c>
      <c r="F135" s="86" t="s">
        <v>499</v>
      </c>
      <c r="G135" s="86" t="s">
        <v>357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862</v>
      </c>
      <c r="B136" s="81" t="s">
        <v>868</v>
      </c>
      <c r="C136" s="83" t="s">
        <v>869</v>
      </c>
      <c r="D136" s="85" t="s">
        <v>870</v>
      </c>
      <c r="E136" s="85" t="s">
        <v>871</v>
      </c>
      <c r="F136" s="86" t="s">
        <v>474</v>
      </c>
      <c r="G136" s="86" t="s">
        <v>415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862</v>
      </c>
      <c r="B137" s="81" t="s">
        <v>872</v>
      </c>
      <c r="C137" s="83" t="s">
        <v>873</v>
      </c>
      <c r="D137" s="85" t="s">
        <v>874</v>
      </c>
      <c r="E137" s="85" t="s">
        <v>875</v>
      </c>
      <c r="F137" s="86" t="s">
        <v>499</v>
      </c>
      <c r="G137" s="86" t="s">
        <v>415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862</v>
      </c>
      <c r="B138" s="81" t="s">
        <v>876</v>
      </c>
      <c r="C138" s="83" t="s">
        <v>877</v>
      </c>
      <c r="D138" s="85" t="s">
        <v>878</v>
      </c>
      <c r="E138" s="85" t="s">
        <v>879</v>
      </c>
      <c r="F138" s="86" t="s">
        <v>474</v>
      </c>
      <c r="G138" s="86" t="s">
        <v>415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862</v>
      </c>
      <c r="B139" s="81" t="s">
        <v>880</v>
      </c>
      <c r="C139" s="83" t="s">
        <v>881</v>
      </c>
      <c r="D139" s="85" t="s">
        <v>882</v>
      </c>
      <c r="E139" s="85" t="s">
        <v>883</v>
      </c>
      <c r="F139" s="86" t="s">
        <v>499</v>
      </c>
      <c r="G139" s="86" t="s">
        <v>415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862</v>
      </c>
      <c r="B140" s="81" t="s">
        <v>884</v>
      </c>
      <c r="C140" s="83" t="s">
        <v>885</v>
      </c>
      <c r="D140" s="85" t="s">
        <v>886</v>
      </c>
      <c r="E140" s="85" t="s">
        <v>887</v>
      </c>
      <c r="F140" s="86" t="s">
        <v>414</v>
      </c>
      <c r="G140" s="86" t="s">
        <v>415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862</v>
      </c>
      <c r="B141" s="81" t="s">
        <v>888</v>
      </c>
      <c r="C141" s="83" t="s">
        <v>889</v>
      </c>
      <c r="D141" s="85" t="s">
        <v>890</v>
      </c>
      <c r="E141" s="85" t="s">
        <v>891</v>
      </c>
      <c r="F141" s="86" t="s">
        <v>414</v>
      </c>
      <c r="G141" s="86" t="s">
        <v>399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892</v>
      </c>
      <c r="B142" s="80">
        <v>16</v>
      </c>
      <c r="C142" s="82" t="s">
        <v>19</v>
      </c>
      <c r="D142" s="84" t="s">
        <v>893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892</v>
      </c>
      <c r="B143" s="81" t="s">
        <v>894</v>
      </c>
      <c r="C143" s="83" t="s">
        <v>895</v>
      </c>
      <c r="D143" s="85" t="s">
        <v>896</v>
      </c>
      <c r="E143" s="85" t="s">
        <v>897</v>
      </c>
      <c r="F143" s="86" t="s">
        <v>474</v>
      </c>
      <c r="G143" s="86" t="s">
        <v>415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892</v>
      </c>
      <c r="B144" s="81" t="s">
        <v>898</v>
      </c>
      <c r="C144" s="83" t="s">
        <v>899</v>
      </c>
      <c r="D144" s="85" t="s">
        <v>900</v>
      </c>
      <c r="E144" s="85" t="s">
        <v>901</v>
      </c>
      <c r="F144" s="86" t="s">
        <v>474</v>
      </c>
      <c r="G144" s="86" t="s">
        <v>415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892</v>
      </c>
      <c r="B145" s="81" t="s">
        <v>902</v>
      </c>
      <c r="C145" s="83" t="s">
        <v>903</v>
      </c>
      <c r="D145" s="85" t="s">
        <v>904</v>
      </c>
      <c r="E145" s="85" t="s">
        <v>905</v>
      </c>
      <c r="F145" s="86" t="s">
        <v>382</v>
      </c>
      <c r="G145" s="86" t="s">
        <v>367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892</v>
      </c>
      <c r="B146" s="81" t="s">
        <v>906</v>
      </c>
      <c r="C146" s="83" t="s">
        <v>907</v>
      </c>
      <c r="D146" s="85" t="s">
        <v>908</v>
      </c>
      <c r="E146" s="85" t="s">
        <v>909</v>
      </c>
      <c r="F146" s="86" t="s">
        <v>382</v>
      </c>
      <c r="G146" s="86" t="s">
        <v>357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892</v>
      </c>
      <c r="B147" s="81" t="s">
        <v>910</v>
      </c>
      <c r="C147" s="83" t="s">
        <v>911</v>
      </c>
      <c r="D147" s="85" t="s">
        <v>912</v>
      </c>
      <c r="E147" s="85" t="s">
        <v>913</v>
      </c>
      <c r="F147" s="86" t="s">
        <v>382</v>
      </c>
      <c r="G147" s="86" t="s">
        <v>399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892</v>
      </c>
      <c r="B148" s="81" t="s">
        <v>914</v>
      </c>
      <c r="C148" s="83" t="s">
        <v>915</v>
      </c>
      <c r="D148" s="85" t="s">
        <v>916</v>
      </c>
      <c r="E148" s="85" t="s">
        <v>917</v>
      </c>
      <c r="F148" s="86" t="s">
        <v>474</v>
      </c>
      <c r="G148" s="86" t="s">
        <v>415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892</v>
      </c>
      <c r="B149" s="81" t="s">
        <v>918</v>
      </c>
      <c r="C149" s="83" t="s">
        <v>919</v>
      </c>
      <c r="D149" s="85" t="s">
        <v>920</v>
      </c>
      <c r="E149" s="85" t="s">
        <v>921</v>
      </c>
      <c r="F149" s="86" t="s">
        <v>382</v>
      </c>
      <c r="G149" s="86" t="s">
        <v>399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892</v>
      </c>
      <c r="B150" s="81" t="s">
        <v>922</v>
      </c>
      <c r="C150" s="83" t="s">
        <v>923</v>
      </c>
      <c r="D150" s="85" t="s">
        <v>924</v>
      </c>
      <c r="E150" s="85" t="s">
        <v>925</v>
      </c>
      <c r="F150" s="86" t="s">
        <v>628</v>
      </c>
      <c r="G150" s="86" t="s">
        <v>399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892</v>
      </c>
      <c r="B151" s="81" t="s">
        <v>926</v>
      </c>
      <c r="C151" s="83" t="s">
        <v>927</v>
      </c>
      <c r="D151" s="85" t="s">
        <v>928</v>
      </c>
      <c r="E151" s="85" t="s">
        <v>929</v>
      </c>
      <c r="F151" s="86" t="s">
        <v>499</v>
      </c>
      <c r="G151" s="86" t="s">
        <v>399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892</v>
      </c>
      <c r="B152" s="81" t="s">
        <v>930</v>
      </c>
      <c r="C152" s="83" t="s">
        <v>931</v>
      </c>
      <c r="D152" s="85" t="s">
        <v>932</v>
      </c>
      <c r="E152" s="85" t="s">
        <v>933</v>
      </c>
      <c r="F152" s="86" t="s">
        <v>382</v>
      </c>
      <c r="G152" s="86" t="s">
        <v>399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892</v>
      </c>
      <c r="B153" s="81" t="s">
        <v>934</v>
      </c>
      <c r="C153" s="83" t="s">
        <v>935</v>
      </c>
      <c r="D153" s="85" t="s">
        <v>936</v>
      </c>
      <c r="E153" s="85" t="s">
        <v>937</v>
      </c>
      <c r="F153" s="86" t="s">
        <v>382</v>
      </c>
      <c r="G153" s="86" t="s">
        <v>399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892</v>
      </c>
      <c r="B154" s="81" t="s">
        <v>938</v>
      </c>
      <c r="C154" s="83" t="s">
        <v>939</v>
      </c>
      <c r="D154" s="85" t="s">
        <v>940</v>
      </c>
      <c r="E154" s="85" t="s">
        <v>941</v>
      </c>
      <c r="F154" s="86" t="s">
        <v>382</v>
      </c>
      <c r="G154" s="86" t="s">
        <v>399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892</v>
      </c>
      <c r="B155" s="81" t="s">
        <v>942</v>
      </c>
      <c r="C155" s="83" t="s">
        <v>943</v>
      </c>
      <c r="D155" s="85" t="s">
        <v>944</v>
      </c>
      <c r="E155" s="85" t="s">
        <v>945</v>
      </c>
      <c r="F155" s="86" t="s">
        <v>382</v>
      </c>
      <c r="G155" s="86" t="s">
        <v>367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892</v>
      </c>
      <c r="B156" s="81" t="s">
        <v>946</v>
      </c>
      <c r="C156" s="83" t="s">
        <v>947</v>
      </c>
      <c r="D156" s="85" t="s">
        <v>948</v>
      </c>
      <c r="E156" s="85" t="s">
        <v>949</v>
      </c>
      <c r="F156" s="86" t="s">
        <v>382</v>
      </c>
      <c r="G156" s="86" t="s">
        <v>399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950</v>
      </c>
      <c r="B157" s="80">
        <v>17</v>
      </c>
      <c r="C157" s="82" t="s">
        <v>19</v>
      </c>
      <c r="D157" s="84" t="s">
        <v>951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950</v>
      </c>
      <c r="B158" s="81" t="s">
        <v>952</v>
      </c>
      <c r="C158" s="83" t="s">
        <v>953</v>
      </c>
      <c r="D158" s="85" t="s">
        <v>954</v>
      </c>
      <c r="E158" s="85" t="s">
        <v>955</v>
      </c>
      <c r="F158" s="86" t="s">
        <v>499</v>
      </c>
      <c r="G158" s="86" t="s">
        <v>362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950</v>
      </c>
      <c r="B159" s="81" t="s">
        <v>956</v>
      </c>
      <c r="C159" s="83" t="s">
        <v>957</v>
      </c>
      <c r="D159" s="85" t="s">
        <v>958</v>
      </c>
      <c r="E159" s="85" t="s">
        <v>959</v>
      </c>
      <c r="F159" s="86" t="s">
        <v>474</v>
      </c>
      <c r="G159" s="86" t="s">
        <v>415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950</v>
      </c>
      <c r="B160" s="81" t="s">
        <v>960</v>
      </c>
      <c r="C160" s="83" t="s">
        <v>961</v>
      </c>
      <c r="D160" s="85" t="s">
        <v>962</v>
      </c>
      <c r="E160" s="85" t="s">
        <v>963</v>
      </c>
      <c r="F160" s="86" t="s">
        <v>474</v>
      </c>
      <c r="G160" s="86" t="s">
        <v>415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950</v>
      </c>
      <c r="B161" s="81" t="s">
        <v>964</v>
      </c>
      <c r="C161" s="83" t="s">
        <v>965</v>
      </c>
      <c r="D161" s="85" t="s">
        <v>966</v>
      </c>
      <c r="E161" s="85" t="s">
        <v>967</v>
      </c>
      <c r="F161" s="86" t="s">
        <v>474</v>
      </c>
      <c r="G161" s="86" t="s">
        <v>415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950</v>
      </c>
      <c r="B162" s="81" t="s">
        <v>968</v>
      </c>
      <c r="C162" s="83" t="s">
        <v>969</v>
      </c>
      <c r="D162" s="85" t="s">
        <v>970</v>
      </c>
      <c r="E162" s="85" t="s">
        <v>971</v>
      </c>
      <c r="F162" s="86" t="s">
        <v>499</v>
      </c>
      <c r="G162" s="86" t="s">
        <v>362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950</v>
      </c>
      <c r="B163" s="81" t="s">
        <v>972</v>
      </c>
      <c r="C163" s="83" t="s">
        <v>973</v>
      </c>
      <c r="D163" s="85" t="s">
        <v>974</v>
      </c>
      <c r="E163" s="85" t="s">
        <v>975</v>
      </c>
      <c r="F163" s="86" t="s">
        <v>499</v>
      </c>
      <c r="G163" s="86" t="s">
        <v>362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950</v>
      </c>
      <c r="B164" s="81" t="s">
        <v>976</v>
      </c>
      <c r="C164" s="83" t="s">
        <v>977</v>
      </c>
      <c r="D164" s="85" t="s">
        <v>978</v>
      </c>
      <c r="E164" s="85" t="s">
        <v>979</v>
      </c>
      <c r="F164" s="86" t="s">
        <v>499</v>
      </c>
      <c r="G164" s="86" t="s">
        <v>731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950</v>
      </c>
      <c r="B165" s="81" t="s">
        <v>980</v>
      </c>
      <c r="C165" s="83" t="s">
        <v>981</v>
      </c>
      <c r="D165" s="85" t="s">
        <v>982</v>
      </c>
      <c r="E165" s="85" t="s">
        <v>983</v>
      </c>
      <c r="F165" s="86" t="s">
        <v>499</v>
      </c>
      <c r="G165" s="86" t="s">
        <v>731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950</v>
      </c>
      <c r="B166" s="81" t="s">
        <v>984</v>
      </c>
      <c r="C166" s="83" t="s">
        <v>985</v>
      </c>
      <c r="D166" s="85" t="s">
        <v>986</v>
      </c>
      <c r="E166" s="85" t="s">
        <v>987</v>
      </c>
      <c r="F166" s="86" t="s">
        <v>474</v>
      </c>
      <c r="G166" s="86" t="s">
        <v>731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988</v>
      </c>
      <c r="B167" s="80">
        <v>18</v>
      </c>
      <c r="C167" s="82" t="s">
        <v>19</v>
      </c>
      <c r="D167" s="84" t="s">
        <v>989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988</v>
      </c>
      <c r="B168" s="81" t="s">
        <v>990</v>
      </c>
      <c r="C168" s="83" t="s">
        <v>991</v>
      </c>
      <c r="D168" s="85" t="s">
        <v>992</v>
      </c>
      <c r="E168" s="85" t="s">
        <v>993</v>
      </c>
      <c r="F168" s="86" t="s">
        <v>474</v>
      </c>
      <c r="G168" s="86" t="s">
        <v>415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988</v>
      </c>
      <c r="B169" s="81" t="s">
        <v>994</v>
      </c>
      <c r="C169" s="83" t="s">
        <v>995</v>
      </c>
      <c r="D169" s="85" t="s">
        <v>996</v>
      </c>
      <c r="E169" s="85" t="s">
        <v>997</v>
      </c>
      <c r="F169" s="86" t="s">
        <v>628</v>
      </c>
      <c r="G169" s="86" t="s">
        <v>367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988</v>
      </c>
      <c r="B170" s="81" t="s">
        <v>998</v>
      </c>
      <c r="C170" s="83" t="s">
        <v>999</v>
      </c>
      <c r="D170" s="85" t="s">
        <v>1000</v>
      </c>
      <c r="E170" s="85" t="s">
        <v>1001</v>
      </c>
      <c r="F170" s="86" t="s">
        <v>628</v>
      </c>
      <c r="G170" s="86" t="s">
        <v>399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988</v>
      </c>
      <c r="B171" s="81" t="s">
        <v>1002</v>
      </c>
      <c r="C171" s="83" t="s">
        <v>1003</v>
      </c>
      <c r="D171" s="85" t="s">
        <v>1004</v>
      </c>
      <c r="E171" s="85" t="s">
        <v>1005</v>
      </c>
      <c r="F171" s="86" t="s">
        <v>628</v>
      </c>
      <c r="G171" s="86" t="s">
        <v>399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988</v>
      </c>
      <c r="B172" s="91" t="s">
        <v>1006</v>
      </c>
      <c r="C172" s="92" t="s">
        <v>1007</v>
      </c>
      <c r="D172" s="93" t="s">
        <v>1008</v>
      </c>
      <c r="E172" s="93" t="s">
        <v>1009</v>
      </c>
      <c r="F172" s="94" t="s">
        <v>628</v>
      </c>
      <c r="G172" s="94" t="s">
        <v>367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42" t="s">
        <v>70</v>
      </c>
      <c r="B176" s="242"/>
      <c r="C176" s="242"/>
      <c r="D176" s="24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IFERROR(INDEX('Recommendations'!$G$2:$G$11, MATCH(J2,'Recommendations'!$A$2:$A$11,0))="Implemented", FALSE))</xm:f>
            <x14:dxf>
              <font>
                <color rgb="FF000000"/>
              </font>
              <fill>
                <patternFill>
                  <bgColor rgb="FF3C7D22"/>
                </patternFill>
              </fill>
            </x14:dxf>
          </x14:cfRule>
          <x14:cfRule type="expression" priority="2" id="{00000000-000E-0000-0400-000002000000}">
            <xm:f>AND(J2&lt;&gt;"", IFERROR(INDEX('Recommendations'!$G$2:$G$11, MATCH(J2,'Recommendations'!$A$2:$A$11,0))="Compensated", FALSE))</xm:f>
            <x14:dxf>
              <font>
                <color rgb="FF000000"/>
              </font>
              <fill>
                <patternFill>
                  <bgColor rgb="FFC6E0B4"/>
                </patternFill>
              </fill>
            </x14:dxf>
          </x14:cfRule>
          <x14:cfRule type="expression" priority="3" id="{00000000-000E-0000-0400-000003000000}">
            <xm:f>AND(J2&lt;&gt;"", IFERROR(INDEX('Recommendations'!$G$2:$G$11, MATCH(J2,'Recommendations'!$A$2:$A$11,0))="Testing", FALSE))</xm:f>
            <x14:dxf>
              <font>
                <color rgb="FF000000"/>
              </font>
              <fill>
                <patternFill>
                  <bgColor rgb="FFFFC000"/>
                </patternFill>
              </fill>
            </x14:dxf>
          </x14:cfRule>
          <x14:cfRule type="expression" priority="4" id="{00000000-000E-0000-0400-000004000000}">
            <xm:f>AND(J2&lt;&gt;"", IFERROR(INDEX('Recommendations'!$G$2:$G$11, MATCH(J2,'Recommendations'!$A$2:$A$11,0))="Failed", FALSE))</xm:f>
            <x14:dxf>
              <font>
                <color rgb="FF000000"/>
              </font>
              <fill>
                <patternFill>
                  <bgColor rgb="FFD82891"/>
                </patternFill>
              </fill>
            </x14:dxf>
          </x14:cfRule>
          <x14:cfRule type="expression" priority="5" id="{00000000-000E-0000-0400-000005000000}">
            <xm:f>AND(J2&lt;&gt;"", IFERROR(INDEX('Recommendations'!$G$2:$G$11, MATCH(J2,'Recommendations'!$A$2:$A$11,0))="Risk Accepted", FALSE))</xm:f>
            <x14:dxf>
              <font>
                <color rgb="FF000000"/>
              </font>
              <fill>
                <patternFill>
                  <bgColor rgb="FFD9D9D9"/>
                </patternFill>
              </fill>
            </x14:dxf>
          </x14:cfRule>
          <x14:cfRule type="expression" priority="6" id="{00000000-000E-0000-0400-000006000000}">
            <xm:f>AND(J2&lt;&gt;"", IFERROR(INDEX('Recommendations'!$G$2:$G$11, MATCH(J2,'Recommendations'!$A$2:$A$11,0))="N/A",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1010</v>
      </c>
      <c r="C1" s="121" t="s">
        <v>9</v>
      </c>
      <c r="D1" s="121" t="s">
        <v>215</v>
      </c>
      <c r="E1" s="121" t="s">
        <v>1011</v>
      </c>
      <c r="F1" s="121" t="s">
        <v>1012</v>
      </c>
      <c r="G1" s="121" t="s">
        <v>309</v>
      </c>
      <c r="H1" s="121" t="s">
        <v>310</v>
      </c>
      <c r="I1" s="121" t="s">
        <v>311</v>
      </c>
      <c r="J1" s="121" t="s">
        <v>312</v>
      </c>
      <c r="K1" s="121" t="s">
        <v>313</v>
      </c>
      <c r="L1" s="121" t="s">
        <v>314</v>
      </c>
      <c r="M1" s="121" t="s">
        <v>315</v>
      </c>
      <c r="N1" s="121" t="s">
        <v>316</v>
      </c>
      <c r="O1" s="121" t="s">
        <v>317</v>
      </c>
      <c r="P1" s="121" t="s">
        <v>318</v>
      </c>
      <c r="Q1" s="121" t="s">
        <v>319</v>
      </c>
      <c r="R1" s="121" t="s">
        <v>320</v>
      </c>
      <c r="S1" s="121" t="s">
        <v>321</v>
      </c>
      <c r="T1" s="121" t="s">
        <v>322</v>
      </c>
      <c r="U1" s="121" t="s">
        <v>323</v>
      </c>
      <c r="V1" s="121" t="s">
        <v>324</v>
      </c>
      <c r="W1" s="121" t="s">
        <v>325</v>
      </c>
      <c r="X1" s="121" t="s">
        <v>326</v>
      </c>
      <c r="Y1" s="121" t="s">
        <v>327</v>
      </c>
      <c r="Z1" s="121" t="s">
        <v>328</v>
      </c>
      <c r="AA1" s="121" t="s">
        <v>329</v>
      </c>
      <c r="AB1" s="121" t="s">
        <v>330</v>
      </c>
      <c r="AC1" s="121" t="s">
        <v>331</v>
      </c>
      <c r="AD1" s="121" t="s">
        <v>332</v>
      </c>
      <c r="AE1" s="121" t="s">
        <v>333</v>
      </c>
      <c r="AF1" s="121" t="s">
        <v>334</v>
      </c>
      <c r="AG1" s="121" t="s">
        <v>335</v>
      </c>
      <c r="AH1" s="121" t="s">
        <v>336</v>
      </c>
      <c r="AI1" s="121" t="s">
        <v>337</v>
      </c>
      <c r="AJ1" s="121" t="s">
        <v>338</v>
      </c>
      <c r="AK1" s="121" t="s">
        <v>339</v>
      </c>
      <c r="AL1" s="121" t="s">
        <v>340</v>
      </c>
      <c r="AM1" s="121" t="s">
        <v>341</v>
      </c>
      <c r="AN1" s="121" t="s">
        <v>342</v>
      </c>
      <c r="AO1" s="121" t="s">
        <v>343</v>
      </c>
      <c r="AP1" s="121" t="s">
        <v>344</v>
      </c>
      <c r="AQ1" s="121" t="s">
        <v>345</v>
      </c>
      <c r="AR1" s="121" t="s">
        <v>346</v>
      </c>
      <c r="AS1" s="121" t="s">
        <v>347</v>
      </c>
      <c r="AT1" s="121" t="s">
        <v>348</v>
      </c>
      <c r="AU1" s="122" t="s">
        <v>349</v>
      </c>
    </row>
    <row r="2" spans="1:47" ht="60" customHeight="1" x14ac:dyDescent="0.35">
      <c r="A2" s="116" t="s">
        <v>1013</v>
      </c>
      <c r="B2" s="106" t="s">
        <v>1014</v>
      </c>
      <c r="C2" s="107" t="s">
        <v>1015</v>
      </c>
      <c r="D2" s="107" t="s">
        <v>1016</v>
      </c>
      <c r="E2" s="107" t="s">
        <v>1017</v>
      </c>
      <c r="F2" s="108" t="s">
        <v>1018</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1019</v>
      </c>
      <c r="B3" s="106" t="s">
        <v>1020</v>
      </c>
      <c r="C3" s="107" t="s">
        <v>1021</v>
      </c>
      <c r="D3" s="107" t="s">
        <v>1022</v>
      </c>
      <c r="E3" s="107" t="s">
        <v>1023</v>
      </c>
      <c r="F3" s="108" t="s">
        <v>1024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1025</v>
      </c>
      <c r="B4" s="106" t="s">
        <v>1026</v>
      </c>
      <c r="C4" s="107" t="s">
        <v>1027</v>
      </c>
      <c r="D4" s="107" t="s">
        <v>1028</v>
      </c>
      <c r="E4" s="107" t="s">
        <v>1029</v>
      </c>
      <c r="F4" s="108" t="s">
        <v>1030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1031</v>
      </c>
      <c r="B5" s="106" t="s">
        <v>1032</v>
      </c>
      <c r="C5" s="107" t="s">
        <v>1033</v>
      </c>
      <c r="D5" s="107" t="s">
        <v>1034</v>
      </c>
      <c r="E5" s="107" t="s">
        <v>1035</v>
      </c>
      <c r="F5" s="108" t="s">
        <v>1036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1037</v>
      </c>
      <c r="B6" s="106" t="s">
        <v>1038</v>
      </c>
      <c r="C6" s="107" t="s">
        <v>1039</v>
      </c>
      <c r="D6" s="107" t="s">
        <v>1040</v>
      </c>
      <c r="E6" s="107" t="s">
        <v>19</v>
      </c>
      <c r="F6" s="108" t="s">
        <v>1041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1042</v>
      </c>
      <c r="B7" s="106" t="s">
        <v>10</v>
      </c>
      <c r="C7" s="107" t="s">
        <v>1043</v>
      </c>
      <c r="D7" s="107" t="s">
        <v>1044</v>
      </c>
      <c r="E7" s="107" t="s">
        <v>19</v>
      </c>
      <c r="F7" s="108" t="s">
        <v>1045</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1046</v>
      </c>
      <c r="B8" s="106" t="s">
        <v>1047</v>
      </c>
      <c r="C8" s="107" t="s">
        <v>1048</v>
      </c>
      <c r="D8" s="107" t="s">
        <v>1049</v>
      </c>
      <c r="E8" s="107" t="s">
        <v>19</v>
      </c>
      <c r="F8" s="108" t="s">
        <v>1050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1051</v>
      </c>
      <c r="B9" s="106" t="s">
        <v>1052</v>
      </c>
      <c r="C9" s="107" t="s">
        <v>1053</v>
      </c>
      <c r="D9" s="107" t="s">
        <v>1054</v>
      </c>
      <c r="E9" s="107" t="s">
        <v>19</v>
      </c>
      <c r="F9" s="108" t="s">
        <v>1055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1056</v>
      </c>
      <c r="B10" s="106" t="s">
        <v>1057</v>
      </c>
      <c r="C10" s="107" t="s">
        <v>1058</v>
      </c>
      <c r="D10" s="107" t="s">
        <v>1059</v>
      </c>
      <c r="E10" s="107" t="s">
        <v>19</v>
      </c>
      <c r="F10" s="108" t="s">
        <v>1060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1061</v>
      </c>
      <c r="B11" s="106" t="s">
        <v>1062</v>
      </c>
      <c r="C11" s="107" t="s">
        <v>1063</v>
      </c>
      <c r="D11" s="107" t="s">
        <v>1064</v>
      </c>
      <c r="E11" s="107" t="s">
        <v>19</v>
      </c>
      <c r="F11" s="108" t="s">
        <v>1065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1066</v>
      </c>
      <c r="B12" s="106" t="s">
        <v>1067</v>
      </c>
      <c r="C12" s="107" t="s">
        <v>1068</v>
      </c>
      <c r="D12" s="107" t="s">
        <v>1069</v>
      </c>
      <c r="E12" s="107" t="s">
        <v>19</v>
      </c>
      <c r="F12" s="108" t="s">
        <v>1070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1071</v>
      </c>
      <c r="B13" s="106" t="s">
        <v>1072</v>
      </c>
      <c r="C13" s="107" t="s">
        <v>1073</v>
      </c>
      <c r="D13" s="107" t="s">
        <v>1074</v>
      </c>
      <c r="E13" s="107" t="s">
        <v>19</v>
      </c>
      <c r="F13" s="108" t="s">
        <v>1075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1076</v>
      </c>
      <c r="B14" s="106" t="s">
        <v>1077</v>
      </c>
      <c r="C14" s="107" t="s">
        <v>1078</v>
      </c>
      <c r="D14" s="107" t="s">
        <v>1079</v>
      </c>
      <c r="E14" s="107" t="s">
        <v>19</v>
      </c>
      <c r="F14" s="108" t="s">
        <v>1080</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1081</v>
      </c>
      <c r="B15" s="106" t="s">
        <v>1082</v>
      </c>
      <c r="C15" s="107" t="s">
        <v>1083</v>
      </c>
      <c r="D15" s="107" t="s">
        <v>1084</v>
      </c>
      <c r="E15" s="107" t="s">
        <v>19</v>
      </c>
      <c r="F15" s="108" t="s">
        <v>1085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1086</v>
      </c>
      <c r="B16" s="106" t="s">
        <v>1087</v>
      </c>
      <c r="C16" s="107" t="s">
        <v>1088</v>
      </c>
      <c r="D16" s="107" t="s">
        <v>1089</v>
      </c>
      <c r="E16" s="107" t="s">
        <v>19</v>
      </c>
      <c r="F16" s="108" t="s">
        <v>1090</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1091</v>
      </c>
      <c r="B17" s="106" t="s">
        <v>1092</v>
      </c>
      <c r="C17" s="107" t="s">
        <v>1093</v>
      </c>
      <c r="D17" s="107" t="s">
        <v>1094</v>
      </c>
      <c r="E17" s="107" t="s">
        <v>19</v>
      </c>
      <c r="F17" s="108" t="s">
        <v>1095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1096</v>
      </c>
      <c r="B18" s="106" t="s">
        <v>1097</v>
      </c>
      <c r="C18" s="107" t="s">
        <v>1098</v>
      </c>
      <c r="D18" s="107" t="s">
        <v>1099</v>
      </c>
      <c r="E18" s="107" t="s">
        <v>19</v>
      </c>
      <c r="F18" s="108" t="s">
        <v>1100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1101</v>
      </c>
      <c r="B19" s="106" t="s">
        <v>1102</v>
      </c>
      <c r="C19" s="107" t="s">
        <v>1103</v>
      </c>
      <c r="D19" s="107" t="s">
        <v>1104</v>
      </c>
      <c r="E19" s="107" t="s">
        <v>19</v>
      </c>
      <c r="F19" s="108" t="s">
        <v>1105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1106</v>
      </c>
      <c r="B20" s="106" t="s">
        <v>1107</v>
      </c>
      <c r="C20" s="107" t="s">
        <v>1108</v>
      </c>
      <c r="D20" s="107" t="s">
        <v>1109</v>
      </c>
      <c r="E20" s="107" t="s">
        <v>19</v>
      </c>
      <c r="F20" s="108" t="s">
        <v>1110</v>
      </c>
      <c r="G20" s="109">
        <f>IF(COUNTIF(H20:AU20,"&lt;&gt;")=0,"",SUMPRODUCT(((Recommendations[ImplStatus]="Implemented")+(Recommendations[ImplStatus]="Compensated"))*ISNUMBER(MATCH(Recommendations[Id],H20:AU20,0)))/COUNTIF(H20:AU20,"&lt;&gt;"))</f>
        <v>0</v>
      </c>
      <c r="H20" s="110" t="s">
        <v>13</v>
      </c>
      <c r="I20" s="110" t="s">
        <v>23</v>
      </c>
      <c r="J20" s="110" t="s">
        <v>28</v>
      </c>
      <c r="K20" s="110" t="s">
        <v>33</v>
      </c>
      <c r="L20" s="110" t="s">
        <v>39</v>
      </c>
      <c r="M20" s="110" t="s">
        <v>44</v>
      </c>
      <c r="N20" s="110" t="s">
        <v>49</v>
      </c>
      <c r="O20" s="110" t="s">
        <v>54</v>
      </c>
      <c r="P20" s="110" t="s">
        <v>60</v>
      </c>
      <c r="Q20" s="110" t="s">
        <v>65</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1111</v>
      </c>
      <c r="B21" s="106" t="s">
        <v>1112</v>
      </c>
      <c r="C21" s="107" t="s">
        <v>1113</v>
      </c>
      <c r="D21" s="107" t="s">
        <v>1114</v>
      </c>
      <c r="E21" s="107" t="s">
        <v>1115</v>
      </c>
      <c r="F21" s="108" t="s">
        <v>1116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1117</v>
      </c>
      <c r="B22" s="106" t="s">
        <v>1118</v>
      </c>
      <c r="C22" s="107" t="s">
        <v>1119</v>
      </c>
      <c r="D22" s="107" t="s">
        <v>1120</v>
      </c>
      <c r="E22" s="107" t="s">
        <v>1121</v>
      </c>
      <c r="F22" s="108" t="s">
        <v>1122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1123</v>
      </c>
      <c r="B23" s="106" t="s">
        <v>1124</v>
      </c>
      <c r="C23" s="107" t="s">
        <v>1125</v>
      </c>
      <c r="D23" s="107" t="s">
        <v>1126</v>
      </c>
      <c r="E23" s="107" t="s">
        <v>1127</v>
      </c>
      <c r="F23" s="108" t="s">
        <v>1128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1129</v>
      </c>
      <c r="B24" s="106" t="s">
        <v>1130</v>
      </c>
      <c r="C24" s="107" t="s">
        <v>1131</v>
      </c>
      <c r="D24" s="107" t="s">
        <v>1132</v>
      </c>
      <c r="E24" s="107" t="s">
        <v>19</v>
      </c>
      <c r="F24" s="108" t="s">
        <v>1133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1134</v>
      </c>
      <c r="B25" s="106" t="s">
        <v>1135</v>
      </c>
      <c r="C25" s="107" t="s">
        <v>1136</v>
      </c>
      <c r="D25" s="107" t="s">
        <v>19</v>
      </c>
      <c r="E25" s="107" t="s">
        <v>19</v>
      </c>
      <c r="F25" s="108" t="s">
        <v>1137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1138</v>
      </c>
      <c r="B26" s="106" t="s">
        <v>1139</v>
      </c>
      <c r="C26" s="107" t="s">
        <v>1140</v>
      </c>
      <c r="D26" s="107" t="s">
        <v>1141</v>
      </c>
      <c r="E26" s="107" t="s">
        <v>19</v>
      </c>
      <c r="F26" s="108" t="s">
        <v>1142</v>
      </c>
      <c r="G26" s="109">
        <f>IF(COUNTIF(H26:AU26,"&lt;&gt;")=0,"",SUMPRODUCT(((Recommendations[ImplStatus]="Implemented")+(Recommendations[ImplStatus]="Compensated"))*ISNUMBER(MATCH(Recommendations[Id],H26:AU26,0)))/COUNTIF(H26:AU26,"&lt;&gt;"))</f>
        <v>0</v>
      </c>
      <c r="H26" s="110" t="s">
        <v>60</v>
      </c>
      <c r="I26" s="110" t="s">
        <v>65</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1143</v>
      </c>
      <c r="B27" s="106" t="s">
        <v>1144</v>
      </c>
      <c r="C27" s="107" t="s">
        <v>1145</v>
      </c>
      <c r="D27" s="107" t="s">
        <v>1146</v>
      </c>
      <c r="E27" s="107" t="s">
        <v>1147</v>
      </c>
      <c r="F27" s="108" t="s">
        <v>1148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1149</v>
      </c>
      <c r="B28" s="106" t="s">
        <v>1150</v>
      </c>
      <c r="C28" s="107" t="s">
        <v>1151</v>
      </c>
      <c r="D28" s="107" t="s">
        <v>19</v>
      </c>
      <c r="E28" s="107" t="s">
        <v>19</v>
      </c>
      <c r="F28" s="108" t="s">
        <v>1152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1153</v>
      </c>
      <c r="B29" s="106" t="s">
        <v>1154</v>
      </c>
      <c r="C29" s="107" t="s">
        <v>1155</v>
      </c>
      <c r="D29" s="107" t="s">
        <v>1156</v>
      </c>
      <c r="E29" s="107" t="s">
        <v>1157</v>
      </c>
      <c r="F29" s="108" t="s">
        <v>1158</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1159</v>
      </c>
      <c r="B30" s="106" t="s">
        <v>1160</v>
      </c>
      <c r="C30" s="107" t="s">
        <v>1161</v>
      </c>
      <c r="D30" s="107" t="s">
        <v>1162</v>
      </c>
      <c r="E30" s="107" t="s">
        <v>19</v>
      </c>
      <c r="F30" s="108" t="s">
        <v>1163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1164</v>
      </c>
      <c r="B31" s="106" t="s">
        <v>1165</v>
      </c>
      <c r="C31" s="107" t="s">
        <v>1166</v>
      </c>
      <c r="D31" s="107" t="s">
        <v>1167</v>
      </c>
      <c r="E31" s="107" t="s">
        <v>1168</v>
      </c>
      <c r="F31" s="108" t="s">
        <v>1169</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1170</v>
      </c>
      <c r="B32" s="106" t="s">
        <v>1171</v>
      </c>
      <c r="C32" s="107" t="s">
        <v>1172</v>
      </c>
      <c r="D32" s="107" t="s">
        <v>1173</v>
      </c>
      <c r="E32" s="107" t="s">
        <v>1174</v>
      </c>
      <c r="F32" s="108" t="s">
        <v>1175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1176</v>
      </c>
      <c r="B33" s="106" t="s">
        <v>1177</v>
      </c>
      <c r="C33" s="107" t="s">
        <v>1178</v>
      </c>
      <c r="D33" s="107" t="s">
        <v>1179</v>
      </c>
      <c r="E33" s="107" t="s">
        <v>19</v>
      </c>
      <c r="F33" s="108" t="s">
        <v>1180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1181</v>
      </c>
      <c r="B34" s="106" t="s">
        <v>1182</v>
      </c>
      <c r="C34" s="107" t="s">
        <v>1183</v>
      </c>
      <c r="D34" s="107" t="s">
        <v>1184</v>
      </c>
      <c r="E34" s="107" t="s">
        <v>19</v>
      </c>
      <c r="F34" s="108" t="s">
        <v>1185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1186</v>
      </c>
      <c r="B35" s="106" t="s">
        <v>1187</v>
      </c>
      <c r="C35" s="107" t="s">
        <v>1188</v>
      </c>
      <c r="D35" s="107" t="s">
        <v>1189</v>
      </c>
      <c r="E35" s="107" t="s">
        <v>1190</v>
      </c>
      <c r="F35" s="108" t="s">
        <v>1191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1192</v>
      </c>
      <c r="B36" s="106" t="s">
        <v>1193</v>
      </c>
      <c r="C36" s="107" t="s">
        <v>1194</v>
      </c>
      <c r="D36" s="107" t="s">
        <v>1195</v>
      </c>
      <c r="E36" s="107" t="s">
        <v>1196</v>
      </c>
      <c r="F36" s="108" t="s">
        <v>1197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1198</v>
      </c>
      <c r="B37" s="106" t="s">
        <v>1199</v>
      </c>
      <c r="C37" s="107" t="s">
        <v>1200</v>
      </c>
      <c r="D37" s="107" t="s">
        <v>1201</v>
      </c>
      <c r="E37" s="107" t="s">
        <v>19</v>
      </c>
      <c r="F37" s="108" t="s">
        <v>1202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1203</v>
      </c>
      <c r="B38" s="106" t="s">
        <v>1204</v>
      </c>
      <c r="C38" s="107" t="s">
        <v>1205</v>
      </c>
      <c r="D38" s="107" t="s">
        <v>1206</v>
      </c>
      <c r="E38" s="107" t="s">
        <v>1207</v>
      </c>
      <c r="F38" s="108" t="s">
        <v>1208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1209</v>
      </c>
      <c r="B39" s="106" t="s">
        <v>1210</v>
      </c>
      <c r="C39" s="107" t="s">
        <v>1211</v>
      </c>
      <c r="D39" s="107" t="s">
        <v>1212</v>
      </c>
      <c r="E39" s="107" t="s">
        <v>19</v>
      </c>
      <c r="F39" s="108" t="s">
        <v>1213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1214</v>
      </c>
      <c r="B40" s="106" t="s">
        <v>1215</v>
      </c>
      <c r="C40" s="107" t="s">
        <v>1216</v>
      </c>
      <c r="D40" s="107" t="s">
        <v>1217</v>
      </c>
      <c r="E40" s="107" t="s">
        <v>1218</v>
      </c>
      <c r="F40" s="108" t="s">
        <v>1219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1220</v>
      </c>
      <c r="B41" s="106" t="s">
        <v>1221</v>
      </c>
      <c r="C41" s="107" t="s">
        <v>1222</v>
      </c>
      <c r="D41" s="107" t="s">
        <v>1223</v>
      </c>
      <c r="E41" s="107" t="s">
        <v>1224</v>
      </c>
      <c r="F41" s="108" t="s">
        <v>1225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1226</v>
      </c>
      <c r="B42" s="106" t="s">
        <v>1227</v>
      </c>
      <c r="C42" s="107" t="s">
        <v>1228</v>
      </c>
      <c r="D42" s="107" t="s">
        <v>1229</v>
      </c>
      <c r="E42" s="107" t="s">
        <v>1230</v>
      </c>
      <c r="F42" s="108" t="s">
        <v>1231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1232</v>
      </c>
      <c r="B43" s="106" t="s">
        <v>1233</v>
      </c>
      <c r="C43" s="107" t="s">
        <v>1234</v>
      </c>
      <c r="D43" s="107" t="s">
        <v>1235</v>
      </c>
      <c r="E43" s="107" t="s">
        <v>1236</v>
      </c>
      <c r="F43" s="108" t="s">
        <v>1237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1238</v>
      </c>
      <c r="B44" s="106" t="s">
        <v>1239</v>
      </c>
      <c r="C44" s="107" t="s">
        <v>1240</v>
      </c>
      <c r="D44" s="107" t="s">
        <v>1241</v>
      </c>
      <c r="E44" s="107" t="s">
        <v>19</v>
      </c>
      <c r="F44" s="108" t="s">
        <v>1242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1243</v>
      </c>
      <c r="B45" s="111" t="s">
        <v>1244</v>
      </c>
      <c r="C45" s="112" t="s">
        <v>1245</v>
      </c>
      <c r="D45" s="112" t="s">
        <v>1246</v>
      </c>
      <c r="E45" s="112" t="s">
        <v>1247</v>
      </c>
      <c r="F45" s="113" t="s">
        <v>1248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42" t="s">
        <v>70</v>
      </c>
      <c r="B49" s="242"/>
      <c r="C49" s="242"/>
      <c r="D49" s="24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IFERROR(INDEX('Recommendations'!$G$2:$G$11, MATCH(H2,'Recommendations'!$A$2:$A$11,0))="Implemented", FALSE))</xm:f>
            <x14:dxf>
              <font>
                <color rgb="FF000000"/>
              </font>
              <fill>
                <patternFill>
                  <bgColor rgb="FF3C7D22"/>
                </patternFill>
              </fill>
            </x14:dxf>
          </x14:cfRule>
          <x14:cfRule type="expression" priority="2" id="{00000000-000E-0000-0500-000002000000}">
            <xm:f>AND(H2&lt;&gt;"", IFERROR(INDEX('Recommendations'!$G$2:$G$11, MATCH(H2,'Recommendations'!$A$2:$A$11,0))="Compensated", FALSE))</xm:f>
            <x14:dxf>
              <font>
                <color rgb="FF000000"/>
              </font>
              <fill>
                <patternFill>
                  <bgColor rgb="FFC6E0B4"/>
                </patternFill>
              </fill>
            </x14:dxf>
          </x14:cfRule>
          <x14:cfRule type="expression" priority="3" id="{00000000-000E-0000-0500-000003000000}">
            <xm:f>AND(H2&lt;&gt;"", IFERROR(INDEX('Recommendations'!$G$2:$G$11, MATCH(H2,'Recommendations'!$A$2:$A$11,0))="Testing", FALSE))</xm:f>
            <x14:dxf>
              <font>
                <color rgb="FF000000"/>
              </font>
              <fill>
                <patternFill>
                  <bgColor rgb="FFFFC000"/>
                </patternFill>
              </fill>
            </x14:dxf>
          </x14:cfRule>
          <x14:cfRule type="expression" priority="4" id="{00000000-000E-0000-0500-000004000000}">
            <xm:f>AND(H2&lt;&gt;"", IFERROR(INDEX('Recommendations'!$G$2:$G$11, MATCH(H2,'Recommendations'!$A$2:$A$11,0))="Failed", FALSE))</xm:f>
            <x14:dxf>
              <font>
                <color rgb="FF000000"/>
              </font>
              <fill>
                <patternFill>
                  <bgColor rgb="FFD82891"/>
                </patternFill>
              </fill>
            </x14:dxf>
          </x14:cfRule>
          <x14:cfRule type="expression" priority="5" id="{00000000-000E-0000-0500-000005000000}">
            <xm:f>AND(H2&lt;&gt;"", IFERROR(INDEX('Recommendations'!$G$2:$G$11, MATCH(H2,'Recommendations'!$A$2:$A$11,0))="Risk Accepted", FALSE))</xm:f>
            <x14:dxf>
              <font>
                <color rgb="FF000000"/>
              </font>
              <fill>
                <patternFill>
                  <bgColor rgb="FFD9D9D9"/>
                </patternFill>
              </fill>
            </x14:dxf>
          </x14:cfRule>
          <x14:cfRule type="expression" priority="6" id="{00000000-000E-0000-0500-000006000000}">
            <xm:f>AND(H2&lt;&gt;"", IFERROR(INDEX('Recommendations'!$G$2:$G$11, MATCH(H2,'Recommendations'!$A$2:$A$11,0))="N/A",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1249</v>
      </c>
      <c r="B1" s="145" t="s">
        <v>303</v>
      </c>
      <c r="C1" s="145" t="s">
        <v>0</v>
      </c>
      <c r="D1" s="145" t="s">
        <v>304</v>
      </c>
      <c r="E1" s="145" t="s">
        <v>1250</v>
      </c>
      <c r="F1" s="145" t="s">
        <v>1251</v>
      </c>
      <c r="G1" s="145" t="s">
        <v>1252</v>
      </c>
      <c r="H1" s="145" t="s">
        <v>1253</v>
      </c>
      <c r="I1" s="145" t="s">
        <v>309</v>
      </c>
      <c r="J1" s="145" t="s">
        <v>310</v>
      </c>
      <c r="K1" s="145" t="s">
        <v>311</v>
      </c>
      <c r="L1" s="145" t="s">
        <v>312</v>
      </c>
      <c r="M1" s="145" t="s">
        <v>313</v>
      </c>
      <c r="N1" s="145" t="s">
        <v>314</v>
      </c>
      <c r="O1" s="145" t="s">
        <v>315</v>
      </c>
      <c r="P1" s="145" t="s">
        <v>316</v>
      </c>
      <c r="Q1" s="145" t="s">
        <v>317</v>
      </c>
      <c r="R1" s="145" t="s">
        <v>318</v>
      </c>
      <c r="S1" s="145" t="s">
        <v>319</v>
      </c>
      <c r="T1" s="145" t="s">
        <v>320</v>
      </c>
      <c r="U1" s="145" t="s">
        <v>321</v>
      </c>
      <c r="V1" s="145" t="s">
        <v>322</v>
      </c>
      <c r="W1" s="145" t="s">
        <v>323</v>
      </c>
      <c r="X1" s="145" t="s">
        <v>324</v>
      </c>
      <c r="Y1" s="145" t="s">
        <v>325</v>
      </c>
      <c r="Z1" s="145" t="s">
        <v>326</v>
      </c>
      <c r="AA1" s="145" t="s">
        <v>327</v>
      </c>
      <c r="AB1" s="145" t="s">
        <v>328</v>
      </c>
      <c r="AC1" s="145" t="s">
        <v>329</v>
      </c>
      <c r="AD1" s="145" t="s">
        <v>330</v>
      </c>
      <c r="AE1" s="145" t="s">
        <v>331</v>
      </c>
      <c r="AF1" s="145" t="s">
        <v>332</v>
      </c>
      <c r="AG1" s="145" t="s">
        <v>333</v>
      </c>
      <c r="AH1" s="145" t="s">
        <v>334</v>
      </c>
      <c r="AI1" s="145" t="s">
        <v>335</v>
      </c>
      <c r="AJ1" s="145" t="s">
        <v>336</v>
      </c>
      <c r="AK1" s="145" t="s">
        <v>337</v>
      </c>
      <c r="AL1" s="145" t="s">
        <v>338</v>
      </c>
      <c r="AM1" s="145" t="s">
        <v>339</v>
      </c>
      <c r="AN1" s="145" t="s">
        <v>340</v>
      </c>
      <c r="AO1" s="145" t="s">
        <v>341</v>
      </c>
      <c r="AP1" s="145" t="s">
        <v>342</v>
      </c>
      <c r="AQ1" s="145" t="s">
        <v>343</v>
      </c>
      <c r="AR1" s="145" t="s">
        <v>344</v>
      </c>
      <c r="AS1" s="145" t="s">
        <v>345</v>
      </c>
      <c r="AT1" s="145" t="s">
        <v>346</v>
      </c>
      <c r="AU1" s="145" t="s">
        <v>347</v>
      </c>
      <c r="AV1" s="145" t="s">
        <v>348</v>
      </c>
      <c r="AW1" s="146" t="s">
        <v>349</v>
      </c>
    </row>
    <row r="2" spans="1:49" ht="60" customHeight="1" outlineLevel="1" x14ac:dyDescent="0.35">
      <c r="A2" s="138" t="s">
        <v>1254</v>
      </c>
      <c r="B2" s="124"/>
      <c r="C2" s="123" t="s">
        <v>1255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1254</v>
      </c>
      <c r="B3" s="125" t="s">
        <v>520</v>
      </c>
      <c r="C3" s="126" t="s">
        <v>1256</v>
      </c>
      <c r="D3" s="128" t="s">
        <v>1257</v>
      </c>
      <c r="E3" s="128" t="s">
        <v>1258</v>
      </c>
      <c r="F3" s="128" t="s">
        <v>1259</v>
      </c>
      <c r="G3" s="128" t="s">
        <v>1260</v>
      </c>
      <c r="H3" s="128" t="s">
        <v>1261</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1254</v>
      </c>
      <c r="B4" s="125" t="s">
        <v>1262</v>
      </c>
      <c r="C4" s="126" t="s">
        <v>1263</v>
      </c>
      <c r="D4" s="128" t="s">
        <v>1264</v>
      </c>
      <c r="E4" s="128" t="s">
        <v>1265</v>
      </c>
      <c r="F4" s="128" t="s">
        <v>1266</v>
      </c>
      <c r="G4" s="128" t="s">
        <v>1267</v>
      </c>
      <c r="H4" s="128" t="s">
        <v>1268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1254</v>
      </c>
      <c r="B5" s="125" t="s">
        <v>1269</v>
      </c>
      <c r="C5" s="126" t="s">
        <v>1270</v>
      </c>
      <c r="D5" s="128" t="s">
        <v>1271</v>
      </c>
      <c r="E5" s="128" t="s">
        <v>1272</v>
      </c>
      <c r="F5" s="128" t="s">
        <v>1273</v>
      </c>
      <c r="G5" s="128" t="s">
        <v>1274</v>
      </c>
      <c r="H5" s="128" t="s">
        <v>1275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1254</v>
      </c>
      <c r="B6" s="125" t="s">
        <v>1276</v>
      </c>
      <c r="C6" s="126" t="s">
        <v>1277</v>
      </c>
      <c r="D6" s="128" t="s">
        <v>1278</v>
      </c>
      <c r="E6" s="128" t="s">
        <v>1279</v>
      </c>
      <c r="F6" s="128" t="s">
        <v>1280</v>
      </c>
      <c r="G6" s="128" t="s">
        <v>1281</v>
      </c>
      <c r="H6" s="128" t="s">
        <v>1282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1254</v>
      </c>
      <c r="B7" s="125" t="s">
        <v>1283</v>
      </c>
      <c r="C7" s="126" t="s">
        <v>1284</v>
      </c>
      <c r="D7" s="128" t="s">
        <v>1285</v>
      </c>
      <c r="E7" s="128" t="s">
        <v>1286</v>
      </c>
      <c r="F7" s="128" t="s">
        <v>1287</v>
      </c>
      <c r="G7" s="128" t="s">
        <v>1288</v>
      </c>
      <c r="H7" s="128" t="s">
        <v>1289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1254</v>
      </c>
      <c r="B8" s="125" t="s">
        <v>1290</v>
      </c>
      <c r="C8" s="126" t="s">
        <v>1291</v>
      </c>
      <c r="D8" s="128" t="s">
        <v>1292</v>
      </c>
      <c r="E8" s="128" t="s">
        <v>1293</v>
      </c>
      <c r="F8" s="128" t="s">
        <v>1294</v>
      </c>
      <c r="G8" s="128" t="s">
        <v>1288</v>
      </c>
      <c r="H8" s="128" t="s">
        <v>1295</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1254</v>
      </c>
      <c r="B9" s="125" t="s">
        <v>1296</v>
      </c>
      <c r="C9" s="126" t="s">
        <v>1297</v>
      </c>
      <c r="D9" s="128" t="s">
        <v>1298</v>
      </c>
      <c r="E9" s="128" t="s">
        <v>1299</v>
      </c>
      <c r="F9" s="128" t="s">
        <v>1300</v>
      </c>
      <c r="G9" s="128" t="s">
        <v>1301</v>
      </c>
      <c r="H9" s="128" t="s">
        <v>1302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1254</v>
      </c>
      <c r="B10" s="125" t="s">
        <v>1303</v>
      </c>
      <c r="C10" s="126" t="s">
        <v>1304</v>
      </c>
      <c r="D10" s="128" t="s">
        <v>1305</v>
      </c>
      <c r="E10" s="128" t="s">
        <v>1306</v>
      </c>
      <c r="F10" s="128" t="s">
        <v>1307</v>
      </c>
      <c r="G10" s="128" t="s">
        <v>1308</v>
      </c>
      <c r="H10" s="128" t="s">
        <v>1309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1254</v>
      </c>
      <c r="B11" s="125" t="s">
        <v>1310</v>
      </c>
      <c r="C11" s="126" t="s">
        <v>1311</v>
      </c>
      <c r="D11" s="128" t="s">
        <v>1312</v>
      </c>
      <c r="E11" s="128" t="s">
        <v>1313</v>
      </c>
      <c r="F11" s="128" t="s">
        <v>1314</v>
      </c>
      <c r="G11" s="128" t="s">
        <v>1315</v>
      </c>
      <c r="H11" s="128" t="s">
        <v>1316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1254</v>
      </c>
      <c r="B12" s="125" t="s">
        <v>1317</v>
      </c>
      <c r="C12" s="126" t="s">
        <v>1318</v>
      </c>
      <c r="D12" s="128" t="s">
        <v>1319</v>
      </c>
      <c r="E12" s="128" t="s">
        <v>1320</v>
      </c>
      <c r="F12" s="128" t="s">
        <v>1321</v>
      </c>
      <c r="G12" s="128" t="s">
        <v>1308</v>
      </c>
      <c r="H12" s="128" t="s">
        <v>1322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1254</v>
      </c>
      <c r="B13" s="125" t="s">
        <v>1323</v>
      </c>
      <c r="C13" s="126" t="s">
        <v>1324</v>
      </c>
      <c r="D13" s="128" t="s">
        <v>1325</v>
      </c>
      <c r="E13" s="128" t="s">
        <v>1326</v>
      </c>
      <c r="F13" s="128" t="s">
        <v>1327</v>
      </c>
      <c r="G13" s="128" t="s">
        <v>1308</v>
      </c>
      <c r="H13" s="128" t="s">
        <v>1328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1254</v>
      </c>
      <c r="B14" s="125" t="s">
        <v>1329</v>
      </c>
      <c r="C14" s="126" t="s">
        <v>1330</v>
      </c>
      <c r="D14" s="128" t="s">
        <v>1331</v>
      </c>
      <c r="E14" s="128" t="s">
        <v>1332</v>
      </c>
      <c r="F14" s="128" t="s">
        <v>1333</v>
      </c>
      <c r="G14" s="128" t="s">
        <v>1334</v>
      </c>
      <c r="H14" s="128" t="s">
        <v>1335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1254</v>
      </c>
      <c r="B15" s="125" t="s">
        <v>1336</v>
      </c>
      <c r="C15" s="126" t="s">
        <v>1337</v>
      </c>
      <c r="D15" s="128" t="s">
        <v>1338</v>
      </c>
      <c r="E15" s="128" t="s">
        <v>1339</v>
      </c>
      <c r="F15" s="128" t="s">
        <v>1340</v>
      </c>
      <c r="G15" s="128" t="s">
        <v>1341</v>
      </c>
      <c r="H15" s="128" t="s">
        <v>1342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1254</v>
      </c>
      <c r="B16" s="125" t="s">
        <v>1343</v>
      </c>
      <c r="C16" s="126" t="s">
        <v>1344</v>
      </c>
      <c r="D16" s="128" t="s">
        <v>1345</v>
      </c>
      <c r="E16" s="128" t="s">
        <v>1346</v>
      </c>
      <c r="F16" s="128" t="s">
        <v>1347</v>
      </c>
      <c r="G16" s="128" t="s">
        <v>1348</v>
      </c>
      <c r="H16" s="128" t="s">
        <v>1349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1254</v>
      </c>
      <c r="B17" s="125" t="s">
        <v>1350</v>
      </c>
      <c r="C17" s="126" t="s">
        <v>1351</v>
      </c>
      <c r="D17" s="128" t="s">
        <v>1352</v>
      </c>
      <c r="E17" s="128" t="s">
        <v>1353</v>
      </c>
      <c r="F17" s="128" t="s">
        <v>1354</v>
      </c>
      <c r="G17" s="128" t="s">
        <v>1355</v>
      </c>
      <c r="H17" s="128" t="s">
        <v>1356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1254</v>
      </c>
      <c r="B18" s="125" t="s">
        <v>1357</v>
      </c>
      <c r="C18" s="126" t="s">
        <v>1358</v>
      </c>
      <c r="D18" s="128" t="s">
        <v>1359</v>
      </c>
      <c r="E18" s="128" t="s">
        <v>1360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1361</v>
      </c>
      <c r="B19" s="124"/>
      <c r="C19" s="123" t="s">
        <v>1362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1361</v>
      </c>
      <c r="B20" s="125" t="s">
        <v>1363</v>
      </c>
      <c r="C20" s="126" t="s">
        <v>1364</v>
      </c>
      <c r="D20" s="128" t="s">
        <v>1365</v>
      </c>
      <c r="E20" s="128" t="s">
        <v>1366</v>
      </c>
      <c r="F20" s="128" t="s">
        <v>1367</v>
      </c>
      <c r="G20" s="128" t="s">
        <v>1368</v>
      </c>
      <c r="H20" s="128" t="s">
        <v>1369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1361</v>
      </c>
      <c r="B21" s="125" t="s">
        <v>1370</v>
      </c>
      <c r="C21" s="126" t="s">
        <v>1371</v>
      </c>
      <c r="D21" s="128" t="s">
        <v>1372</v>
      </c>
      <c r="E21" s="128" t="s">
        <v>1373</v>
      </c>
      <c r="F21" s="128" t="s">
        <v>1374</v>
      </c>
      <c r="G21" s="128" t="s">
        <v>1375</v>
      </c>
      <c r="H21" s="128" t="s">
        <v>1376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1377</v>
      </c>
      <c r="B22" s="124"/>
      <c r="C22" s="123" t="s">
        <v>1378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1377</v>
      </c>
      <c r="B23" s="125" t="s">
        <v>1379</v>
      </c>
      <c r="C23" s="126" t="s">
        <v>1380</v>
      </c>
      <c r="D23" s="128" t="s">
        <v>1381</v>
      </c>
      <c r="E23" s="128" t="s">
        <v>1382</v>
      </c>
      <c r="F23" s="128" t="s">
        <v>1383</v>
      </c>
      <c r="G23" s="128" t="s">
        <v>1384</v>
      </c>
      <c r="H23" s="128" t="s">
        <v>1385</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1377</v>
      </c>
      <c r="B24" s="125" t="s">
        <v>1386</v>
      </c>
      <c r="C24" s="126" t="s">
        <v>1387</v>
      </c>
      <c r="D24" s="128" t="s">
        <v>1388</v>
      </c>
      <c r="E24" s="128" t="s">
        <v>1389</v>
      </c>
      <c r="F24" s="128" t="s">
        <v>1390</v>
      </c>
      <c r="G24" s="128" t="s">
        <v>1391</v>
      </c>
      <c r="H24" s="128" t="s">
        <v>1392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1377</v>
      </c>
      <c r="B25" s="125" t="s">
        <v>1393</v>
      </c>
      <c r="C25" s="126" t="s">
        <v>1394</v>
      </c>
      <c r="D25" s="128" t="s">
        <v>1395</v>
      </c>
      <c r="E25" s="128" t="s">
        <v>1396</v>
      </c>
      <c r="F25" s="128" t="s">
        <v>1397</v>
      </c>
      <c r="G25" s="128" t="s">
        <v>1398</v>
      </c>
      <c r="H25" s="128" t="s">
        <v>1399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1377</v>
      </c>
      <c r="B26" s="125" t="s">
        <v>1400</v>
      </c>
      <c r="C26" s="126" t="s">
        <v>1401</v>
      </c>
      <c r="D26" s="128" t="s">
        <v>1402</v>
      </c>
      <c r="E26" s="128" t="s">
        <v>1403</v>
      </c>
      <c r="F26" s="128" t="s">
        <v>1404</v>
      </c>
      <c r="G26" s="128" t="s">
        <v>1391</v>
      </c>
      <c r="H26" s="128" t="s">
        <v>1405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1377</v>
      </c>
      <c r="B27" s="125" t="s">
        <v>1406</v>
      </c>
      <c r="C27" s="126" t="s">
        <v>1407</v>
      </c>
      <c r="D27" s="128" t="s">
        <v>1408</v>
      </c>
      <c r="E27" s="128" t="s">
        <v>1409</v>
      </c>
      <c r="F27" s="128" t="s">
        <v>1410</v>
      </c>
      <c r="G27" s="128" t="s">
        <v>1411</v>
      </c>
      <c r="H27" s="128" t="s">
        <v>1412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1377</v>
      </c>
      <c r="B28" s="125" t="s">
        <v>1413</v>
      </c>
      <c r="C28" s="126" t="s">
        <v>1414</v>
      </c>
      <c r="D28" s="128" t="s">
        <v>1415</v>
      </c>
      <c r="E28" s="128" t="s">
        <v>1416</v>
      </c>
      <c r="F28" s="128" t="s">
        <v>1417</v>
      </c>
      <c r="G28" s="128" t="s">
        <v>1418</v>
      </c>
      <c r="H28" s="128" t="s">
        <v>1419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1377</v>
      </c>
      <c r="B29" s="125" t="s">
        <v>1420</v>
      </c>
      <c r="C29" s="126" t="s">
        <v>1421</v>
      </c>
      <c r="D29" s="128" t="s">
        <v>1422</v>
      </c>
      <c r="E29" s="128" t="s">
        <v>1423</v>
      </c>
      <c r="F29" s="128" t="s">
        <v>1424</v>
      </c>
      <c r="G29" s="128" t="s">
        <v>1308</v>
      </c>
      <c r="H29" s="128" t="s">
        <v>1425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1377</v>
      </c>
      <c r="B30" s="125" t="s">
        <v>1426</v>
      </c>
      <c r="C30" s="126" t="s">
        <v>1427</v>
      </c>
      <c r="D30" s="128" t="s">
        <v>1428</v>
      </c>
      <c r="E30" s="128" t="s">
        <v>1429</v>
      </c>
      <c r="F30" s="128" t="s">
        <v>1430</v>
      </c>
      <c r="G30" s="128" t="s">
        <v>1391</v>
      </c>
      <c r="H30" s="128" t="s">
        <v>1431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1432</v>
      </c>
      <c r="B31" s="124"/>
      <c r="C31" s="123" t="s">
        <v>1433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1432</v>
      </c>
      <c r="B32" s="125" t="s">
        <v>1434</v>
      </c>
      <c r="C32" s="126" t="s">
        <v>1435</v>
      </c>
      <c r="D32" s="128" t="s">
        <v>1436</v>
      </c>
      <c r="E32" s="128" t="s">
        <v>1437</v>
      </c>
      <c r="F32" s="128" t="s">
        <v>1438</v>
      </c>
      <c r="G32" s="128" t="s">
        <v>1439</v>
      </c>
      <c r="H32" s="128" t="s">
        <v>1440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1432</v>
      </c>
      <c r="B33" s="125" t="s">
        <v>1441</v>
      </c>
      <c r="C33" s="126" t="s">
        <v>1442</v>
      </c>
      <c r="D33" s="128" t="s">
        <v>1443</v>
      </c>
      <c r="E33" s="128" t="s">
        <v>1444</v>
      </c>
      <c r="F33" s="128" t="s">
        <v>1445</v>
      </c>
      <c r="G33" s="128" t="s">
        <v>1446</v>
      </c>
      <c r="H33" s="128" t="s">
        <v>1447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1432</v>
      </c>
      <c r="B34" s="125" t="s">
        <v>1448</v>
      </c>
      <c r="C34" s="126" t="s">
        <v>1449</v>
      </c>
      <c r="D34" s="128" t="s">
        <v>1450</v>
      </c>
      <c r="E34" s="128" t="s">
        <v>1451</v>
      </c>
      <c r="F34" s="128" t="s">
        <v>1452</v>
      </c>
      <c r="G34" s="128" t="s">
        <v>1453</v>
      </c>
      <c r="H34" s="128" t="s">
        <v>1454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1432</v>
      </c>
      <c r="B35" s="125" t="s">
        <v>1455</v>
      </c>
      <c r="C35" s="126" t="s">
        <v>1456</v>
      </c>
      <c r="D35" s="128" t="s">
        <v>1457</v>
      </c>
      <c r="E35" s="128" t="s">
        <v>1458</v>
      </c>
      <c r="F35" s="128" t="s">
        <v>1459</v>
      </c>
      <c r="G35" s="128" t="s">
        <v>1460</v>
      </c>
      <c r="H35" s="128" t="s">
        <v>1461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1432</v>
      </c>
      <c r="B36" s="125" t="s">
        <v>1462</v>
      </c>
      <c r="C36" s="126" t="s">
        <v>1463</v>
      </c>
      <c r="D36" s="128" t="s">
        <v>1464</v>
      </c>
      <c r="E36" s="128" t="s">
        <v>1465</v>
      </c>
      <c r="F36" s="128" t="s">
        <v>1466</v>
      </c>
      <c r="G36" s="128" t="s">
        <v>1467</v>
      </c>
      <c r="H36" s="128" t="s">
        <v>1468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1432</v>
      </c>
      <c r="B37" s="125" t="s">
        <v>1469</v>
      </c>
      <c r="C37" s="126" t="s">
        <v>1470</v>
      </c>
      <c r="D37" s="128" t="s">
        <v>1471</v>
      </c>
      <c r="E37" s="128" t="s">
        <v>1472</v>
      </c>
      <c r="F37" s="128" t="s">
        <v>1473</v>
      </c>
      <c r="G37" s="128" t="s">
        <v>1474</v>
      </c>
      <c r="H37" s="128" t="s">
        <v>1475</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1432</v>
      </c>
      <c r="B38" s="125" t="s">
        <v>1476</v>
      </c>
      <c r="C38" s="126" t="s">
        <v>1477</v>
      </c>
      <c r="D38" s="128" t="s">
        <v>1478</v>
      </c>
      <c r="E38" s="128" t="s">
        <v>1479</v>
      </c>
      <c r="F38" s="128" t="s">
        <v>1480</v>
      </c>
      <c r="G38" s="128" t="s">
        <v>1481</v>
      </c>
      <c r="H38" s="128" t="s">
        <v>1482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1432</v>
      </c>
      <c r="B39" s="125" t="s">
        <v>1483</v>
      </c>
      <c r="C39" s="126" t="s">
        <v>1484</v>
      </c>
      <c r="D39" s="128" t="s">
        <v>1485</v>
      </c>
      <c r="E39" s="128" t="s">
        <v>1486</v>
      </c>
      <c r="F39" s="128" t="s">
        <v>1487</v>
      </c>
      <c r="G39" s="128" t="s">
        <v>1488</v>
      </c>
      <c r="H39" s="128" t="s">
        <v>1489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1432</v>
      </c>
      <c r="B40" s="125" t="s">
        <v>1490</v>
      </c>
      <c r="C40" s="126" t="s">
        <v>1491</v>
      </c>
      <c r="D40" s="128" t="s">
        <v>1492</v>
      </c>
      <c r="E40" s="128" t="s">
        <v>1493</v>
      </c>
      <c r="F40" s="128" t="s">
        <v>1494</v>
      </c>
      <c r="G40" s="128" t="s">
        <v>1495</v>
      </c>
      <c r="H40" s="128" t="s">
        <v>1496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1432</v>
      </c>
      <c r="B41" s="125" t="s">
        <v>1497</v>
      </c>
      <c r="C41" s="126" t="s">
        <v>1498</v>
      </c>
      <c r="D41" s="128" t="s">
        <v>1499</v>
      </c>
      <c r="E41" s="128" t="s">
        <v>1500</v>
      </c>
      <c r="F41" s="128" t="s">
        <v>1501</v>
      </c>
      <c r="G41" s="128" t="s">
        <v>1439</v>
      </c>
      <c r="H41" s="128" t="s">
        <v>1502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1503</v>
      </c>
      <c r="B42" s="124"/>
      <c r="C42" s="123" t="s">
        <v>1504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1503</v>
      </c>
      <c r="B43" s="125" t="s">
        <v>1505</v>
      </c>
      <c r="C43" s="126" t="s">
        <v>1506</v>
      </c>
      <c r="D43" s="128" t="s">
        <v>1507</v>
      </c>
      <c r="E43" s="128" t="s">
        <v>1508</v>
      </c>
      <c r="F43" s="128" t="s">
        <v>1509</v>
      </c>
      <c r="G43" s="128" t="s">
        <v>1510</v>
      </c>
      <c r="H43" s="128" t="s">
        <v>1511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1503</v>
      </c>
      <c r="B44" s="125" t="s">
        <v>1512</v>
      </c>
      <c r="C44" s="126" t="s">
        <v>1513</v>
      </c>
      <c r="D44" s="128" t="s">
        <v>1514</v>
      </c>
      <c r="E44" s="128" t="s">
        <v>1515</v>
      </c>
      <c r="F44" s="128" t="s">
        <v>1516</v>
      </c>
      <c r="G44" s="128" t="s">
        <v>1517</v>
      </c>
      <c r="H44" s="128" t="s">
        <v>1518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1503</v>
      </c>
      <c r="B45" s="125" t="s">
        <v>1519</v>
      </c>
      <c r="C45" s="126" t="s">
        <v>1520</v>
      </c>
      <c r="D45" s="128" t="s">
        <v>1521</v>
      </c>
      <c r="E45" s="128" t="s">
        <v>1522</v>
      </c>
      <c r="F45" s="128" t="s">
        <v>1523</v>
      </c>
      <c r="G45" s="128" t="s">
        <v>1524</v>
      </c>
      <c r="H45" s="128" t="s">
        <v>1525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1503</v>
      </c>
      <c r="B46" s="125" t="s">
        <v>1526</v>
      </c>
      <c r="C46" s="126" t="s">
        <v>1527</v>
      </c>
      <c r="D46" s="128" t="s">
        <v>1528</v>
      </c>
      <c r="E46" s="128" t="s">
        <v>1529</v>
      </c>
      <c r="F46" s="128" t="s">
        <v>1530</v>
      </c>
      <c r="G46" s="128" t="s">
        <v>1524</v>
      </c>
      <c r="H46" s="128" t="s">
        <v>1531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1503</v>
      </c>
      <c r="B47" s="125" t="s">
        <v>1532</v>
      </c>
      <c r="C47" s="126" t="s">
        <v>1533</v>
      </c>
      <c r="D47" s="128" t="s">
        <v>1534</v>
      </c>
      <c r="E47" s="128" t="s">
        <v>1535</v>
      </c>
      <c r="F47" s="128" t="s">
        <v>1536</v>
      </c>
      <c r="G47" s="128" t="s">
        <v>1537</v>
      </c>
      <c r="H47" s="128" t="s">
        <v>1538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1503</v>
      </c>
      <c r="B48" s="125" t="s">
        <v>1539</v>
      </c>
      <c r="C48" s="126" t="s">
        <v>1540</v>
      </c>
      <c r="D48" s="128" t="s">
        <v>1541</v>
      </c>
      <c r="E48" s="128" t="s">
        <v>1542</v>
      </c>
      <c r="F48" s="128" t="s">
        <v>1543</v>
      </c>
      <c r="G48" s="128" t="s">
        <v>1544</v>
      </c>
      <c r="H48" s="128" t="s">
        <v>1545</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1503</v>
      </c>
      <c r="B49" s="125" t="s">
        <v>1546</v>
      </c>
      <c r="C49" s="126" t="s">
        <v>1547</v>
      </c>
      <c r="D49" s="128" t="s">
        <v>1548</v>
      </c>
      <c r="E49" s="128" t="s">
        <v>1549</v>
      </c>
      <c r="F49" s="128" t="s">
        <v>1550</v>
      </c>
      <c r="G49" s="128" t="s">
        <v>1308</v>
      </c>
      <c r="H49" s="128" t="s">
        <v>1551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1503</v>
      </c>
      <c r="B50" s="125" t="s">
        <v>1552</v>
      </c>
      <c r="C50" s="126" t="s">
        <v>1553</v>
      </c>
      <c r="D50" s="128" t="s">
        <v>1554</v>
      </c>
      <c r="E50" s="128" t="s">
        <v>1555</v>
      </c>
      <c r="F50" s="128" t="s">
        <v>1556</v>
      </c>
      <c r="G50" s="128" t="s">
        <v>1557</v>
      </c>
      <c r="H50" s="128" t="s">
        <v>1558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1559</v>
      </c>
      <c r="B51" s="124"/>
      <c r="C51" s="123" t="s">
        <v>1560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1559</v>
      </c>
      <c r="B52" s="125" t="s">
        <v>1561</v>
      </c>
      <c r="C52" s="126" t="s">
        <v>1562</v>
      </c>
      <c r="D52" s="128" t="s">
        <v>1563</v>
      </c>
      <c r="E52" s="128" t="s">
        <v>1564</v>
      </c>
      <c r="F52" s="128" t="s">
        <v>1565</v>
      </c>
      <c r="G52" s="128" t="s">
        <v>1566</v>
      </c>
      <c r="H52" s="128" t="s">
        <v>1567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1559</v>
      </c>
      <c r="B53" s="125" t="s">
        <v>1568</v>
      </c>
      <c r="C53" s="126" t="s">
        <v>1569</v>
      </c>
      <c r="D53" s="128" t="s">
        <v>1570</v>
      </c>
      <c r="E53" s="128" t="s">
        <v>1571</v>
      </c>
      <c r="F53" s="128" t="s">
        <v>1572</v>
      </c>
      <c r="G53" s="128" t="s">
        <v>1573</v>
      </c>
      <c r="H53" s="128" t="s">
        <v>1574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1559</v>
      </c>
      <c r="B54" s="125" t="s">
        <v>1575</v>
      </c>
      <c r="C54" s="126" t="s">
        <v>1576</v>
      </c>
      <c r="D54" s="128" t="s">
        <v>1577</v>
      </c>
      <c r="E54" s="128" t="s">
        <v>1578</v>
      </c>
      <c r="F54" s="128" t="s">
        <v>1579</v>
      </c>
      <c r="G54" s="128" t="s">
        <v>1580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1559</v>
      </c>
      <c r="B55" s="125" t="s">
        <v>1581</v>
      </c>
      <c r="C55" s="126" t="s">
        <v>1582</v>
      </c>
      <c r="D55" s="128" t="s">
        <v>1583</v>
      </c>
      <c r="E55" s="128" t="s">
        <v>1584</v>
      </c>
      <c r="F55" s="128" t="s">
        <v>1585</v>
      </c>
      <c r="G55" s="128" t="s">
        <v>1586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1559</v>
      </c>
      <c r="B56" s="125" t="s">
        <v>1587</v>
      </c>
      <c r="C56" s="126" t="s">
        <v>1588</v>
      </c>
      <c r="D56" s="128" t="s">
        <v>1589</v>
      </c>
      <c r="E56" s="128" t="s">
        <v>1590</v>
      </c>
      <c r="F56" s="128" t="s">
        <v>1591</v>
      </c>
      <c r="G56" s="128" t="s">
        <v>1592</v>
      </c>
      <c r="H56" s="128" t="s">
        <v>1593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1594</v>
      </c>
      <c r="B57" s="124"/>
      <c r="C57" s="123" t="s">
        <v>1595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1594</v>
      </c>
      <c r="B58" s="125" t="s">
        <v>1596</v>
      </c>
      <c r="C58" s="126" t="s">
        <v>1597</v>
      </c>
      <c r="D58" s="128" t="s">
        <v>1598</v>
      </c>
      <c r="E58" s="128" t="s">
        <v>1599</v>
      </c>
      <c r="F58" s="128" t="s">
        <v>1600</v>
      </c>
      <c r="G58" s="128" t="s">
        <v>1601</v>
      </c>
      <c r="H58" s="128" t="s">
        <v>1602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1594</v>
      </c>
      <c r="B59" s="125" t="s">
        <v>1603</v>
      </c>
      <c r="C59" s="126" t="s">
        <v>1604</v>
      </c>
      <c r="D59" s="128" t="s">
        <v>1605</v>
      </c>
      <c r="E59" s="128" t="s">
        <v>1606</v>
      </c>
      <c r="F59" s="128" t="s">
        <v>1607</v>
      </c>
      <c r="G59" s="128" t="s">
        <v>1608</v>
      </c>
      <c r="H59" s="128" t="s">
        <v>1609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1594</v>
      </c>
      <c r="B60" s="125" t="s">
        <v>1610</v>
      </c>
      <c r="C60" s="126" t="s">
        <v>1611</v>
      </c>
      <c r="D60" s="128" t="s">
        <v>1612</v>
      </c>
      <c r="E60" s="128" t="s">
        <v>1613</v>
      </c>
      <c r="F60" s="128" t="s">
        <v>1614</v>
      </c>
      <c r="G60" s="128" t="s">
        <v>1615</v>
      </c>
      <c r="H60" s="128" t="s">
        <v>1616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1617</v>
      </c>
      <c r="B61" s="124"/>
      <c r="C61" s="123" t="s">
        <v>1618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1617</v>
      </c>
      <c r="B62" s="125" t="s">
        <v>1619</v>
      </c>
      <c r="C62" s="126" t="s">
        <v>1620</v>
      </c>
      <c r="D62" s="128" t="s">
        <v>1621</v>
      </c>
      <c r="E62" s="128" t="s">
        <v>1622</v>
      </c>
      <c r="F62" s="128" t="s">
        <v>1623</v>
      </c>
      <c r="G62" s="128" t="s">
        <v>1624</v>
      </c>
      <c r="H62" s="128" t="s">
        <v>1625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1617</v>
      </c>
      <c r="B63" s="125" t="s">
        <v>1626</v>
      </c>
      <c r="C63" s="126" t="s">
        <v>1627</v>
      </c>
      <c r="D63" s="128" t="s">
        <v>1628</v>
      </c>
      <c r="E63" s="128" t="s">
        <v>1629</v>
      </c>
      <c r="F63" s="128" t="s">
        <v>1630</v>
      </c>
      <c r="G63" s="128" t="s">
        <v>1631</v>
      </c>
      <c r="H63" s="128" t="s">
        <v>1632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1617</v>
      </c>
      <c r="B64" s="125" t="s">
        <v>1633</v>
      </c>
      <c r="C64" s="126" t="s">
        <v>1634</v>
      </c>
      <c r="D64" s="128" t="s">
        <v>1635</v>
      </c>
      <c r="E64" s="128" t="s">
        <v>1636</v>
      </c>
      <c r="F64" s="128" t="s">
        <v>1637</v>
      </c>
      <c r="G64" s="128" t="s">
        <v>1638</v>
      </c>
      <c r="H64" s="128" t="s">
        <v>1639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1617</v>
      </c>
      <c r="B65" s="125" t="s">
        <v>1640</v>
      </c>
      <c r="C65" s="126" t="s">
        <v>1641</v>
      </c>
      <c r="D65" s="128" t="s">
        <v>1642</v>
      </c>
      <c r="E65" s="128" t="s">
        <v>1643</v>
      </c>
      <c r="F65" s="128" t="s">
        <v>1644</v>
      </c>
      <c r="G65" s="128" t="s">
        <v>1645</v>
      </c>
      <c r="H65" s="128" t="s">
        <v>1646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1617</v>
      </c>
      <c r="B66" s="125" t="s">
        <v>1647</v>
      </c>
      <c r="C66" s="126" t="s">
        <v>1648</v>
      </c>
      <c r="D66" s="128" t="s">
        <v>1649</v>
      </c>
      <c r="E66" s="128" t="s">
        <v>1650</v>
      </c>
      <c r="F66" s="128" t="s">
        <v>1651</v>
      </c>
      <c r="G66" s="128" t="s">
        <v>1652</v>
      </c>
      <c r="H66" s="128" t="s">
        <v>1653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1617</v>
      </c>
      <c r="B67" s="125" t="s">
        <v>1654</v>
      </c>
      <c r="C67" s="126" t="s">
        <v>1655</v>
      </c>
      <c r="D67" s="128" t="s">
        <v>1656</v>
      </c>
      <c r="E67" s="128" t="s">
        <v>1657</v>
      </c>
      <c r="F67" s="128" t="s">
        <v>1658</v>
      </c>
      <c r="G67" s="128" t="s">
        <v>1659</v>
      </c>
      <c r="H67" s="128" t="s">
        <v>1660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1617</v>
      </c>
      <c r="B68" s="125" t="s">
        <v>1661</v>
      </c>
      <c r="C68" s="126" t="s">
        <v>1662</v>
      </c>
      <c r="D68" s="128" t="s">
        <v>1663</v>
      </c>
      <c r="E68" s="128" t="s">
        <v>1664</v>
      </c>
      <c r="F68" s="128" t="s">
        <v>1665</v>
      </c>
      <c r="G68" s="128" t="s">
        <v>1666</v>
      </c>
      <c r="H68" s="128" t="s">
        <v>1667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1668</v>
      </c>
      <c r="B69" s="124"/>
      <c r="C69" s="123" t="s">
        <v>1669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1668</v>
      </c>
      <c r="B70" s="125" t="s">
        <v>1670</v>
      </c>
      <c r="C70" s="126" t="s">
        <v>1671</v>
      </c>
      <c r="D70" s="128" t="s">
        <v>1672</v>
      </c>
      <c r="E70" s="128" t="s">
        <v>1673</v>
      </c>
      <c r="F70" s="128" t="s">
        <v>1674</v>
      </c>
      <c r="G70" s="128" t="s">
        <v>1675</v>
      </c>
      <c r="H70" s="128" t="s">
        <v>1676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1668</v>
      </c>
      <c r="B71" s="125" t="s">
        <v>1677</v>
      </c>
      <c r="C71" s="126" t="s">
        <v>1678</v>
      </c>
      <c r="D71" s="128" t="s">
        <v>1679</v>
      </c>
      <c r="E71" s="128" t="s">
        <v>1680</v>
      </c>
      <c r="F71" s="128" t="s">
        <v>1681</v>
      </c>
      <c r="G71" s="128" t="s">
        <v>1682</v>
      </c>
      <c r="H71" s="128" t="s">
        <v>1683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1684</v>
      </c>
      <c r="B72" s="124"/>
      <c r="C72" s="123" t="s">
        <v>1685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1684</v>
      </c>
      <c r="B73" s="125" t="s">
        <v>1686</v>
      </c>
      <c r="C73" s="126" t="s">
        <v>1687</v>
      </c>
      <c r="D73" s="128" t="s">
        <v>1688</v>
      </c>
      <c r="E73" s="128" t="s">
        <v>1689</v>
      </c>
      <c r="F73" s="128" t="s">
        <v>1690</v>
      </c>
      <c r="G73" s="128" t="s">
        <v>1691</v>
      </c>
      <c r="H73" s="128" t="s">
        <v>1692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1684</v>
      </c>
      <c r="B74" s="125" t="s">
        <v>1693</v>
      </c>
      <c r="C74" s="126" t="s">
        <v>1694</v>
      </c>
      <c r="D74" s="128" t="s">
        <v>1695</v>
      </c>
      <c r="E74" s="128" t="s">
        <v>1696</v>
      </c>
      <c r="F74" s="128" t="s">
        <v>1697</v>
      </c>
      <c r="G74" s="128" t="s">
        <v>1698</v>
      </c>
      <c r="H74" s="128" t="s">
        <v>1699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1684</v>
      </c>
      <c r="B75" s="125" t="s">
        <v>1700</v>
      </c>
      <c r="C75" s="126" t="s">
        <v>1701</v>
      </c>
      <c r="D75" s="128" t="s">
        <v>1702</v>
      </c>
      <c r="E75" s="128" t="s">
        <v>1703</v>
      </c>
      <c r="F75" s="128" t="s">
        <v>1704</v>
      </c>
      <c r="G75" s="128" t="s">
        <v>1705</v>
      </c>
      <c r="H75" s="128" t="s">
        <v>1706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1684</v>
      </c>
      <c r="B76" s="125" t="s">
        <v>1707</v>
      </c>
      <c r="C76" s="126" t="s">
        <v>1708</v>
      </c>
      <c r="D76" s="128" t="s">
        <v>1709</v>
      </c>
      <c r="E76" s="128" t="s">
        <v>1710</v>
      </c>
      <c r="F76" s="128" t="s">
        <v>1711</v>
      </c>
      <c r="G76" s="128" t="s">
        <v>1712</v>
      </c>
      <c r="H76" s="128" t="s">
        <v>1713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1684</v>
      </c>
      <c r="B77" s="125" t="s">
        <v>1714</v>
      </c>
      <c r="C77" s="126" t="s">
        <v>1715</v>
      </c>
      <c r="D77" s="128" t="s">
        <v>1716</v>
      </c>
      <c r="E77" s="128" t="s">
        <v>1717</v>
      </c>
      <c r="F77" s="128" t="s">
        <v>1718</v>
      </c>
      <c r="G77" s="128" t="s">
        <v>1712</v>
      </c>
      <c r="H77" s="128" t="s">
        <v>1719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1720</v>
      </c>
      <c r="B78" s="124"/>
      <c r="C78" s="123" t="s">
        <v>1721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1720</v>
      </c>
      <c r="B79" s="125" t="s">
        <v>1720</v>
      </c>
      <c r="C79" s="126" t="s">
        <v>1722</v>
      </c>
      <c r="D79" s="128" t="s">
        <v>1723</v>
      </c>
      <c r="E79" s="128" t="s">
        <v>1724</v>
      </c>
      <c r="F79" s="128" t="s">
        <v>1725</v>
      </c>
      <c r="G79" s="128" t="s">
        <v>1726</v>
      </c>
      <c r="H79" s="128" t="s">
        <v>1727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1720</v>
      </c>
      <c r="B80" s="125" t="s">
        <v>1728</v>
      </c>
      <c r="C80" s="126" t="s">
        <v>1729</v>
      </c>
      <c r="D80" s="128" t="s">
        <v>1730</v>
      </c>
      <c r="E80" s="128" t="s">
        <v>1731</v>
      </c>
      <c r="F80" s="128" t="s">
        <v>1732</v>
      </c>
      <c r="G80" s="128" t="s">
        <v>1733</v>
      </c>
      <c r="H80" s="128" t="s">
        <v>1734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1720</v>
      </c>
      <c r="B81" s="125" t="s">
        <v>1735</v>
      </c>
      <c r="C81" s="126" t="s">
        <v>1736</v>
      </c>
      <c r="D81" s="128" t="s">
        <v>1737</v>
      </c>
      <c r="E81" s="128" t="s">
        <v>1738</v>
      </c>
      <c r="F81" s="128" t="s">
        <v>1739</v>
      </c>
      <c r="G81" s="128" t="s">
        <v>1740</v>
      </c>
      <c r="H81" s="128" t="s">
        <v>1741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1742</v>
      </c>
      <c r="B82" s="124"/>
      <c r="C82" s="123" t="s">
        <v>1743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1742</v>
      </c>
      <c r="B83" s="125" t="s">
        <v>1744</v>
      </c>
      <c r="C83" s="126" t="s">
        <v>1745</v>
      </c>
      <c r="D83" s="128" t="s">
        <v>1746</v>
      </c>
      <c r="E83" s="128" t="s">
        <v>1747</v>
      </c>
      <c r="F83" s="128" t="s">
        <v>1748</v>
      </c>
      <c r="G83" s="128" t="s">
        <v>1749</v>
      </c>
      <c r="H83" s="128" t="s">
        <v>1750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1742</v>
      </c>
      <c r="B84" s="125" t="s">
        <v>1751</v>
      </c>
      <c r="C84" s="126" t="s">
        <v>1752</v>
      </c>
      <c r="D84" s="128" t="s">
        <v>1753</v>
      </c>
      <c r="E84" s="128" t="s">
        <v>1754</v>
      </c>
      <c r="F84" s="128" t="s">
        <v>1755</v>
      </c>
      <c r="G84" s="128" t="s">
        <v>1756</v>
      </c>
      <c r="H84" s="128" t="s">
        <v>1757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1742</v>
      </c>
      <c r="B85" s="125" t="s">
        <v>1758</v>
      </c>
      <c r="C85" s="126" t="s">
        <v>1759</v>
      </c>
      <c r="D85" s="128" t="s">
        <v>1760</v>
      </c>
      <c r="E85" s="128" t="s">
        <v>1761</v>
      </c>
      <c r="F85" s="128" t="s">
        <v>1762</v>
      </c>
      <c r="G85" s="128" t="s">
        <v>1763</v>
      </c>
      <c r="H85" s="128" t="s">
        <v>1764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1742</v>
      </c>
      <c r="B86" s="125" t="s">
        <v>1765</v>
      </c>
      <c r="C86" s="126" t="s">
        <v>1766</v>
      </c>
      <c r="D86" s="128" t="s">
        <v>1767</v>
      </c>
      <c r="E86" s="128" t="s">
        <v>1768</v>
      </c>
      <c r="F86" s="128" t="s">
        <v>1769</v>
      </c>
      <c r="G86" s="128" t="s">
        <v>1770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1771</v>
      </c>
      <c r="B87" s="124"/>
      <c r="C87" s="123" t="s">
        <v>1772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1771</v>
      </c>
      <c r="B88" s="125" t="s">
        <v>1773</v>
      </c>
      <c r="C88" s="126" t="s">
        <v>1774</v>
      </c>
      <c r="D88" s="128" t="s">
        <v>1775</v>
      </c>
      <c r="E88" s="128" t="s">
        <v>1776</v>
      </c>
      <c r="F88" s="128" t="s">
        <v>1777</v>
      </c>
      <c r="G88" s="128" t="s">
        <v>1778</v>
      </c>
      <c r="H88" s="128" t="s">
        <v>1779</v>
      </c>
      <c r="I88" s="130">
        <f>IF(COUNTIF(J88:AW88,"&lt;&gt;")=0,"",SUMPRODUCT(((Recommendations[ImplStatus]="Implemented")+(Recommendations[ImplStatus]="Compensated"))*ISNUMBER(MATCH(Recommendations[Id],J88:AW88,0)))/COUNTIF(J88:AW88,"&lt;&gt;"))</f>
        <v>0</v>
      </c>
      <c r="J88" s="132" t="s">
        <v>13</v>
      </c>
      <c r="K88" s="132" t="s">
        <v>23</v>
      </c>
      <c r="L88" s="132" t="s">
        <v>28</v>
      </c>
      <c r="M88" s="132" t="s">
        <v>33</v>
      </c>
      <c r="N88" s="132" t="s">
        <v>39</v>
      </c>
      <c r="O88" s="132" t="s">
        <v>44</v>
      </c>
      <c r="P88" s="132" t="s">
        <v>49</v>
      </c>
      <c r="Q88" s="132" t="s">
        <v>54</v>
      </c>
      <c r="R88" s="132" t="s">
        <v>60</v>
      </c>
      <c r="S88" s="132" t="s">
        <v>65</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1771</v>
      </c>
      <c r="B89" s="125" t="s">
        <v>1780</v>
      </c>
      <c r="C89" s="126" t="s">
        <v>1781</v>
      </c>
      <c r="D89" s="128" t="s">
        <v>1782</v>
      </c>
      <c r="E89" s="128" t="s">
        <v>1783</v>
      </c>
      <c r="F89" s="128" t="s">
        <v>1784</v>
      </c>
      <c r="G89" s="128" t="s">
        <v>1308</v>
      </c>
      <c r="H89" s="128" t="s">
        <v>1785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1771</v>
      </c>
      <c r="B90" s="125" t="s">
        <v>1786</v>
      </c>
      <c r="C90" s="126" t="s">
        <v>1787</v>
      </c>
      <c r="D90" s="128" t="s">
        <v>1788</v>
      </c>
      <c r="E90" s="128" t="s">
        <v>1789</v>
      </c>
      <c r="F90" s="128" t="s">
        <v>1790</v>
      </c>
      <c r="G90" s="128" t="s">
        <v>1778</v>
      </c>
      <c r="H90" s="128" t="s">
        <v>1791</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1771</v>
      </c>
      <c r="B91" s="125" t="s">
        <v>1792</v>
      </c>
      <c r="C91" s="126" t="s">
        <v>1793</v>
      </c>
      <c r="D91" s="128" t="s">
        <v>1794</v>
      </c>
      <c r="E91" s="128" t="s">
        <v>1795</v>
      </c>
      <c r="F91" s="128" t="s">
        <v>1796</v>
      </c>
      <c r="G91" s="128" t="s">
        <v>1308</v>
      </c>
      <c r="H91" s="128" t="s">
        <v>1797</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1771</v>
      </c>
      <c r="B92" s="125" t="s">
        <v>1798</v>
      </c>
      <c r="C92" s="126" t="s">
        <v>1799</v>
      </c>
      <c r="D92" s="128" t="s">
        <v>1800</v>
      </c>
      <c r="E92" s="128" t="s">
        <v>1801</v>
      </c>
      <c r="F92" s="128" t="s">
        <v>1802</v>
      </c>
      <c r="G92" s="128" t="s">
        <v>1308</v>
      </c>
      <c r="H92" s="128" t="s">
        <v>1803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1771</v>
      </c>
      <c r="B93" s="125" t="s">
        <v>1804</v>
      </c>
      <c r="C93" s="126" t="s">
        <v>1805</v>
      </c>
      <c r="D93" s="128" t="s">
        <v>1806</v>
      </c>
      <c r="E93" s="128" t="s">
        <v>1807</v>
      </c>
      <c r="F93" s="128" t="s">
        <v>1808</v>
      </c>
      <c r="G93" s="128" t="s">
        <v>1809</v>
      </c>
      <c r="H93" s="128" t="s">
        <v>1810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1771</v>
      </c>
      <c r="B94" s="125" t="s">
        <v>1811</v>
      </c>
      <c r="C94" s="126" t="s">
        <v>1812</v>
      </c>
      <c r="D94" s="128" t="s">
        <v>1813</v>
      </c>
      <c r="E94" s="128" t="s">
        <v>1814</v>
      </c>
      <c r="F94" s="128" t="s">
        <v>1815</v>
      </c>
      <c r="G94" s="128" t="s">
        <v>1816</v>
      </c>
      <c r="H94" s="128" t="s">
        <v>1817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1771</v>
      </c>
      <c r="B95" s="125" t="s">
        <v>1818</v>
      </c>
      <c r="C95" s="126" t="s">
        <v>1819</v>
      </c>
      <c r="D95" s="128" t="s">
        <v>1820</v>
      </c>
      <c r="E95" s="128" t="s">
        <v>1821</v>
      </c>
      <c r="F95" s="128" t="s">
        <v>1822</v>
      </c>
      <c r="G95" s="128" t="s">
        <v>1823</v>
      </c>
      <c r="H95" s="128" t="s">
        <v>1824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1771</v>
      </c>
      <c r="B96" s="125" t="s">
        <v>1825</v>
      </c>
      <c r="C96" s="126" t="s">
        <v>1826</v>
      </c>
      <c r="D96" s="128" t="s">
        <v>1827</v>
      </c>
      <c r="E96" s="128" t="s">
        <v>1828</v>
      </c>
      <c r="F96" s="128" t="s">
        <v>1829</v>
      </c>
      <c r="G96" s="128" t="s">
        <v>1830</v>
      </c>
      <c r="H96" s="128" t="s">
        <v>1831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1771</v>
      </c>
      <c r="B97" s="125" t="s">
        <v>1832</v>
      </c>
      <c r="C97" s="126" t="s">
        <v>1833</v>
      </c>
      <c r="D97" s="128" t="s">
        <v>1834</v>
      </c>
      <c r="E97" s="128" t="s">
        <v>1835</v>
      </c>
      <c r="F97" s="128" t="s">
        <v>1836</v>
      </c>
      <c r="G97" s="128" t="s">
        <v>1837</v>
      </c>
      <c r="H97" s="128" t="s">
        <v>1838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1839</v>
      </c>
      <c r="B98" s="124"/>
      <c r="C98" s="123" t="s">
        <v>1840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1839</v>
      </c>
      <c r="B99" s="125" t="s">
        <v>1841</v>
      </c>
      <c r="C99" s="126" t="s">
        <v>1842</v>
      </c>
      <c r="D99" s="128" t="s">
        <v>1843</v>
      </c>
      <c r="E99" s="128" t="s">
        <v>1844</v>
      </c>
      <c r="F99" s="128" t="s">
        <v>1845</v>
      </c>
      <c r="G99" s="128" t="s">
        <v>1846</v>
      </c>
      <c r="H99" s="128" t="s">
        <v>1847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1839</v>
      </c>
      <c r="B100" s="125" t="s">
        <v>1848</v>
      </c>
      <c r="C100" s="126" t="s">
        <v>1849</v>
      </c>
      <c r="D100" s="128" t="s">
        <v>1850</v>
      </c>
      <c r="E100" s="128" t="s">
        <v>1851</v>
      </c>
      <c r="F100" s="128" t="s">
        <v>1852</v>
      </c>
      <c r="G100" s="128" t="s">
        <v>1853</v>
      </c>
      <c r="H100" s="128" t="s">
        <v>1854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1839</v>
      </c>
      <c r="B101" s="125" t="s">
        <v>1855</v>
      </c>
      <c r="C101" s="126" t="s">
        <v>1856</v>
      </c>
      <c r="D101" s="128" t="s">
        <v>1857</v>
      </c>
      <c r="E101" s="128" t="s">
        <v>1858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1839</v>
      </c>
      <c r="B102" s="125" t="s">
        <v>1859</v>
      </c>
      <c r="C102" s="126" t="s">
        <v>1860</v>
      </c>
      <c r="D102" s="128" t="s">
        <v>1861</v>
      </c>
      <c r="E102" s="128" t="s">
        <v>1862</v>
      </c>
      <c r="F102" s="128" t="s">
        <v>1863</v>
      </c>
      <c r="G102" s="128" t="s">
        <v>1864</v>
      </c>
      <c r="H102" s="128" t="s">
        <v>1865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1839</v>
      </c>
      <c r="B103" s="125" t="s">
        <v>1866</v>
      </c>
      <c r="C103" s="126" t="s">
        <v>1867</v>
      </c>
      <c r="D103" s="128" t="s">
        <v>1868</v>
      </c>
      <c r="E103" s="128" t="s">
        <v>1869</v>
      </c>
      <c r="F103" s="128" t="s">
        <v>1870</v>
      </c>
      <c r="G103" s="128" t="s">
        <v>1871</v>
      </c>
      <c r="H103" s="128" t="s">
        <v>1872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1873</v>
      </c>
      <c r="B104" s="124"/>
      <c r="C104" s="123" t="s">
        <v>1874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1873</v>
      </c>
      <c r="B105" s="125" t="s">
        <v>1875</v>
      </c>
      <c r="C105" s="126" t="s">
        <v>1876</v>
      </c>
      <c r="D105" s="128" t="s">
        <v>1877</v>
      </c>
      <c r="E105" s="128" t="s">
        <v>1878</v>
      </c>
      <c r="F105" s="128" t="s">
        <v>1879</v>
      </c>
      <c r="G105" s="128" t="s">
        <v>1880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1873</v>
      </c>
      <c r="B106" s="125" t="s">
        <v>1881</v>
      </c>
      <c r="C106" s="126" t="s">
        <v>1882</v>
      </c>
      <c r="D106" s="128" t="s">
        <v>1883</v>
      </c>
      <c r="E106" s="128" t="s">
        <v>1884</v>
      </c>
      <c r="F106" s="128" t="s">
        <v>1885</v>
      </c>
      <c r="G106" s="128" t="s">
        <v>1886</v>
      </c>
      <c r="H106" s="128" t="s">
        <v>1887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1873</v>
      </c>
      <c r="B107" s="125" t="s">
        <v>1888</v>
      </c>
      <c r="C107" s="126" t="s">
        <v>1889</v>
      </c>
      <c r="D107" s="128" t="s">
        <v>1890</v>
      </c>
      <c r="E107" s="128" t="s">
        <v>1891</v>
      </c>
      <c r="F107" s="128" t="s">
        <v>1892</v>
      </c>
      <c r="G107" s="128" t="s">
        <v>1893</v>
      </c>
      <c r="H107" s="128" t="s">
        <v>1894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1895</v>
      </c>
      <c r="B108" s="124"/>
      <c r="C108" s="123" t="s">
        <v>1896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1895</v>
      </c>
      <c r="B109" s="125" t="s">
        <v>1897</v>
      </c>
      <c r="C109" s="126" t="s">
        <v>1898</v>
      </c>
      <c r="D109" s="128" t="s">
        <v>1899</v>
      </c>
      <c r="E109" s="128" t="s">
        <v>1900</v>
      </c>
      <c r="F109" s="128" t="s">
        <v>1901</v>
      </c>
      <c r="G109" s="128" t="s">
        <v>1902</v>
      </c>
      <c r="H109" s="128" t="s">
        <v>1903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1895</v>
      </c>
      <c r="B110" s="125" t="s">
        <v>1904</v>
      </c>
      <c r="C110" s="126" t="s">
        <v>1905</v>
      </c>
      <c r="D110" s="128" t="s">
        <v>1906</v>
      </c>
      <c r="E110" s="128" t="s">
        <v>1907</v>
      </c>
      <c r="F110" s="128" t="s">
        <v>1908</v>
      </c>
      <c r="G110" s="128" t="s">
        <v>1909</v>
      </c>
      <c r="H110" s="128" t="s">
        <v>1910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1895</v>
      </c>
      <c r="B111" s="125" t="s">
        <v>1911</v>
      </c>
      <c r="C111" s="126" t="s">
        <v>1912</v>
      </c>
      <c r="D111" s="128" t="s">
        <v>1913</v>
      </c>
      <c r="E111" s="128" t="s">
        <v>1914</v>
      </c>
      <c r="F111" s="128" t="s">
        <v>1915</v>
      </c>
      <c r="G111" s="128" t="s">
        <v>1916</v>
      </c>
      <c r="H111" s="128" t="s">
        <v>1917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1918</v>
      </c>
      <c r="B112" s="124"/>
      <c r="C112" s="123" t="s">
        <v>1919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1918</v>
      </c>
      <c r="B113" s="125" t="s">
        <v>1920</v>
      </c>
      <c r="C113" s="126" t="s">
        <v>1921</v>
      </c>
      <c r="D113" s="128" t="s">
        <v>1922</v>
      </c>
      <c r="E113" s="128" t="s">
        <v>1923</v>
      </c>
      <c r="F113" s="128" t="s">
        <v>1924</v>
      </c>
      <c r="G113" s="128" t="s">
        <v>1925</v>
      </c>
      <c r="H113" s="128" t="s">
        <v>1926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1918</v>
      </c>
      <c r="B114" s="125" t="s">
        <v>1927</v>
      </c>
      <c r="C114" s="126" t="s">
        <v>1928</v>
      </c>
      <c r="D114" s="128" t="s">
        <v>1929</v>
      </c>
      <c r="E114" s="128" t="s">
        <v>1930</v>
      </c>
      <c r="F114" s="128" t="s">
        <v>1931</v>
      </c>
      <c r="G114" s="128" t="s">
        <v>1925</v>
      </c>
      <c r="H114" s="128" t="s">
        <v>1932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1918</v>
      </c>
      <c r="B115" s="133" t="s">
        <v>1933</v>
      </c>
      <c r="C115" s="134" t="s">
        <v>1934</v>
      </c>
      <c r="D115" s="135" t="s">
        <v>1935</v>
      </c>
      <c r="E115" s="135" t="s">
        <v>1936</v>
      </c>
      <c r="F115" s="135" t="s">
        <v>1937</v>
      </c>
      <c r="G115" s="135" t="s">
        <v>1938</v>
      </c>
      <c r="H115" s="135" t="s">
        <v>1939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42" t="s">
        <v>70</v>
      </c>
      <c r="B119" s="242"/>
      <c r="C119" s="242"/>
      <c r="D119" s="242"/>
      <c r="E119" s="24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IFERROR(INDEX('Recommendations'!$G$2:$G$11, MATCH(J2,'Recommendations'!$A$2:$A$11,0))="Implemented", FALSE))</xm:f>
            <x14:dxf>
              <font>
                <color rgb="FF000000"/>
              </font>
              <fill>
                <patternFill>
                  <bgColor rgb="FF3C7D22"/>
                </patternFill>
              </fill>
            </x14:dxf>
          </x14:cfRule>
          <x14:cfRule type="expression" priority="2" id="{00000000-000E-0000-0600-000002000000}">
            <xm:f>AND(J2&lt;&gt;"", IFERROR(INDEX('Recommendations'!$G$2:$G$11, MATCH(J2,'Recommendations'!$A$2:$A$11,0))="Compensated", FALSE))</xm:f>
            <x14:dxf>
              <font>
                <color rgb="FF000000"/>
              </font>
              <fill>
                <patternFill>
                  <bgColor rgb="FFC6E0B4"/>
                </patternFill>
              </fill>
            </x14:dxf>
          </x14:cfRule>
          <x14:cfRule type="expression" priority="3" id="{00000000-000E-0000-0600-000003000000}">
            <xm:f>AND(J2&lt;&gt;"", IFERROR(INDEX('Recommendations'!$G$2:$G$11, MATCH(J2,'Recommendations'!$A$2:$A$11,0))="Testing", FALSE))</xm:f>
            <x14:dxf>
              <font>
                <color rgb="FF000000"/>
              </font>
              <fill>
                <patternFill>
                  <bgColor rgb="FFFFC000"/>
                </patternFill>
              </fill>
            </x14:dxf>
          </x14:cfRule>
          <x14:cfRule type="expression" priority="4" id="{00000000-000E-0000-0600-000004000000}">
            <xm:f>AND(J2&lt;&gt;"", IFERROR(INDEX('Recommendations'!$G$2:$G$11, MATCH(J2,'Recommendations'!$A$2:$A$11,0))="Failed", FALSE))</xm:f>
            <x14:dxf>
              <font>
                <color rgb="FF000000"/>
              </font>
              <fill>
                <patternFill>
                  <bgColor rgb="FFD82891"/>
                </patternFill>
              </fill>
            </x14:dxf>
          </x14:cfRule>
          <x14:cfRule type="expression" priority="5" id="{00000000-000E-0000-0600-000005000000}">
            <xm:f>AND(J2&lt;&gt;"", IFERROR(INDEX('Recommendations'!$G$2:$G$11, MATCH(J2,'Recommendations'!$A$2:$A$11,0))="Risk Accepted", FALSE))</xm:f>
            <x14:dxf>
              <font>
                <color rgb="FF000000"/>
              </font>
              <fill>
                <patternFill>
                  <bgColor rgb="FFD9D9D9"/>
                </patternFill>
              </fill>
            </x14:dxf>
          </x14:cfRule>
          <x14:cfRule type="expression" priority="6" id="{00000000-000E-0000-0600-000006000000}">
            <xm:f>AND(J2&lt;&gt;"", IFERROR(INDEX('Recommendations'!$G$2:$G$11, MATCH(J2,'Recommendations'!$A$2:$A$11,0))="N/A",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1940</v>
      </c>
      <c r="B1" s="184" t="s">
        <v>1941</v>
      </c>
      <c r="C1" s="184" t="s">
        <v>0</v>
      </c>
      <c r="D1" s="184" t="s">
        <v>1942</v>
      </c>
      <c r="E1" s="184" t="s">
        <v>1943</v>
      </c>
      <c r="F1" s="184" t="s">
        <v>1944</v>
      </c>
      <c r="G1" s="184" t="s">
        <v>309</v>
      </c>
      <c r="H1" s="184" t="s">
        <v>310</v>
      </c>
      <c r="I1" s="184" t="s">
        <v>311</v>
      </c>
      <c r="J1" s="184" t="s">
        <v>312</v>
      </c>
      <c r="K1" s="184" t="s">
        <v>313</v>
      </c>
      <c r="L1" s="184" t="s">
        <v>314</v>
      </c>
      <c r="M1" s="184" t="s">
        <v>315</v>
      </c>
      <c r="N1" s="184" t="s">
        <v>316</v>
      </c>
      <c r="O1" s="184" t="s">
        <v>317</v>
      </c>
      <c r="P1" s="184" t="s">
        <v>318</v>
      </c>
      <c r="Q1" s="184" t="s">
        <v>319</v>
      </c>
      <c r="R1" s="184" t="s">
        <v>320</v>
      </c>
      <c r="S1" s="184" t="s">
        <v>321</v>
      </c>
      <c r="T1" s="184" t="s">
        <v>322</v>
      </c>
      <c r="U1" s="184" t="s">
        <v>323</v>
      </c>
      <c r="V1" s="184" t="s">
        <v>324</v>
      </c>
      <c r="W1" s="184" t="s">
        <v>325</v>
      </c>
      <c r="X1" s="184" t="s">
        <v>326</v>
      </c>
      <c r="Y1" s="184" t="s">
        <v>327</v>
      </c>
      <c r="Z1" s="184" t="s">
        <v>328</v>
      </c>
      <c r="AA1" s="184" t="s">
        <v>329</v>
      </c>
      <c r="AB1" s="184" t="s">
        <v>330</v>
      </c>
      <c r="AC1" s="184" t="s">
        <v>331</v>
      </c>
      <c r="AD1" s="184" t="s">
        <v>332</v>
      </c>
      <c r="AE1" s="184" t="s">
        <v>333</v>
      </c>
      <c r="AF1" s="184" t="s">
        <v>334</v>
      </c>
      <c r="AG1" s="184" t="s">
        <v>335</v>
      </c>
      <c r="AH1" s="184" t="s">
        <v>336</v>
      </c>
      <c r="AI1" s="184" t="s">
        <v>337</v>
      </c>
      <c r="AJ1" s="184" t="s">
        <v>338</v>
      </c>
      <c r="AK1" s="184" t="s">
        <v>339</v>
      </c>
      <c r="AL1" s="184" t="s">
        <v>340</v>
      </c>
      <c r="AM1" s="184" t="s">
        <v>341</v>
      </c>
      <c r="AN1" s="184" t="s">
        <v>342</v>
      </c>
      <c r="AO1" s="184" t="s">
        <v>343</v>
      </c>
      <c r="AP1" s="184" t="s">
        <v>344</v>
      </c>
      <c r="AQ1" s="184" t="s">
        <v>345</v>
      </c>
      <c r="AR1" s="184" t="s">
        <v>346</v>
      </c>
      <c r="AS1" s="184" t="s">
        <v>347</v>
      </c>
      <c r="AT1" s="184" t="s">
        <v>348</v>
      </c>
      <c r="AU1" s="185" t="s">
        <v>349</v>
      </c>
    </row>
    <row r="2" spans="1:47" ht="60" customHeight="1" outlineLevel="1" x14ac:dyDescent="0.35">
      <c r="A2" s="175" t="s">
        <v>1945</v>
      </c>
      <c r="B2" s="149" t="s">
        <v>19</v>
      </c>
      <c r="C2" s="147" t="s">
        <v>1946</v>
      </c>
      <c r="D2" s="153" t="s">
        <v>1947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1945</v>
      </c>
      <c r="B3" s="150" t="s">
        <v>1948</v>
      </c>
      <c r="C3" s="148" t="s">
        <v>1949</v>
      </c>
      <c r="D3" s="154" t="s">
        <v>1950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1945</v>
      </c>
      <c r="B4" s="151" t="s">
        <v>1948</v>
      </c>
      <c r="C4" s="152" t="s">
        <v>1951</v>
      </c>
      <c r="D4" s="155" t="s">
        <v>1952</v>
      </c>
      <c r="E4" s="158" t="s">
        <v>1953</v>
      </c>
      <c r="F4" s="161" t="s">
        <v>1954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1945</v>
      </c>
      <c r="B5" s="151" t="s">
        <v>1948</v>
      </c>
      <c r="C5" s="152" t="s">
        <v>1955</v>
      </c>
      <c r="D5" s="155" t="s">
        <v>1956</v>
      </c>
      <c r="E5" s="158" t="s">
        <v>1957</v>
      </c>
      <c r="F5" s="161" t="s">
        <v>1958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1945</v>
      </c>
      <c r="B6" s="151" t="s">
        <v>1948</v>
      </c>
      <c r="C6" s="152" t="s">
        <v>1959</v>
      </c>
      <c r="D6" s="155" t="s">
        <v>1960</v>
      </c>
      <c r="E6" s="158" t="s">
        <v>1961</v>
      </c>
      <c r="F6" s="161" t="s">
        <v>1958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1945</v>
      </c>
      <c r="B7" s="151" t="s">
        <v>1948</v>
      </c>
      <c r="C7" s="152" t="s">
        <v>1962</v>
      </c>
      <c r="D7" s="155" t="s">
        <v>1963</v>
      </c>
      <c r="E7" s="158" t="s">
        <v>1964</v>
      </c>
      <c r="F7" s="161" t="s">
        <v>1958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1945</v>
      </c>
      <c r="B8" s="151" t="s">
        <v>1948</v>
      </c>
      <c r="C8" s="152" t="s">
        <v>1965</v>
      </c>
      <c r="D8" s="155" t="s">
        <v>1966</v>
      </c>
      <c r="E8" s="158" t="s">
        <v>1967</v>
      </c>
      <c r="F8" s="161" t="s">
        <v>1968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1945</v>
      </c>
      <c r="B9" s="150" t="s">
        <v>1969</v>
      </c>
      <c r="C9" s="148" t="s">
        <v>1970</v>
      </c>
      <c r="D9" s="154" t="s">
        <v>1971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1945</v>
      </c>
      <c r="B10" s="151" t="s">
        <v>1969</v>
      </c>
      <c r="C10" s="152" t="s">
        <v>1972</v>
      </c>
      <c r="D10" s="155" t="s">
        <v>1973</v>
      </c>
      <c r="E10" s="158" t="s">
        <v>1974</v>
      </c>
      <c r="F10" s="161" t="s">
        <v>1954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1945</v>
      </c>
      <c r="B11" s="151" t="s">
        <v>1969</v>
      </c>
      <c r="C11" s="152" t="s">
        <v>1975</v>
      </c>
      <c r="D11" s="155" t="s">
        <v>1976</v>
      </c>
      <c r="E11" s="158" t="s">
        <v>1977</v>
      </c>
      <c r="F11" s="161" t="s">
        <v>1954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1945</v>
      </c>
      <c r="B12" s="151" t="s">
        <v>1969</v>
      </c>
      <c r="C12" s="152" t="s">
        <v>1978</v>
      </c>
      <c r="D12" s="155" t="s">
        <v>1979</v>
      </c>
      <c r="E12" s="158" t="s">
        <v>1980</v>
      </c>
      <c r="F12" s="161" t="s">
        <v>1954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1945</v>
      </c>
      <c r="B13" s="150" t="s">
        <v>1981</v>
      </c>
      <c r="C13" s="148" t="s">
        <v>1982</v>
      </c>
      <c r="D13" s="154" t="s">
        <v>1983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1945</v>
      </c>
      <c r="B14" s="151" t="s">
        <v>1981</v>
      </c>
      <c r="C14" s="152" t="s">
        <v>1984</v>
      </c>
      <c r="D14" s="155" t="s">
        <v>1985</v>
      </c>
      <c r="E14" s="158" t="s">
        <v>1986</v>
      </c>
      <c r="F14" s="161" t="s">
        <v>1954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1945</v>
      </c>
      <c r="B15" s="151" t="s">
        <v>1981</v>
      </c>
      <c r="C15" s="152" t="s">
        <v>1987</v>
      </c>
      <c r="D15" s="155" t="s">
        <v>1988</v>
      </c>
      <c r="E15" s="158" t="s">
        <v>1989</v>
      </c>
      <c r="F15" s="161" t="s">
        <v>1954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1945</v>
      </c>
      <c r="B16" s="150" t="s">
        <v>1990</v>
      </c>
      <c r="C16" s="148" t="s">
        <v>1991</v>
      </c>
      <c r="D16" s="154" t="s">
        <v>1992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1945</v>
      </c>
      <c r="B17" s="151" t="s">
        <v>1990</v>
      </c>
      <c r="C17" s="152" t="s">
        <v>1993</v>
      </c>
      <c r="D17" s="155" t="s">
        <v>1994</v>
      </c>
      <c r="E17" s="158" t="s">
        <v>1995</v>
      </c>
      <c r="F17" s="161" t="s">
        <v>1954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1945</v>
      </c>
      <c r="B18" s="151" t="s">
        <v>1990</v>
      </c>
      <c r="C18" s="152" t="s">
        <v>1996</v>
      </c>
      <c r="D18" s="155" t="s">
        <v>1997</v>
      </c>
      <c r="E18" s="158" t="s">
        <v>1998</v>
      </c>
      <c r="F18" s="161" t="s">
        <v>1958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1945</v>
      </c>
      <c r="B19" s="151" t="s">
        <v>1990</v>
      </c>
      <c r="C19" s="152" t="s">
        <v>1999</v>
      </c>
      <c r="D19" s="155" t="s">
        <v>2000</v>
      </c>
      <c r="E19" s="158" t="s">
        <v>2001</v>
      </c>
      <c r="F19" s="161" t="s">
        <v>1954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1945</v>
      </c>
      <c r="B20" s="151" t="s">
        <v>1990</v>
      </c>
      <c r="C20" s="152" t="s">
        <v>2002</v>
      </c>
      <c r="D20" s="155" t="s">
        <v>2003</v>
      </c>
      <c r="E20" s="158" t="s">
        <v>2004</v>
      </c>
      <c r="F20" s="161" t="s">
        <v>1954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1945</v>
      </c>
      <c r="B21" s="151" t="s">
        <v>1990</v>
      </c>
      <c r="C21" s="152" t="s">
        <v>2005</v>
      </c>
      <c r="D21" s="155" t="s">
        <v>2006</v>
      </c>
      <c r="E21" s="158" t="s">
        <v>2007</v>
      </c>
      <c r="F21" s="161" t="s">
        <v>1958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1945</v>
      </c>
      <c r="B22" s="151" t="s">
        <v>1990</v>
      </c>
      <c r="C22" s="152" t="s">
        <v>2008</v>
      </c>
      <c r="D22" s="155" t="s">
        <v>2009</v>
      </c>
      <c r="E22" s="158" t="s">
        <v>2010</v>
      </c>
      <c r="F22" s="161" t="s">
        <v>1954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1945</v>
      </c>
      <c r="B23" s="151" t="s">
        <v>1990</v>
      </c>
      <c r="C23" s="152" t="s">
        <v>2011</v>
      </c>
      <c r="D23" s="155" t="s">
        <v>2012</v>
      </c>
      <c r="E23" s="158" t="s">
        <v>2013</v>
      </c>
      <c r="F23" s="161" t="s">
        <v>1954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1945</v>
      </c>
      <c r="B24" s="150" t="s">
        <v>2014</v>
      </c>
      <c r="C24" s="148" t="s">
        <v>2015</v>
      </c>
      <c r="D24" s="154" t="s">
        <v>2016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1945</v>
      </c>
      <c r="B25" s="151" t="s">
        <v>2014</v>
      </c>
      <c r="C25" s="152" t="s">
        <v>2017</v>
      </c>
      <c r="D25" s="155" t="s">
        <v>2018</v>
      </c>
      <c r="E25" s="158" t="s">
        <v>2019</v>
      </c>
      <c r="F25" s="161" t="s">
        <v>1954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1945</v>
      </c>
      <c r="B26" s="151" t="s">
        <v>2014</v>
      </c>
      <c r="C26" s="152" t="s">
        <v>2020</v>
      </c>
      <c r="D26" s="155" t="s">
        <v>2021</v>
      </c>
      <c r="E26" s="158" t="s">
        <v>2022</v>
      </c>
      <c r="F26" s="161" t="s">
        <v>1954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1945</v>
      </c>
      <c r="B27" s="151" t="s">
        <v>2014</v>
      </c>
      <c r="C27" s="152" t="s">
        <v>2023</v>
      </c>
      <c r="D27" s="155" t="s">
        <v>2024</v>
      </c>
      <c r="E27" s="158" t="s">
        <v>2025</v>
      </c>
      <c r="F27" s="161" t="s">
        <v>1958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1945</v>
      </c>
      <c r="B28" s="151" t="s">
        <v>2014</v>
      </c>
      <c r="C28" s="152" t="s">
        <v>2026</v>
      </c>
      <c r="D28" s="155" t="s">
        <v>2027</v>
      </c>
      <c r="E28" s="158" t="s">
        <v>2028</v>
      </c>
      <c r="F28" s="161" t="s">
        <v>1954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1945</v>
      </c>
      <c r="B29" s="150" t="s">
        <v>2029</v>
      </c>
      <c r="C29" s="148" t="s">
        <v>2030</v>
      </c>
      <c r="D29" s="154" t="s">
        <v>2031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1945</v>
      </c>
      <c r="B30" s="151" t="s">
        <v>2029</v>
      </c>
      <c r="C30" s="152" t="s">
        <v>2032</v>
      </c>
      <c r="D30" s="155" t="s">
        <v>2033</v>
      </c>
      <c r="E30" s="158" t="s">
        <v>2034</v>
      </c>
      <c r="F30" s="161" t="s">
        <v>1968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1945</v>
      </c>
      <c r="B31" s="151" t="s">
        <v>2029</v>
      </c>
      <c r="C31" s="152" t="s">
        <v>2035</v>
      </c>
      <c r="D31" s="155" t="s">
        <v>2036</v>
      </c>
      <c r="E31" s="158" t="s">
        <v>2037</v>
      </c>
      <c r="F31" s="161" t="s">
        <v>1968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1945</v>
      </c>
      <c r="B32" s="151" t="s">
        <v>2029</v>
      </c>
      <c r="C32" s="152" t="s">
        <v>2038</v>
      </c>
      <c r="D32" s="155" t="s">
        <v>2039</v>
      </c>
      <c r="E32" s="158" t="s">
        <v>2040</v>
      </c>
      <c r="F32" s="161" t="s">
        <v>1968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1945</v>
      </c>
      <c r="B33" s="151" t="s">
        <v>2029</v>
      </c>
      <c r="C33" s="152" t="s">
        <v>2041</v>
      </c>
      <c r="D33" s="155" t="s">
        <v>2042</v>
      </c>
      <c r="E33" s="158" t="s">
        <v>2043</v>
      </c>
      <c r="F33" s="161" t="s">
        <v>1968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1945</v>
      </c>
      <c r="B34" s="151" t="s">
        <v>2029</v>
      </c>
      <c r="C34" s="152" t="s">
        <v>2044</v>
      </c>
      <c r="D34" s="155" t="s">
        <v>2045</v>
      </c>
      <c r="E34" s="158" t="s">
        <v>2046</v>
      </c>
      <c r="F34" s="161" t="s">
        <v>1968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1945</v>
      </c>
      <c r="B35" s="151" t="s">
        <v>2029</v>
      </c>
      <c r="C35" s="152" t="s">
        <v>2047</v>
      </c>
      <c r="D35" s="155" t="s">
        <v>2048</v>
      </c>
      <c r="E35" s="158" t="s">
        <v>2049</v>
      </c>
      <c r="F35" s="161" t="s">
        <v>1968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1945</v>
      </c>
      <c r="B36" s="151" t="s">
        <v>2029</v>
      </c>
      <c r="C36" s="152" t="s">
        <v>2050</v>
      </c>
      <c r="D36" s="155" t="s">
        <v>2051</v>
      </c>
      <c r="E36" s="158" t="s">
        <v>2052</v>
      </c>
      <c r="F36" s="161" t="s">
        <v>1968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1945</v>
      </c>
      <c r="B37" s="151" t="s">
        <v>2029</v>
      </c>
      <c r="C37" s="152" t="s">
        <v>2053</v>
      </c>
      <c r="D37" s="155" t="s">
        <v>2054</v>
      </c>
      <c r="E37" s="158" t="s">
        <v>2055</v>
      </c>
      <c r="F37" s="161" t="s">
        <v>1968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1945</v>
      </c>
      <c r="B38" s="151" t="s">
        <v>2029</v>
      </c>
      <c r="C38" s="152" t="s">
        <v>2056</v>
      </c>
      <c r="D38" s="155" t="s">
        <v>2057</v>
      </c>
      <c r="E38" s="158" t="s">
        <v>2058</v>
      </c>
      <c r="F38" s="161" t="s">
        <v>1968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1945</v>
      </c>
      <c r="B39" s="151" t="s">
        <v>2029</v>
      </c>
      <c r="C39" s="152" t="s">
        <v>2059</v>
      </c>
      <c r="D39" s="155" t="s">
        <v>2060</v>
      </c>
      <c r="E39" s="158" t="s">
        <v>2061</v>
      </c>
      <c r="F39" s="161" t="s">
        <v>1968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2062</v>
      </c>
      <c r="B40" s="149" t="s">
        <v>19</v>
      </c>
      <c r="C40" s="147" t="s">
        <v>2063</v>
      </c>
      <c r="D40" s="153" t="s">
        <v>2064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2062</v>
      </c>
      <c r="B41" s="150" t="s">
        <v>2065</v>
      </c>
      <c r="C41" s="148" t="s">
        <v>2066</v>
      </c>
      <c r="D41" s="154" t="s">
        <v>2067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2062</v>
      </c>
      <c r="B42" s="151" t="s">
        <v>2065</v>
      </c>
      <c r="C42" s="152" t="s">
        <v>2068</v>
      </c>
      <c r="D42" s="155" t="s">
        <v>2069</v>
      </c>
      <c r="E42" s="158" t="s">
        <v>2070</v>
      </c>
      <c r="F42" s="161" t="s">
        <v>1954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2062</v>
      </c>
      <c r="B43" s="151" t="s">
        <v>2065</v>
      </c>
      <c r="C43" s="152" t="s">
        <v>2071</v>
      </c>
      <c r="D43" s="155" t="s">
        <v>2072</v>
      </c>
      <c r="E43" s="158" t="s">
        <v>2073</v>
      </c>
      <c r="F43" s="161" t="s">
        <v>1954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2062</v>
      </c>
      <c r="B44" s="151" t="s">
        <v>2065</v>
      </c>
      <c r="C44" s="152" t="s">
        <v>2074</v>
      </c>
      <c r="D44" s="155" t="s">
        <v>2075</v>
      </c>
      <c r="E44" s="158" t="s">
        <v>2076</v>
      </c>
      <c r="F44" s="161" t="s">
        <v>1958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2062</v>
      </c>
      <c r="B45" s="151" t="s">
        <v>2065</v>
      </c>
      <c r="C45" s="152" t="s">
        <v>2077</v>
      </c>
      <c r="D45" s="155" t="s">
        <v>2078</v>
      </c>
      <c r="E45" s="158" t="s">
        <v>2079</v>
      </c>
      <c r="F45" s="161" t="s">
        <v>1968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2062</v>
      </c>
      <c r="B46" s="151" t="s">
        <v>2065</v>
      </c>
      <c r="C46" s="152" t="s">
        <v>2080</v>
      </c>
      <c r="D46" s="155" t="s">
        <v>2081</v>
      </c>
      <c r="E46" s="158" t="s">
        <v>2082</v>
      </c>
      <c r="F46" s="161" t="s">
        <v>1954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2062</v>
      </c>
      <c r="B47" s="151" t="s">
        <v>2065</v>
      </c>
      <c r="C47" s="152" t="s">
        <v>2083</v>
      </c>
      <c r="D47" s="155" t="s">
        <v>2084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2062</v>
      </c>
      <c r="B48" s="151" t="s">
        <v>2065</v>
      </c>
      <c r="C48" s="152" t="s">
        <v>2085</v>
      </c>
      <c r="D48" s="155" t="s">
        <v>2086</v>
      </c>
      <c r="E48" s="158" t="s">
        <v>2087</v>
      </c>
      <c r="F48" s="161" t="s">
        <v>1954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2062</v>
      </c>
      <c r="B49" s="151" t="s">
        <v>2065</v>
      </c>
      <c r="C49" s="152" t="s">
        <v>2088</v>
      </c>
      <c r="D49" s="155" t="s">
        <v>2089</v>
      </c>
      <c r="E49" s="158" t="s">
        <v>2090</v>
      </c>
      <c r="F49" s="161" t="s">
        <v>1958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2062</v>
      </c>
      <c r="B50" s="150" t="s">
        <v>2091</v>
      </c>
      <c r="C50" s="148" t="s">
        <v>2092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2062</v>
      </c>
      <c r="B51" s="151" t="s">
        <v>2091</v>
      </c>
      <c r="C51" s="152" t="s">
        <v>2093</v>
      </c>
      <c r="D51" s="155" t="s">
        <v>2094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2062</v>
      </c>
      <c r="B52" s="151" t="s">
        <v>2091</v>
      </c>
      <c r="C52" s="152" t="s">
        <v>2095</v>
      </c>
      <c r="D52" s="155" t="s">
        <v>2096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2062</v>
      </c>
      <c r="B53" s="151" t="s">
        <v>2091</v>
      </c>
      <c r="C53" s="152" t="s">
        <v>2097</v>
      </c>
      <c r="D53" s="155" t="s">
        <v>2098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2062</v>
      </c>
      <c r="B54" s="151" t="s">
        <v>2091</v>
      </c>
      <c r="C54" s="152" t="s">
        <v>2099</v>
      </c>
      <c r="D54" s="155" t="s">
        <v>2100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2062</v>
      </c>
      <c r="B55" s="151" t="s">
        <v>2091</v>
      </c>
      <c r="C55" s="152" t="s">
        <v>2101</v>
      </c>
      <c r="D55" s="155" t="s">
        <v>2102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2062</v>
      </c>
      <c r="B56" s="150" t="s">
        <v>216</v>
      </c>
      <c r="C56" s="148" t="s">
        <v>2103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2062</v>
      </c>
      <c r="B57" s="151" t="s">
        <v>216</v>
      </c>
      <c r="C57" s="152" t="s">
        <v>2104</v>
      </c>
      <c r="D57" s="155" t="s">
        <v>2105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2062</v>
      </c>
      <c r="B58" s="151" t="s">
        <v>216</v>
      </c>
      <c r="C58" s="152" t="s">
        <v>2106</v>
      </c>
      <c r="D58" s="155" t="s">
        <v>2107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2062</v>
      </c>
      <c r="B59" s="151" t="s">
        <v>216</v>
      </c>
      <c r="C59" s="152" t="s">
        <v>2108</v>
      </c>
      <c r="D59" s="155" t="s">
        <v>2109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2062</v>
      </c>
      <c r="B60" s="151" t="s">
        <v>216</v>
      </c>
      <c r="C60" s="152" t="s">
        <v>2110</v>
      </c>
      <c r="D60" s="155" t="s">
        <v>2111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2062</v>
      </c>
      <c r="B61" s="150" t="s">
        <v>2112</v>
      </c>
      <c r="C61" s="148" t="s">
        <v>2113</v>
      </c>
      <c r="D61" s="154" t="s">
        <v>2114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2062</v>
      </c>
      <c r="B62" s="151" t="s">
        <v>2112</v>
      </c>
      <c r="C62" s="152" t="s">
        <v>2115</v>
      </c>
      <c r="D62" s="155" t="s">
        <v>2116</v>
      </c>
      <c r="E62" s="158" t="s">
        <v>2117</v>
      </c>
      <c r="F62" s="161" t="s">
        <v>1954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2062</v>
      </c>
      <c r="B63" s="151" t="s">
        <v>2112</v>
      </c>
      <c r="C63" s="152" t="s">
        <v>2118</v>
      </c>
      <c r="D63" s="155" t="s">
        <v>2119</v>
      </c>
      <c r="E63" s="158" t="s">
        <v>2120</v>
      </c>
      <c r="F63" s="161" t="s">
        <v>1958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2062</v>
      </c>
      <c r="B64" s="151" t="s">
        <v>2112</v>
      </c>
      <c r="C64" s="152" t="s">
        <v>2121</v>
      </c>
      <c r="D64" s="155" t="s">
        <v>2122</v>
      </c>
      <c r="E64" s="158" t="s">
        <v>2123</v>
      </c>
      <c r="F64" s="161" t="s">
        <v>1954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2062</v>
      </c>
      <c r="B65" s="151" t="s">
        <v>2112</v>
      </c>
      <c r="C65" s="152" t="s">
        <v>2124</v>
      </c>
      <c r="D65" s="155" t="s">
        <v>2125</v>
      </c>
      <c r="E65" s="158" t="s">
        <v>2126</v>
      </c>
      <c r="F65" s="161" t="s">
        <v>1954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2062</v>
      </c>
      <c r="B66" s="150" t="s">
        <v>1720</v>
      </c>
      <c r="C66" s="148" t="s">
        <v>2127</v>
      </c>
      <c r="D66" s="154" t="s">
        <v>2128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2062</v>
      </c>
      <c r="B67" s="151" t="s">
        <v>1720</v>
      </c>
      <c r="C67" s="152" t="s">
        <v>2129</v>
      </c>
      <c r="D67" s="155" t="s">
        <v>2130</v>
      </c>
      <c r="E67" s="158" t="s">
        <v>2131</v>
      </c>
      <c r="F67" s="161" t="s">
        <v>1954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2062</v>
      </c>
      <c r="B68" s="151" t="s">
        <v>1720</v>
      </c>
      <c r="C68" s="152" t="s">
        <v>2132</v>
      </c>
      <c r="D68" s="155" t="s">
        <v>2133</v>
      </c>
      <c r="E68" s="158" t="s">
        <v>2134</v>
      </c>
      <c r="F68" s="161" t="s">
        <v>1954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2062</v>
      </c>
      <c r="B69" s="151" t="s">
        <v>1720</v>
      </c>
      <c r="C69" s="152" t="s">
        <v>2135</v>
      </c>
      <c r="D69" s="155" t="s">
        <v>2136</v>
      </c>
      <c r="E69" s="158" t="s">
        <v>2137</v>
      </c>
      <c r="F69" s="161" t="s">
        <v>1958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2062</v>
      </c>
      <c r="B70" s="151" t="s">
        <v>1720</v>
      </c>
      <c r="C70" s="152" t="s">
        <v>2138</v>
      </c>
      <c r="D70" s="155" t="s">
        <v>2139</v>
      </c>
      <c r="E70" s="158" t="s">
        <v>2140</v>
      </c>
      <c r="F70" s="161" t="s">
        <v>1954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2062</v>
      </c>
      <c r="B71" s="151" t="s">
        <v>1720</v>
      </c>
      <c r="C71" s="152" t="s">
        <v>2141</v>
      </c>
      <c r="D71" s="155" t="s">
        <v>2142</v>
      </c>
      <c r="E71" s="158" t="s">
        <v>2143</v>
      </c>
      <c r="F71" s="161" t="s">
        <v>1954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2062</v>
      </c>
      <c r="B72" s="151" t="s">
        <v>1720</v>
      </c>
      <c r="C72" s="152" t="s">
        <v>2144</v>
      </c>
      <c r="D72" s="155" t="s">
        <v>2145</v>
      </c>
      <c r="E72" s="158" t="s">
        <v>2146</v>
      </c>
      <c r="F72" s="161" t="s">
        <v>1954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2062</v>
      </c>
      <c r="B73" s="151" t="s">
        <v>1720</v>
      </c>
      <c r="C73" s="152" t="s">
        <v>2147</v>
      </c>
      <c r="D73" s="155" t="s">
        <v>2148</v>
      </c>
      <c r="E73" s="158" t="s">
        <v>2149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2062</v>
      </c>
      <c r="B74" s="151" t="s">
        <v>1720</v>
      </c>
      <c r="C74" s="152" t="s">
        <v>2150</v>
      </c>
      <c r="D74" s="155" t="s">
        <v>2151</v>
      </c>
      <c r="E74" s="158" t="s">
        <v>2152</v>
      </c>
      <c r="F74" s="161" t="s">
        <v>1958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2062</v>
      </c>
      <c r="B75" s="151" t="s">
        <v>1720</v>
      </c>
      <c r="C75" s="152" t="s">
        <v>2153</v>
      </c>
      <c r="D75" s="155" t="s">
        <v>2154</v>
      </c>
      <c r="E75" s="158" t="s">
        <v>2155</v>
      </c>
      <c r="F75" s="161" t="s">
        <v>1968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2062</v>
      </c>
      <c r="B76" s="151" t="s">
        <v>1720</v>
      </c>
      <c r="C76" s="152" t="s">
        <v>2156</v>
      </c>
      <c r="D76" s="155" t="s">
        <v>2157</v>
      </c>
      <c r="E76" s="158" t="s">
        <v>2158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2062</v>
      </c>
      <c r="B77" s="150" t="s">
        <v>1990</v>
      </c>
      <c r="C77" s="148" t="s">
        <v>2159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2062</v>
      </c>
      <c r="B78" s="151" t="s">
        <v>1990</v>
      </c>
      <c r="C78" s="152" t="s">
        <v>2160</v>
      </c>
      <c r="D78" s="155" t="s">
        <v>2161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2062</v>
      </c>
      <c r="B79" s="151" t="s">
        <v>1990</v>
      </c>
      <c r="C79" s="152" t="s">
        <v>2162</v>
      </c>
      <c r="D79" s="155" t="s">
        <v>2163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2062</v>
      </c>
      <c r="B80" s="151" t="s">
        <v>1990</v>
      </c>
      <c r="C80" s="152" t="s">
        <v>2164</v>
      </c>
      <c r="D80" s="155" t="s">
        <v>2165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2062</v>
      </c>
      <c r="B81" s="150" t="s">
        <v>1918</v>
      </c>
      <c r="C81" s="148" t="s">
        <v>2166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2062</v>
      </c>
      <c r="B82" s="151" t="s">
        <v>1918</v>
      </c>
      <c r="C82" s="152" t="s">
        <v>2167</v>
      </c>
      <c r="D82" s="155" t="s">
        <v>2168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2062</v>
      </c>
      <c r="B83" s="151" t="s">
        <v>1918</v>
      </c>
      <c r="C83" s="152" t="s">
        <v>2169</v>
      </c>
      <c r="D83" s="155" t="s">
        <v>2170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2062</v>
      </c>
      <c r="B84" s="151" t="s">
        <v>1918</v>
      </c>
      <c r="C84" s="152" t="s">
        <v>2171</v>
      </c>
      <c r="D84" s="155" t="s">
        <v>2172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2062</v>
      </c>
      <c r="B85" s="151" t="s">
        <v>1918</v>
      </c>
      <c r="C85" s="152" t="s">
        <v>2173</v>
      </c>
      <c r="D85" s="155" t="s">
        <v>2174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2062</v>
      </c>
      <c r="B86" s="151" t="s">
        <v>1918</v>
      </c>
      <c r="C86" s="152" t="s">
        <v>2175</v>
      </c>
      <c r="D86" s="155" t="s">
        <v>2176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2177</v>
      </c>
      <c r="B87" s="149" t="s">
        <v>19</v>
      </c>
      <c r="C87" s="147" t="s">
        <v>2178</v>
      </c>
      <c r="D87" s="153" t="s">
        <v>2179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2177</v>
      </c>
      <c r="B88" s="150" t="s">
        <v>2180</v>
      </c>
      <c r="C88" s="148" t="s">
        <v>2181</v>
      </c>
      <c r="D88" s="154" t="s">
        <v>2182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2177</v>
      </c>
      <c r="B89" s="151" t="s">
        <v>2180</v>
      </c>
      <c r="C89" s="152" t="s">
        <v>2183</v>
      </c>
      <c r="D89" s="155" t="s">
        <v>2184</v>
      </c>
      <c r="E89" s="158" t="s">
        <v>2185</v>
      </c>
      <c r="F89" s="161" t="s">
        <v>1954</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2177</v>
      </c>
      <c r="B90" s="151" t="s">
        <v>2180</v>
      </c>
      <c r="C90" s="152" t="s">
        <v>2186</v>
      </c>
      <c r="D90" s="155" t="s">
        <v>2187</v>
      </c>
      <c r="E90" s="158" t="s">
        <v>2188</v>
      </c>
      <c r="F90" s="161" t="s">
        <v>1958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2177</v>
      </c>
      <c r="B91" s="151" t="s">
        <v>2180</v>
      </c>
      <c r="C91" s="152" t="s">
        <v>2189</v>
      </c>
      <c r="D91" s="155" t="s">
        <v>2190</v>
      </c>
      <c r="E91" s="158" t="s">
        <v>2191</v>
      </c>
      <c r="F91" s="161" t="s">
        <v>1954</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2177</v>
      </c>
      <c r="B92" s="151" t="s">
        <v>2180</v>
      </c>
      <c r="C92" s="152" t="s">
        <v>2192</v>
      </c>
      <c r="D92" s="155" t="s">
        <v>2193</v>
      </c>
      <c r="E92" s="158" t="s">
        <v>2194</v>
      </c>
      <c r="F92" s="161" t="s">
        <v>1954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2177</v>
      </c>
      <c r="B93" s="151" t="s">
        <v>2180</v>
      </c>
      <c r="C93" s="152" t="s">
        <v>2195</v>
      </c>
      <c r="D93" s="155" t="s">
        <v>2196</v>
      </c>
      <c r="E93" s="158" t="s">
        <v>2197</v>
      </c>
      <c r="F93" s="161" t="s">
        <v>1954</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2177</v>
      </c>
      <c r="B94" s="151" t="s">
        <v>2180</v>
      </c>
      <c r="C94" s="152" t="s">
        <v>2198</v>
      </c>
      <c r="D94" s="155" t="s">
        <v>2199</v>
      </c>
      <c r="E94" s="158" t="s">
        <v>2200</v>
      </c>
      <c r="F94" s="161" t="s">
        <v>1958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2177</v>
      </c>
      <c r="B95" s="150" t="s">
        <v>2201</v>
      </c>
      <c r="C95" s="148" t="s">
        <v>2202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2177</v>
      </c>
      <c r="B96" s="151" t="s">
        <v>2201</v>
      </c>
      <c r="C96" s="152" t="s">
        <v>2203</v>
      </c>
      <c r="D96" s="155" t="s">
        <v>2204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2177</v>
      </c>
      <c r="B97" s="151" t="s">
        <v>2201</v>
      </c>
      <c r="C97" s="152" t="s">
        <v>2205</v>
      </c>
      <c r="D97" s="155" t="s">
        <v>2206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2177</v>
      </c>
      <c r="B98" s="151" t="s">
        <v>2201</v>
      </c>
      <c r="C98" s="152" t="s">
        <v>2207</v>
      </c>
      <c r="D98" s="155" t="s">
        <v>2208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2177</v>
      </c>
      <c r="B99" s="151" t="s">
        <v>2201</v>
      </c>
      <c r="C99" s="152" t="s">
        <v>2209</v>
      </c>
      <c r="D99" s="155" t="s">
        <v>2210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2177</v>
      </c>
      <c r="B100" s="151" t="s">
        <v>2201</v>
      </c>
      <c r="C100" s="152" t="s">
        <v>2211</v>
      </c>
      <c r="D100" s="155" t="s">
        <v>2212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2177</v>
      </c>
      <c r="B101" s="151" t="s">
        <v>2201</v>
      </c>
      <c r="C101" s="152" t="s">
        <v>2213</v>
      </c>
      <c r="D101" s="155" t="s">
        <v>2214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2177</v>
      </c>
      <c r="B102" s="151" t="s">
        <v>2201</v>
      </c>
      <c r="C102" s="152" t="s">
        <v>2215</v>
      </c>
      <c r="D102" s="155" t="s">
        <v>2216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2177</v>
      </c>
      <c r="B103" s="150" t="s">
        <v>1361</v>
      </c>
      <c r="C103" s="148" t="s">
        <v>2217</v>
      </c>
      <c r="D103" s="154" t="s">
        <v>2218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2177</v>
      </c>
      <c r="B104" s="151" t="s">
        <v>1361</v>
      </c>
      <c r="C104" s="152" t="s">
        <v>2219</v>
      </c>
      <c r="D104" s="155" t="s">
        <v>2220</v>
      </c>
      <c r="E104" s="158" t="s">
        <v>2221</v>
      </c>
      <c r="F104" s="161" t="s">
        <v>1954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2177</v>
      </c>
      <c r="B105" s="151" t="s">
        <v>1361</v>
      </c>
      <c r="C105" s="152" t="s">
        <v>2222</v>
      </c>
      <c r="D105" s="155" t="s">
        <v>2223</v>
      </c>
      <c r="E105" s="158" t="s">
        <v>2224</v>
      </c>
      <c r="F105" s="161" t="s">
        <v>1958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2177</v>
      </c>
      <c r="B106" s="151" t="s">
        <v>1361</v>
      </c>
      <c r="C106" s="152" t="s">
        <v>2225</v>
      </c>
      <c r="D106" s="155" t="s">
        <v>2226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2177</v>
      </c>
      <c r="B107" s="151" t="s">
        <v>1361</v>
      </c>
      <c r="C107" s="152" t="s">
        <v>2227</v>
      </c>
      <c r="D107" s="155" t="s">
        <v>2228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2177</v>
      </c>
      <c r="B108" s="151" t="s">
        <v>1361</v>
      </c>
      <c r="C108" s="152" t="s">
        <v>2229</v>
      </c>
      <c r="D108" s="155" t="s">
        <v>2230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2177</v>
      </c>
      <c r="B109" s="150" t="s">
        <v>2231</v>
      </c>
      <c r="C109" s="148" t="s">
        <v>2232</v>
      </c>
      <c r="D109" s="154" t="s">
        <v>2233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2177</v>
      </c>
      <c r="B110" s="151" t="s">
        <v>2231</v>
      </c>
      <c r="C110" s="152" t="s">
        <v>2234</v>
      </c>
      <c r="D110" s="155" t="s">
        <v>2235</v>
      </c>
      <c r="E110" s="158" t="s">
        <v>2236</v>
      </c>
      <c r="F110" s="161" t="s">
        <v>1954</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2177</v>
      </c>
      <c r="B111" s="151" t="s">
        <v>2231</v>
      </c>
      <c r="C111" s="152" t="s">
        <v>2237</v>
      </c>
      <c r="D111" s="155" t="s">
        <v>2238</v>
      </c>
      <c r="E111" s="158" t="s">
        <v>2239</v>
      </c>
      <c r="F111" s="161" t="s">
        <v>1954</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2177</v>
      </c>
      <c r="B112" s="151" t="s">
        <v>2231</v>
      </c>
      <c r="C112" s="152" t="s">
        <v>2240</v>
      </c>
      <c r="D112" s="155" t="s">
        <v>2241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2177</v>
      </c>
      <c r="B113" s="151" t="s">
        <v>2231</v>
      </c>
      <c r="C113" s="152" t="s">
        <v>2242</v>
      </c>
      <c r="D113" s="155" t="s">
        <v>2243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2177</v>
      </c>
      <c r="B114" s="151" t="s">
        <v>2231</v>
      </c>
      <c r="C114" s="152" t="s">
        <v>2244</v>
      </c>
      <c r="D114" s="155" t="s">
        <v>2245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2177</v>
      </c>
      <c r="B115" s="151" t="s">
        <v>2231</v>
      </c>
      <c r="C115" s="152" t="s">
        <v>2246</v>
      </c>
      <c r="D115" s="155" t="s">
        <v>2247</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2177</v>
      </c>
      <c r="B116" s="151" t="s">
        <v>2231</v>
      </c>
      <c r="C116" s="152" t="s">
        <v>2248</v>
      </c>
      <c r="D116" s="155" t="s">
        <v>2249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2177</v>
      </c>
      <c r="B117" s="151" t="s">
        <v>2231</v>
      </c>
      <c r="C117" s="152" t="s">
        <v>2250</v>
      </c>
      <c r="D117" s="155" t="s">
        <v>2251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2177</v>
      </c>
      <c r="B118" s="151" t="s">
        <v>2231</v>
      </c>
      <c r="C118" s="152" t="s">
        <v>2252</v>
      </c>
      <c r="D118" s="155" t="s">
        <v>2253</v>
      </c>
      <c r="E118" s="158" t="s">
        <v>2254</v>
      </c>
      <c r="F118" s="161" t="s">
        <v>1954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2177</v>
      </c>
      <c r="B119" s="151" t="s">
        <v>2231</v>
      </c>
      <c r="C119" s="152" t="s">
        <v>2255</v>
      </c>
      <c r="D119" s="155" t="s">
        <v>2256</v>
      </c>
      <c r="E119" s="158" t="s">
        <v>2257</v>
      </c>
      <c r="F119" s="161" t="s">
        <v>1954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2177</v>
      </c>
      <c r="B120" s="150" t="s">
        <v>2258</v>
      </c>
      <c r="C120" s="148" t="s">
        <v>2259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2177</v>
      </c>
      <c r="B121" s="151" t="s">
        <v>2258</v>
      </c>
      <c r="C121" s="152" t="s">
        <v>2260</v>
      </c>
      <c r="D121" s="155" t="s">
        <v>2261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2177</v>
      </c>
      <c r="B122" s="151" t="s">
        <v>2258</v>
      </c>
      <c r="C122" s="152" t="s">
        <v>2262</v>
      </c>
      <c r="D122" s="155" t="s">
        <v>2263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2177</v>
      </c>
      <c r="B123" s="151" t="s">
        <v>2258</v>
      </c>
      <c r="C123" s="152" t="s">
        <v>2264</v>
      </c>
      <c r="D123" s="155" t="s">
        <v>2265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2177</v>
      </c>
      <c r="B124" s="151" t="s">
        <v>2258</v>
      </c>
      <c r="C124" s="152" t="s">
        <v>2266</v>
      </c>
      <c r="D124" s="155" t="s">
        <v>2267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2177</v>
      </c>
      <c r="B125" s="151" t="s">
        <v>2258</v>
      </c>
      <c r="C125" s="152" t="s">
        <v>2268</v>
      </c>
      <c r="D125" s="155" t="s">
        <v>2269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2177</v>
      </c>
      <c r="B126" s="151" t="s">
        <v>2258</v>
      </c>
      <c r="C126" s="152" t="s">
        <v>2270</v>
      </c>
      <c r="D126" s="155" t="s">
        <v>2271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2177</v>
      </c>
      <c r="B127" s="151" t="s">
        <v>2258</v>
      </c>
      <c r="C127" s="152" t="s">
        <v>2272</v>
      </c>
      <c r="D127" s="155" t="s">
        <v>2273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2177</v>
      </c>
      <c r="B128" s="151" t="s">
        <v>2258</v>
      </c>
      <c r="C128" s="152" t="s">
        <v>2274</v>
      </c>
      <c r="D128" s="155" t="s">
        <v>2275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2177</v>
      </c>
      <c r="B129" s="151" t="s">
        <v>2258</v>
      </c>
      <c r="C129" s="152" t="s">
        <v>2276</v>
      </c>
      <c r="D129" s="155" t="s">
        <v>2277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2177</v>
      </c>
      <c r="B130" s="151" t="s">
        <v>2258</v>
      </c>
      <c r="C130" s="152" t="s">
        <v>2278</v>
      </c>
      <c r="D130" s="155" t="s">
        <v>2279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2177</v>
      </c>
      <c r="B131" s="151" t="s">
        <v>2258</v>
      </c>
      <c r="C131" s="152" t="s">
        <v>2280</v>
      </c>
      <c r="D131" s="155" t="s">
        <v>2281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2177</v>
      </c>
      <c r="B132" s="151" t="s">
        <v>2258</v>
      </c>
      <c r="C132" s="152" t="s">
        <v>2282</v>
      </c>
      <c r="D132" s="155" t="s">
        <v>2283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2177</v>
      </c>
      <c r="B133" s="150" t="s">
        <v>2284</v>
      </c>
      <c r="C133" s="148" t="s">
        <v>2285</v>
      </c>
      <c r="D133" s="154" t="s">
        <v>2286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2177</v>
      </c>
      <c r="B134" s="151" t="s">
        <v>2284</v>
      </c>
      <c r="C134" s="152" t="s">
        <v>2287</v>
      </c>
      <c r="D134" s="155" t="s">
        <v>2288</v>
      </c>
      <c r="E134" s="158" t="s">
        <v>2289</v>
      </c>
      <c r="F134" s="161" t="s">
        <v>1958</v>
      </c>
      <c r="G134" s="164">
        <f>IF(COUNTIF(H134:AU134,"&lt;&gt;")=0,"",SUMPRODUCT(((Recommendations[ImplStatus]="Implemented")+(Recommendations[ImplStatus]="Compensated"))*ISNUMBER(MATCH(Recommendations[Id],H134:AU134,0)))/COUNTIF(H134:AU134,"&lt;&gt;"))</f>
        <v>0</v>
      </c>
      <c r="H134" s="167" t="s">
        <v>13</v>
      </c>
      <c r="I134" s="167" t="s">
        <v>23</v>
      </c>
      <c r="J134" s="167" t="s">
        <v>28</v>
      </c>
      <c r="K134" s="167" t="s">
        <v>33</v>
      </c>
      <c r="L134" s="167" t="s">
        <v>39</v>
      </c>
      <c r="M134" s="167" t="s">
        <v>44</v>
      </c>
      <c r="N134" s="167" t="s">
        <v>49</v>
      </c>
      <c r="O134" s="167" t="s">
        <v>54</v>
      </c>
      <c r="P134" s="167" t="s">
        <v>60</v>
      </c>
      <c r="Q134" s="167" t="s">
        <v>65</v>
      </c>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2177</v>
      </c>
      <c r="B135" s="151" t="s">
        <v>2284</v>
      </c>
      <c r="C135" s="152" t="s">
        <v>2290</v>
      </c>
      <c r="D135" s="155" t="s">
        <v>2291</v>
      </c>
      <c r="E135" s="158" t="s">
        <v>2292</v>
      </c>
      <c r="F135" s="161" t="s">
        <v>1958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2177</v>
      </c>
      <c r="B136" s="151" t="s">
        <v>2284</v>
      </c>
      <c r="C136" s="152" t="s">
        <v>2293</v>
      </c>
      <c r="D136" s="155" t="s">
        <v>2294</v>
      </c>
      <c r="E136" s="158" t="s">
        <v>2295</v>
      </c>
      <c r="F136" s="161" t="s">
        <v>1954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2177</v>
      </c>
      <c r="B137" s="151" t="s">
        <v>2284</v>
      </c>
      <c r="C137" s="152" t="s">
        <v>2296</v>
      </c>
      <c r="D137" s="155" t="s">
        <v>2297</v>
      </c>
      <c r="E137" s="158" t="s">
        <v>2298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2177</v>
      </c>
      <c r="B138" s="150" t="s">
        <v>1594</v>
      </c>
      <c r="C138" s="148" t="s">
        <v>2299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2177</v>
      </c>
      <c r="B139" s="151" t="s">
        <v>1594</v>
      </c>
      <c r="C139" s="152" t="s">
        <v>2300</v>
      </c>
      <c r="D139" s="155" t="s">
        <v>2301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2177</v>
      </c>
      <c r="B140" s="151" t="s">
        <v>1594</v>
      </c>
      <c r="C140" s="152" t="s">
        <v>2302</v>
      </c>
      <c r="D140" s="155" t="s">
        <v>2303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2177</v>
      </c>
      <c r="B141" s="150" t="s">
        <v>2304</v>
      </c>
      <c r="C141" s="148" t="s">
        <v>2305</v>
      </c>
      <c r="D141" s="154" t="s">
        <v>2306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2177</v>
      </c>
      <c r="B142" s="151" t="s">
        <v>2304</v>
      </c>
      <c r="C142" s="152" t="s">
        <v>2307</v>
      </c>
      <c r="D142" s="155" t="s">
        <v>2308</v>
      </c>
      <c r="E142" s="158" t="s">
        <v>2309</v>
      </c>
      <c r="F142" s="161" t="s">
        <v>1954</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2177</v>
      </c>
      <c r="B143" s="151" t="s">
        <v>2304</v>
      </c>
      <c r="C143" s="152" t="s">
        <v>2310</v>
      </c>
      <c r="D143" s="155" t="s">
        <v>2311</v>
      </c>
      <c r="E143" s="158" t="s">
        <v>2312</v>
      </c>
      <c r="F143" s="161" t="s">
        <v>1954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2177</v>
      </c>
      <c r="B144" s="151" t="s">
        <v>2304</v>
      </c>
      <c r="C144" s="152" t="s">
        <v>2313</v>
      </c>
      <c r="D144" s="155" t="s">
        <v>2314</v>
      </c>
      <c r="E144" s="158" t="s">
        <v>2315</v>
      </c>
      <c r="F144" s="161" t="s">
        <v>1958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2177</v>
      </c>
      <c r="B145" s="151" t="s">
        <v>2304</v>
      </c>
      <c r="C145" s="152" t="s">
        <v>2316</v>
      </c>
      <c r="D145" s="155" t="s">
        <v>2317</v>
      </c>
      <c r="E145" s="158" t="s">
        <v>2318</v>
      </c>
      <c r="F145" s="161" t="s">
        <v>1954</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2177</v>
      </c>
      <c r="B146" s="151" t="s">
        <v>2304</v>
      </c>
      <c r="C146" s="152" t="s">
        <v>2319</v>
      </c>
      <c r="D146" s="155" t="s">
        <v>2320</v>
      </c>
      <c r="E146" s="158" t="s">
        <v>2321</v>
      </c>
      <c r="F146" s="161" t="s">
        <v>1954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2177</v>
      </c>
      <c r="B147" s="151" t="s">
        <v>2304</v>
      </c>
      <c r="C147" s="152" t="s">
        <v>2322</v>
      </c>
      <c r="D147" s="155" t="s">
        <v>2323</v>
      </c>
      <c r="E147" s="158" t="s">
        <v>2324</v>
      </c>
      <c r="F147" s="161" t="s">
        <v>1954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2177</v>
      </c>
      <c r="B148" s="150" t="s">
        <v>2325</v>
      </c>
      <c r="C148" s="148" t="s">
        <v>2326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2177</v>
      </c>
      <c r="B149" s="151" t="s">
        <v>2325</v>
      </c>
      <c r="C149" s="152" t="s">
        <v>2327</v>
      </c>
      <c r="D149" s="155" t="s">
        <v>2328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2177</v>
      </c>
      <c r="B150" s="151" t="s">
        <v>2325</v>
      </c>
      <c r="C150" s="152" t="s">
        <v>2329</v>
      </c>
      <c r="D150" s="155" t="s">
        <v>2330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2177</v>
      </c>
      <c r="B151" s="151" t="s">
        <v>2325</v>
      </c>
      <c r="C151" s="152" t="s">
        <v>2331</v>
      </c>
      <c r="D151" s="155" t="s">
        <v>2332</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2177</v>
      </c>
      <c r="B152" s="151" t="s">
        <v>2325</v>
      </c>
      <c r="C152" s="152" t="s">
        <v>2333</v>
      </c>
      <c r="D152" s="155" t="s">
        <v>2334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2177</v>
      </c>
      <c r="B153" s="151" t="s">
        <v>2325</v>
      </c>
      <c r="C153" s="152" t="s">
        <v>2335</v>
      </c>
      <c r="D153" s="155" t="s">
        <v>2336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2337</v>
      </c>
      <c r="B154" s="149" t="s">
        <v>19</v>
      </c>
      <c r="C154" s="147" t="s">
        <v>2338</v>
      </c>
      <c r="D154" s="153" t="s">
        <v>2339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2337</v>
      </c>
      <c r="B155" s="150" t="s">
        <v>2340</v>
      </c>
      <c r="C155" s="148" t="s">
        <v>2341</v>
      </c>
      <c r="D155" s="154" t="s">
        <v>2342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2337</v>
      </c>
      <c r="B156" s="151" t="s">
        <v>2340</v>
      </c>
      <c r="C156" s="152" t="s">
        <v>2343</v>
      </c>
      <c r="D156" s="155" t="s">
        <v>2344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2337</v>
      </c>
      <c r="B157" s="151" t="s">
        <v>2340</v>
      </c>
      <c r="C157" s="152" t="s">
        <v>2345</v>
      </c>
      <c r="D157" s="155" t="s">
        <v>2346</v>
      </c>
      <c r="E157" s="158" t="s">
        <v>2347</v>
      </c>
      <c r="F157" s="161" t="s">
        <v>1954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2337</v>
      </c>
      <c r="B158" s="151" t="s">
        <v>2340</v>
      </c>
      <c r="C158" s="152" t="s">
        <v>2348</v>
      </c>
      <c r="D158" s="155" t="s">
        <v>2349</v>
      </c>
      <c r="E158" s="158" t="s">
        <v>2350</v>
      </c>
      <c r="F158" s="161" t="s">
        <v>1954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2337</v>
      </c>
      <c r="B159" s="151" t="s">
        <v>2340</v>
      </c>
      <c r="C159" s="152" t="s">
        <v>2351</v>
      </c>
      <c r="D159" s="155" t="s">
        <v>2352</v>
      </c>
      <c r="E159" s="158" t="s">
        <v>2353</v>
      </c>
      <c r="F159" s="161" t="s">
        <v>1954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2337</v>
      </c>
      <c r="B160" s="151" t="s">
        <v>2340</v>
      </c>
      <c r="C160" s="152" t="s">
        <v>2354</v>
      </c>
      <c r="D160" s="155" t="s">
        <v>2355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2337</v>
      </c>
      <c r="B161" s="151" t="s">
        <v>2340</v>
      </c>
      <c r="C161" s="152" t="s">
        <v>2356</v>
      </c>
      <c r="D161" s="155" t="s">
        <v>2357</v>
      </c>
      <c r="E161" s="158" t="s">
        <v>2358</v>
      </c>
      <c r="F161" s="161" t="s">
        <v>1954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2337</v>
      </c>
      <c r="B162" s="151" t="s">
        <v>2340</v>
      </c>
      <c r="C162" s="152" t="s">
        <v>2359</v>
      </c>
      <c r="D162" s="155" t="s">
        <v>2360</v>
      </c>
      <c r="E162" s="158" t="s">
        <v>2361</v>
      </c>
      <c r="F162" s="161" t="s">
        <v>1954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2337</v>
      </c>
      <c r="B163" s="151" t="s">
        <v>2340</v>
      </c>
      <c r="C163" s="152" t="s">
        <v>2362</v>
      </c>
      <c r="D163" s="155" t="s">
        <v>2363</v>
      </c>
      <c r="E163" s="158" t="s">
        <v>2364</v>
      </c>
      <c r="F163" s="161" t="s">
        <v>1954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2337</v>
      </c>
      <c r="B164" s="150" t="s">
        <v>1758</v>
      </c>
      <c r="C164" s="148" t="s">
        <v>2365</v>
      </c>
      <c r="D164" s="154" t="s">
        <v>2366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2337</v>
      </c>
      <c r="B165" s="151" t="s">
        <v>1758</v>
      </c>
      <c r="C165" s="152" t="s">
        <v>2367</v>
      </c>
      <c r="D165" s="155" t="s">
        <v>2368</v>
      </c>
      <c r="E165" s="158" t="s">
        <v>2369</v>
      </c>
      <c r="F165" s="161" t="s">
        <v>1954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2337</v>
      </c>
      <c r="B166" s="151" t="s">
        <v>1758</v>
      </c>
      <c r="C166" s="152" t="s">
        <v>2370</v>
      </c>
      <c r="D166" s="155" t="s">
        <v>2371</v>
      </c>
      <c r="E166" s="158" t="s">
        <v>2372</v>
      </c>
      <c r="F166" s="161" t="s">
        <v>1954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2337</v>
      </c>
      <c r="B167" s="151" t="s">
        <v>1758</v>
      </c>
      <c r="C167" s="152" t="s">
        <v>2373</v>
      </c>
      <c r="D167" s="155" t="s">
        <v>2374</v>
      </c>
      <c r="E167" s="158" t="s">
        <v>2375</v>
      </c>
      <c r="F167" s="161" t="s">
        <v>1954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2337</v>
      </c>
      <c r="B168" s="151" t="s">
        <v>1758</v>
      </c>
      <c r="C168" s="152" t="s">
        <v>2376</v>
      </c>
      <c r="D168" s="155" t="s">
        <v>2377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2337</v>
      </c>
      <c r="B169" s="151" t="s">
        <v>1758</v>
      </c>
      <c r="C169" s="152" t="s">
        <v>2378</v>
      </c>
      <c r="D169" s="155" t="s">
        <v>2379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2337</v>
      </c>
      <c r="B170" s="151" t="s">
        <v>1758</v>
      </c>
      <c r="C170" s="152" t="s">
        <v>2380</v>
      </c>
      <c r="D170" s="155" t="s">
        <v>2381</v>
      </c>
      <c r="E170" s="158" t="s">
        <v>2382</v>
      </c>
      <c r="F170" s="161" t="s">
        <v>1968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2337</v>
      </c>
      <c r="B171" s="151" t="s">
        <v>1758</v>
      </c>
      <c r="C171" s="152" t="s">
        <v>2383</v>
      </c>
      <c r="D171" s="155" t="s">
        <v>2384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2337</v>
      </c>
      <c r="B172" s="151" t="s">
        <v>1758</v>
      </c>
      <c r="C172" s="152" t="s">
        <v>2385</v>
      </c>
      <c r="D172" s="155" t="s">
        <v>2386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2337</v>
      </c>
      <c r="B173" s="151" t="s">
        <v>1758</v>
      </c>
      <c r="C173" s="152" t="s">
        <v>2387</v>
      </c>
      <c r="D173" s="155" t="s">
        <v>2388</v>
      </c>
      <c r="E173" s="158" t="s">
        <v>2389</v>
      </c>
      <c r="F173" s="161" t="s">
        <v>1954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2337</v>
      </c>
      <c r="B174" s="150" t="s">
        <v>2390</v>
      </c>
      <c r="C174" s="148" t="s">
        <v>2391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2337</v>
      </c>
      <c r="B175" s="151" t="s">
        <v>2390</v>
      </c>
      <c r="C175" s="152" t="s">
        <v>2392</v>
      </c>
      <c r="D175" s="155" t="s">
        <v>2393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2337</v>
      </c>
      <c r="B176" s="151" t="s">
        <v>2390</v>
      </c>
      <c r="C176" s="152" t="s">
        <v>2394</v>
      </c>
      <c r="D176" s="155" t="s">
        <v>2395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2337</v>
      </c>
      <c r="B177" s="151" t="s">
        <v>2390</v>
      </c>
      <c r="C177" s="152" t="s">
        <v>2396</v>
      </c>
      <c r="D177" s="155" t="s">
        <v>2397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2337</v>
      </c>
      <c r="B178" s="151" t="s">
        <v>2390</v>
      </c>
      <c r="C178" s="152" t="s">
        <v>2398</v>
      </c>
      <c r="D178" s="155" t="s">
        <v>2399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2337</v>
      </c>
      <c r="B179" s="151" t="s">
        <v>2390</v>
      </c>
      <c r="C179" s="152" t="s">
        <v>2400</v>
      </c>
      <c r="D179" s="155" t="s">
        <v>2401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2402</v>
      </c>
      <c r="B180" s="149" t="s">
        <v>19</v>
      </c>
      <c r="C180" s="147" t="s">
        <v>2403</v>
      </c>
      <c r="D180" s="153" t="s">
        <v>2404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2402</v>
      </c>
      <c r="B181" s="150" t="s">
        <v>2405</v>
      </c>
      <c r="C181" s="148" t="s">
        <v>2406</v>
      </c>
      <c r="D181" s="154" t="s">
        <v>2407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2402</v>
      </c>
      <c r="B182" s="151" t="s">
        <v>2405</v>
      </c>
      <c r="C182" s="152" t="s">
        <v>2408</v>
      </c>
      <c r="D182" s="155" t="s">
        <v>2409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2402</v>
      </c>
      <c r="B183" s="151" t="s">
        <v>2405</v>
      </c>
      <c r="C183" s="152" t="s">
        <v>2410</v>
      </c>
      <c r="D183" s="155" t="s">
        <v>2411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2402</v>
      </c>
      <c r="B184" s="151" t="s">
        <v>2405</v>
      </c>
      <c r="C184" s="152" t="s">
        <v>2412</v>
      </c>
      <c r="D184" s="155" t="s">
        <v>2413</v>
      </c>
      <c r="E184" s="158" t="s">
        <v>2414</v>
      </c>
      <c r="F184" s="161" t="s">
        <v>1954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2402</v>
      </c>
      <c r="B185" s="151" t="s">
        <v>2405</v>
      </c>
      <c r="C185" s="152" t="s">
        <v>2415</v>
      </c>
      <c r="D185" s="155" t="s">
        <v>2416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2402</v>
      </c>
      <c r="B186" s="151" t="s">
        <v>2405</v>
      </c>
      <c r="C186" s="152" t="s">
        <v>2417</v>
      </c>
      <c r="D186" s="155" t="s">
        <v>2418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2402</v>
      </c>
      <c r="B187" s="151" t="s">
        <v>2405</v>
      </c>
      <c r="C187" s="152" t="s">
        <v>2419</v>
      </c>
      <c r="D187" s="155" t="s">
        <v>2420</v>
      </c>
      <c r="E187" s="158" t="s">
        <v>2421</v>
      </c>
      <c r="F187" s="161" t="s">
        <v>1954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2402</v>
      </c>
      <c r="B188" s="151" t="s">
        <v>2405</v>
      </c>
      <c r="C188" s="152" t="s">
        <v>2422</v>
      </c>
      <c r="D188" s="155" t="s">
        <v>2423</v>
      </c>
      <c r="E188" s="158" t="s">
        <v>2424</v>
      </c>
      <c r="F188" s="161" t="s">
        <v>1954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2402</v>
      </c>
      <c r="B189" s="151" t="s">
        <v>2405</v>
      </c>
      <c r="C189" s="152" t="s">
        <v>2425</v>
      </c>
      <c r="D189" s="155" t="s">
        <v>2426</v>
      </c>
      <c r="E189" s="158" t="s">
        <v>2427</v>
      </c>
      <c r="F189" s="161" t="s">
        <v>1954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2402</v>
      </c>
      <c r="B190" s="150" t="s">
        <v>2428</v>
      </c>
      <c r="C190" s="148" t="s">
        <v>2429</v>
      </c>
      <c r="D190" s="154" t="s">
        <v>2430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2402</v>
      </c>
      <c r="B191" s="151" t="s">
        <v>2428</v>
      </c>
      <c r="C191" s="152" t="s">
        <v>2431</v>
      </c>
      <c r="D191" s="155" t="s">
        <v>2432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2402</v>
      </c>
      <c r="B192" s="151" t="s">
        <v>2428</v>
      </c>
      <c r="C192" s="152" t="s">
        <v>2433</v>
      </c>
      <c r="D192" s="155" t="s">
        <v>2434</v>
      </c>
      <c r="E192" s="158" t="s">
        <v>2435</v>
      </c>
      <c r="F192" s="161" t="s">
        <v>1958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2402</v>
      </c>
      <c r="B193" s="151" t="s">
        <v>2428</v>
      </c>
      <c r="C193" s="152" t="s">
        <v>2436</v>
      </c>
      <c r="D193" s="155" t="s">
        <v>2437</v>
      </c>
      <c r="E193" s="158" t="s">
        <v>2438</v>
      </c>
      <c r="F193" s="161" t="s">
        <v>1958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2402</v>
      </c>
      <c r="B194" s="151" t="s">
        <v>2428</v>
      </c>
      <c r="C194" s="152" t="s">
        <v>2439</v>
      </c>
      <c r="D194" s="155" t="s">
        <v>2440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2402</v>
      </c>
      <c r="B195" s="151" t="s">
        <v>2428</v>
      </c>
      <c r="C195" s="152" t="s">
        <v>2441</v>
      </c>
      <c r="D195" s="155" t="s">
        <v>2442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2402</v>
      </c>
      <c r="B196" s="150" t="s">
        <v>2443</v>
      </c>
      <c r="C196" s="148" t="s">
        <v>2444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2402</v>
      </c>
      <c r="B197" s="151" t="s">
        <v>2443</v>
      </c>
      <c r="C197" s="152" t="s">
        <v>2445</v>
      </c>
      <c r="D197" s="155" t="s">
        <v>2446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2402</v>
      </c>
      <c r="B198" s="151" t="s">
        <v>2443</v>
      </c>
      <c r="C198" s="152" t="s">
        <v>2447</v>
      </c>
      <c r="D198" s="155" t="s">
        <v>2448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2402</v>
      </c>
      <c r="B199" s="150" t="s">
        <v>2449</v>
      </c>
      <c r="C199" s="148" t="s">
        <v>2450</v>
      </c>
      <c r="D199" s="154" t="s">
        <v>2451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2402</v>
      </c>
      <c r="B200" s="151" t="s">
        <v>2449</v>
      </c>
      <c r="C200" s="152" t="s">
        <v>2452</v>
      </c>
      <c r="D200" s="155" t="s">
        <v>2453</v>
      </c>
      <c r="E200" s="158" t="s">
        <v>2454</v>
      </c>
      <c r="F200" s="161" t="s">
        <v>1968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2402</v>
      </c>
      <c r="B201" s="151" t="s">
        <v>2449</v>
      </c>
      <c r="C201" s="152" t="s">
        <v>2455</v>
      </c>
      <c r="D201" s="155" t="s">
        <v>2456</v>
      </c>
      <c r="E201" s="158" t="s">
        <v>2457</v>
      </c>
      <c r="F201" s="161" t="s">
        <v>1954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2402</v>
      </c>
      <c r="B202" s="151" t="s">
        <v>2449</v>
      </c>
      <c r="C202" s="152" t="s">
        <v>2458</v>
      </c>
      <c r="D202" s="155" t="s">
        <v>2459</v>
      </c>
      <c r="E202" s="158" t="s">
        <v>2460</v>
      </c>
      <c r="F202" s="161" t="s">
        <v>1954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2402</v>
      </c>
      <c r="B203" s="151" t="s">
        <v>2449</v>
      </c>
      <c r="C203" s="152" t="s">
        <v>2461</v>
      </c>
      <c r="D203" s="155" t="s">
        <v>2462</v>
      </c>
      <c r="E203" s="158" t="s">
        <v>2463</v>
      </c>
      <c r="F203" s="161" t="s">
        <v>1954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2402</v>
      </c>
      <c r="B204" s="151" t="s">
        <v>2449</v>
      </c>
      <c r="C204" s="152" t="s">
        <v>2464</v>
      </c>
      <c r="D204" s="155" t="s">
        <v>2465</v>
      </c>
      <c r="E204" s="158" t="s">
        <v>2466</v>
      </c>
      <c r="F204" s="161" t="s">
        <v>1954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2402</v>
      </c>
      <c r="B205" s="150" t="s">
        <v>2467</v>
      </c>
      <c r="C205" s="148" t="s">
        <v>2468</v>
      </c>
      <c r="D205" s="154" t="s">
        <v>2469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2402</v>
      </c>
      <c r="B206" s="151" t="s">
        <v>2467</v>
      </c>
      <c r="C206" s="152" t="s">
        <v>2470</v>
      </c>
      <c r="D206" s="155" t="s">
        <v>2471</v>
      </c>
      <c r="E206" s="158" t="s">
        <v>2472</v>
      </c>
      <c r="F206" s="161" t="s">
        <v>1958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2402</v>
      </c>
      <c r="B207" s="151" t="s">
        <v>2467</v>
      </c>
      <c r="C207" s="152" t="s">
        <v>2473</v>
      </c>
      <c r="D207" s="155" t="s">
        <v>2474</v>
      </c>
      <c r="E207" s="158" t="s">
        <v>2475</v>
      </c>
      <c r="F207" s="161" t="s">
        <v>1958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2402</v>
      </c>
      <c r="B208" s="151" t="s">
        <v>2467</v>
      </c>
      <c r="C208" s="152" t="s">
        <v>2476</v>
      </c>
      <c r="D208" s="155" t="s">
        <v>2477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2402</v>
      </c>
      <c r="B209" s="150" t="s">
        <v>2478</v>
      </c>
      <c r="C209" s="148" t="s">
        <v>2479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2402</v>
      </c>
      <c r="B210" s="151" t="s">
        <v>2478</v>
      </c>
      <c r="C210" s="152" t="s">
        <v>2480</v>
      </c>
      <c r="D210" s="155" t="s">
        <v>2481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2482</v>
      </c>
      <c r="B211" s="149" t="s">
        <v>19</v>
      </c>
      <c r="C211" s="147" t="s">
        <v>2483</v>
      </c>
      <c r="D211" s="153" t="s">
        <v>2484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2482</v>
      </c>
      <c r="B212" s="150" t="s">
        <v>2485</v>
      </c>
      <c r="C212" s="148" t="s">
        <v>2486</v>
      </c>
      <c r="D212" s="154" t="s">
        <v>2487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2482</v>
      </c>
      <c r="B213" s="151" t="s">
        <v>2485</v>
      </c>
      <c r="C213" s="152" t="s">
        <v>2488</v>
      </c>
      <c r="D213" s="155" t="s">
        <v>2489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2482</v>
      </c>
      <c r="B214" s="151" t="s">
        <v>2485</v>
      </c>
      <c r="C214" s="152" t="s">
        <v>2490</v>
      </c>
      <c r="D214" s="155" t="s">
        <v>2491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2482</v>
      </c>
      <c r="B215" s="151" t="s">
        <v>2485</v>
      </c>
      <c r="C215" s="152" t="s">
        <v>2492</v>
      </c>
      <c r="D215" s="155" t="s">
        <v>2493</v>
      </c>
      <c r="E215" s="158" t="s">
        <v>2494</v>
      </c>
      <c r="F215" s="161" t="s">
        <v>1958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2482</v>
      </c>
      <c r="B216" s="151" t="s">
        <v>2485</v>
      </c>
      <c r="C216" s="152" t="s">
        <v>2495</v>
      </c>
      <c r="D216" s="155" t="s">
        <v>2496</v>
      </c>
      <c r="E216" s="158" t="s">
        <v>2497</v>
      </c>
      <c r="F216" s="161" t="s">
        <v>1954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2482</v>
      </c>
      <c r="B217" s="150" t="s">
        <v>2443</v>
      </c>
      <c r="C217" s="148" t="s">
        <v>2498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2482</v>
      </c>
      <c r="B218" s="151" t="s">
        <v>2443</v>
      </c>
      <c r="C218" s="152" t="s">
        <v>2499</v>
      </c>
      <c r="D218" s="155" t="s">
        <v>2500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2482</v>
      </c>
      <c r="B219" s="151" t="s">
        <v>2443</v>
      </c>
      <c r="C219" s="152" t="s">
        <v>2501</v>
      </c>
      <c r="D219" s="155" t="s">
        <v>2502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2482</v>
      </c>
      <c r="B220" s="150" t="s">
        <v>2503</v>
      </c>
      <c r="C220" s="148" t="s">
        <v>2504</v>
      </c>
      <c r="D220" s="154" t="s">
        <v>2505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2482</v>
      </c>
      <c r="B221" s="151" t="s">
        <v>2503</v>
      </c>
      <c r="C221" s="152" t="s">
        <v>2506</v>
      </c>
      <c r="D221" s="155" t="s">
        <v>2507</v>
      </c>
      <c r="E221" s="158" t="s">
        <v>2508</v>
      </c>
      <c r="F221" s="161" t="s">
        <v>1954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2482</v>
      </c>
      <c r="B222" s="151" t="s">
        <v>2503</v>
      </c>
      <c r="C222" s="152" t="s">
        <v>2509</v>
      </c>
      <c r="D222" s="155" t="s">
        <v>2510</v>
      </c>
      <c r="E222" s="158" t="s">
        <v>2511</v>
      </c>
      <c r="F222" s="161" t="s">
        <v>1954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2482</v>
      </c>
      <c r="B223" s="151" t="s">
        <v>2503</v>
      </c>
      <c r="C223" s="152" t="s">
        <v>2512</v>
      </c>
      <c r="D223" s="155" t="s">
        <v>2513</v>
      </c>
      <c r="E223" s="158" t="s">
        <v>2514</v>
      </c>
      <c r="F223" s="161" t="s">
        <v>1954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2482</v>
      </c>
      <c r="B224" s="151" t="s">
        <v>2503</v>
      </c>
      <c r="C224" s="152" t="s">
        <v>2515</v>
      </c>
      <c r="D224" s="155" t="s">
        <v>2516</v>
      </c>
      <c r="E224" s="158" t="s">
        <v>2517</v>
      </c>
      <c r="F224" s="161" t="s">
        <v>1954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2482</v>
      </c>
      <c r="B225" s="151" t="s">
        <v>2503</v>
      </c>
      <c r="C225" s="152" t="s">
        <v>2518</v>
      </c>
      <c r="D225" s="155" t="s">
        <v>2519</v>
      </c>
      <c r="E225" s="158" t="s">
        <v>2520</v>
      </c>
      <c r="F225" s="161" t="s">
        <v>1954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2482</v>
      </c>
      <c r="B226" s="168" t="s">
        <v>2503</v>
      </c>
      <c r="C226" s="169" t="s">
        <v>2521</v>
      </c>
      <c r="D226" s="170" t="s">
        <v>2522</v>
      </c>
      <c r="E226" s="171" t="s">
        <v>2523</v>
      </c>
      <c r="F226" s="172" t="s">
        <v>1954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42" t="s">
        <v>70</v>
      </c>
      <c r="B230" s="242"/>
      <c r="C230" s="242"/>
      <c r="D230" s="24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IFERROR(INDEX('Recommendations'!$G$2:$G$11, MATCH(H2,'Recommendations'!$A$2:$A$11,0))="Implemented", FALSE))</xm:f>
            <x14:dxf>
              <font>
                <color rgb="FF000000"/>
              </font>
              <fill>
                <patternFill>
                  <bgColor rgb="FF3C7D22"/>
                </patternFill>
              </fill>
            </x14:dxf>
          </x14:cfRule>
          <x14:cfRule type="expression" priority="2" id="{00000000-000E-0000-0700-000002000000}">
            <xm:f>AND(H2&lt;&gt;"", IFERROR(INDEX('Recommendations'!$G$2:$G$11, MATCH(H2,'Recommendations'!$A$2:$A$11,0))="Compensated", FALSE))</xm:f>
            <x14:dxf>
              <font>
                <color rgb="FF000000"/>
              </font>
              <fill>
                <patternFill>
                  <bgColor rgb="FFC6E0B4"/>
                </patternFill>
              </fill>
            </x14:dxf>
          </x14:cfRule>
          <x14:cfRule type="expression" priority="3" id="{00000000-000E-0000-0700-000003000000}">
            <xm:f>AND(H2&lt;&gt;"", IFERROR(INDEX('Recommendations'!$G$2:$G$11, MATCH(H2,'Recommendations'!$A$2:$A$11,0))="Testing", FALSE))</xm:f>
            <x14:dxf>
              <font>
                <color rgb="FF000000"/>
              </font>
              <fill>
                <patternFill>
                  <bgColor rgb="FFFFC000"/>
                </patternFill>
              </fill>
            </x14:dxf>
          </x14:cfRule>
          <x14:cfRule type="expression" priority="4" id="{00000000-000E-0000-0700-000004000000}">
            <xm:f>AND(H2&lt;&gt;"", IFERROR(INDEX('Recommendations'!$G$2:$G$11, MATCH(H2,'Recommendations'!$A$2:$A$11,0))="Failed", FALSE))</xm:f>
            <x14:dxf>
              <font>
                <color rgb="FF000000"/>
              </font>
              <fill>
                <patternFill>
                  <bgColor rgb="FFD82891"/>
                </patternFill>
              </fill>
            </x14:dxf>
          </x14:cfRule>
          <x14:cfRule type="expression" priority="5" id="{00000000-000E-0000-0700-000005000000}">
            <xm:f>AND(H2&lt;&gt;"", IFERROR(INDEX('Recommendations'!$G$2:$G$11, MATCH(H2,'Recommendations'!$A$2:$A$11,0))="Risk Accepted", FALSE))</xm:f>
            <x14:dxf>
              <font>
                <color rgb="FF000000"/>
              </font>
              <fill>
                <patternFill>
                  <bgColor rgb="FFD9D9D9"/>
                </patternFill>
              </fill>
            </x14:dxf>
          </x14:cfRule>
          <x14:cfRule type="expression" priority="6" id="{00000000-000E-0000-0700-000006000000}">
            <xm:f>AND(H2&lt;&gt;"", IFERROR(INDEX('Recommendations'!$G$2:$G$11, MATCH(H2,'Recommendations'!$A$2:$A$11,0))="N/A",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06" t="s">
        <v>2524</v>
      </c>
      <c r="B1" s="207" t="s">
        <v>0</v>
      </c>
      <c r="C1" s="207" t="s">
        <v>303</v>
      </c>
      <c r="D1" s="207" t="s">
        <v>304</v>
      </c>
      <c r="E1" s="207" t="s">
        <v>309</v>
      </c>
      <c r="F1" s="207" t="s">
        <v>310</v>
      </c>
      <c r="G1" s="207" t="s">
        <v>311</v>
      </c>
      <c r="H1" s="207" t="s">
        <v>312</v>
      </c>
      <c r="I1" s="207" t="s">
        <v>313</v>
      </c>
      <c r="J1" s="207" t="s">
        <v>314</v>
      </c>
      <c r="K1" s="207" t="s">
        <v>315</v>
      </c>
      <c r="L1" s="207" t="s">
        <v>316</v>
      </c>
      <c r="M1" s="207" t="s">
        <v>317</v>
      </c>
      <c r="N1" s="207" t="s">
        <v>318</v>
      </c>
      <c r="O1" s="207" t="s">
        <v>319</v>
      </c>
      <c r="P1" s="207" t="s">
        <v>320</v>
      </c>
      <c r="Q1" s="207" t="s">
        <v>321</v>
      </c>
      <c r="R1" s="207" t="s">
        <v>322</v>
      </c>
      <c r="S1" s="207" t="s">
        <v>323</v>
      </c>
      <c r="T1" s="207" t="s">
        <v>324</v>
      </c>
      <c r="U1" s="207" t="s">
        <v>325</v>
      </c>
      <c r="V1" s="207" t="s">
        <v>326</v>
      </c>
      <c r="W1" s="207" t="s">
        <v>327</v>
      </c>
      <c r="X1" s="207" t="s">
        <v>328</v>
      </c>
      <c r="Y1" s="207" t="s">
        <v>329</v>
      </c>
      <c r="Z1" s="207" t="s">
        <v>330</v>
      </c>
      <c r="AA1" s="207" t="s">
        <v>331</v>
      </c>
      <c r="AB1" s="207" t="s">
        <v>332</v>
      </c>
      <c r="AC1" s="207" t="s">
        <v>333</v>
      </c>
      <c r="AD1" s="207" t="s">
        <v>334</v>
      </c>
      <c r="AE1" s="207" t="s">
        <v>335</v>
      </c>
      <c r="AF1" s="207" t="s">
        <v>336</v>
      </c>
      <c r="AG1" s="207" t="s">
        <v>337</v>
      </c>
      <c r="AH1" s="207" t="s">
        <v>338</v>
      </c>
      <c r="AI1" s="207" t="s">
        <v>339</v>
      </c>
      <c r="AJ1" s="207" t="s">
        <v>340</v>
      </c>
      <c r="AK1" s="207" t="s">
        <v>341</v>
      </c>
      <c r="AL1" s="207" t="s">
        <v>342</v>
      </c>
      <c r="AM1" s="207" t="s">
        <v>343</v>
      </c>
      <c r="AN1" s="207" t="s">
        <v>344</v>
      </c>
      <c r="AO1" s="207" t="s">
        <v>345</v>
      </c>
      <c r="AP1" s="207" t="s">
        <v>346</v>
      </c>
      <c r="AQ1" s="207" t="s">
        <v>347</v>
      </c>
      <c r="AR1" s="207" t="s">
        <v>348</v>
      </c>
      <c r="AS1" s="208" t="s">
        <v>349</v>
      </c>
    </row>
    <row r="2" spans="1:45" ht="60" customHeight="1" outlineLevel="1" x14ac:dyDescent="0.35">
      <c r="A2" s="200" t="s">
        <v>2525</v>
      </c>
      <c r="B2" s="187" t="s">
        <v>2526</v>
      </c>
      <c r="C2" s="186"/>
      <c r="D2" s="190"/>
      <c r="E2" s="192" t="str">
        <f>IF(COUNTIF(F2:AS2,"&lt;&gt;")=0,"",SUMPRODUCT(((Recommendations[ImplStatus]="Implemented")+(Recommendations[ImplStatus]="Compensated"))*ISNUMBER(MATCH(Recommendations[Id],F2:AS2,0)))/COUNTIF(F2:AS2,"&lt;&gt;"))</f>
        <v/>
      </c>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203"/>
    </row>
    <row r="3" spans="1:45" ht="60" customHeight="1" x14ac:dyDescent="0.35">
      <c r="A3" s="201" t="s">
        <v>2525</v>
      </c>
      <c r="B3" s="188" t="s">
        <v>2527</v>
      </c>
      <c r="C3" s="189" t="s">
        <v>2528</v>
      </c>
      <c r="D3" s="191" t="s">
        <v>2529</v>
      </c>
      <c r="E3" s="193" t="str">
        <f>IF(COUNTIF(F3:AS3,"&lt;&gt;")=0,"",SUMPRODUCT(((Recommendations[ImplStatus]="Implemented")+(Recommendations[ImplStatus]="Compensated"))*ISNUMBER(MATCH(Recommendations[Id],F3:AS3,0)))/COUNTIF(F3:AS3,"&lt;&gt;"))</f>
        <v/>
      </c>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204"/>
    </row>
    <row r="4" spans="1:45" ht="60" customHeight="1" x14ac:dyDescent="0.35">
      <c r="A4" s="201" t="s">
        <v>2525</v>
      </c>
      <c r="B4" s="188" t="s">
        <v>2530</v>
      </c>
      <c r="C4" s="189" t="s">
        <v>2531</v>
      </c>
      <c r="D4" s="191" t="s">
        <v>2532</v>
      </c>
      <c r="E4" s="193" t="str">
        <f>IF(COUNTIF(F4:AS4,"&lt;&gt;")=0,"",SUMPRODUCT(((Recommendations[ImplStatus]="Implemented")+(Recommendations[ImplStatus]="Compensated"))*ISNUMBER(MATCH(Recommendations[Id],F4:AS4,0)))/COUNTIF(F4:AS4,"&lt;&gt;"))</f>
        <v/>
      </c>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204"/>
    </row>
    <row r="5" spans="1:45" ht="60" customHeight="1" x14ac:dyDescent="0.35">
      <c r="A5" s="201" t="s">
        <v>2525</v>
      </c>
      <c r="B5" s="188" t="s">
        <v>2533</v>
      </c>
      <c r="C5" s="189" t="s">
        <v>2534</v>
      </c>
      <c r="D5" s="191" t="s">
        <v>2535</v>
      </c>
      <c r="E5" s="193" t="str">
        <f>IF(COUNTIF(F5:AS5,"&lt;&gt;")=0,"",SUMPRODUCT(((Recommendations[ImplStatus]="Implemented")+(Recommendations[ImplStatus]="Compensated"))*ISNUMBER(MATCH(Recommendations[Id],F5:AS5,0)))/COUNTIF(F5:AS5,"&lt;&gt;"))</f>
        <v/>
      </c>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204"/>
    </row>
    <row r="6" spans="1:45" ht="60" customHeight="1" x14ac:dyDescent="0.35">
      <c r="A6" s="201" t="s">
        <v>2525</v>
      </c>
      <c r="B6" s="188" t="s">
        <v>2536</v>
      </c>
      <c r="C6" s="189" t="s">
        <v>2537</v>
      </c>
      <c r="D6" s="191" t="s">
        <v>2538</v>
      </c>
      <c r="E6" s="193" t="str">
        <f>IF(COUNTIF(F6:AS6,"&lt;&gt;")=0,"",SUMPRODUCT(((Recommendations[ImplStatus]="Implemented")+(Recommendations[ImplStatus]="Compensated"))*ISNUMBER(MATCH(Recommendations[Id],F6:AS6,0)))/COUNTIF(F6:AS6,"&lt;&gt;"))</f>
        <v/>
      </c>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204"/>
    </row>
    <row r="7" spans="1:45" ht="60" customHeight="1" x14ac:dyDescent="0.35">
      <c r="A7" s="201" t="s">
        <v>2525</v>
      </c>
      <c r="B7" s="188" t="s">
        <v>2539</v>
      </c>
      <c r="C7" s="189" t="s">
        <v>2540</v>
      </c>
      <c r="D7" s="191" t="s">
        <v>2541</v>
      </c>
      <c r="E7" s="193" t="str">
        <f>IF(COUNTIF(F7:AS7,"&lt;&gt;")=0,"",SUMPRODUCT(((Recommendations[ImplStatus]="Implemented")+(Recommendations[ImplStatus]="Compensated"))*ISNUMBER(MATCH(Recommendations[Id],F7:AS7,0)))/COUNTIF(F7:AS7,"&lt;&gt;"))</f>
        <v/>
      </c>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204"/>
    </row>
    <row r="8" spans="1:45" ht="60" customHeight="1" x14ac:dyDescent="0.35">
      <c r="A8" s="201" t="s">
        <v>2525</v>
      </c>
      <c r="B8" s="188" t="s">
        <v>2542</v>
      </c>
      <c r="C8" s="189" t="s">
        <v>2543</v>
      </c>
      <c r="D8" s="191" t="s">
        <v>2544</v>
      </c>
      <c r="E8" s="193" t="str">
        <f>IF(COUNTIF(F8:AS8,"&lt;&gt;")=0,"",SUMPRODUCT(((Recommendations[ImplStatus]="Implemented")+(Recommendations[ImplStatus]="Compensated"))*ISNUMBER(MATCH(Recommendations[Id],F8:AS8,0)))/COUNTIF(F8:AS8,"&lt;&gt;"))</f>
        <v/>
      </c>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204"/>
    </row>
    <row r="9" spans="1:45" ht="60" customHeight="1" x14ac:dyDescent="0.35">
      <c r="A9" s="201" t="s">
        <v>2525</v>
      </c>
      <c r="B9" s="188" t="s">
        <v>2545</v>
      </c>
      <c r="C9" s="189" t="s">
        <v>2546</v>
      </c>
      <c r="D9" s="191" t="s">
        <v>2547</v>
      </c>
      <c r="E9" s="193" t="str">
        <f>IF(COUNTIF(F9:AS9,"&lt;&gt;")=0,"",SUMPRODUCT(((Recommendations[ImplStatus]="Implemented")+(Recommendations[ImplStatus]="Compensated"))*ISNUMBER(MATCH(Recommendations[Id],F9:AS9,0)))/COUNTIF(F9:AS9,"&lt;&gt;"))</f>
        <v/>
      </c>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204"/>
    </row>
    <row r="10" spans="1:45" ht="60" customHeight="1" x14ac:dyDescent="0.35">
      <c r="A10" s="201" t="s">
        <v>2525</v>
      </c>
      <c r="B10" s="188" t="s">
        <v>2548</v>
      </c>
      <c r="C10" s="189" t="s">
        <v>2549</v>
      </c>
      <c r="D10" s="191" t="s">
        <v>2550</v>
      </c>
      <c r="E10" s="193" t="str">
        <f>IF(COUNTIF(F10:AS10,"&lt;&gt;")=0,"",SUMPRODUCT(((Recommendations[ImplStatus]="Implemented")+(Recommendations[ImplStatus]="Compensated"))*ISNUMBER(MATCH(Recommendations[Id],F10:AS10,0)))/COUNTIF(F10:AS10,"&lt;&gt;"))</f>
        <v/>
      </c>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204"/>
    </row>
    <row r="11" spans="1:45" ht="60" customHeight="1" x14ac:dyDescent="0.35">
      <c r="A11" s="201" t="s">
        <v>2525</v>
      </c>
      <c r="B11" s="188" t="s">
        <v>2551</v>
      </c>
      <c r="C11" s="189" t="s">
        <v>2552</v>
      </c>
      <c r="D11" s="191" t="s">
        <v>2553</v>
      </c>
      <c r="E11" s="193" t="str">
        <f>IF(COUNTIF(F11:AS11,"&lt;&gt;")=0,"",SUMPRODUCT(((Recommendations[ImplStatus]="Implemented")+(Recommendations[ImplStatus]="Compensated"))*ISNUMBER(MATCH(Recommendations[Id],F11:AS11,0)))/COUNTIF(F11:AS11,"&lt;&gt;"))</f>
        <v/>
      </c>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204"/>
    </row>
    <row r="12" spans="1:45" ht="60" customHeight="1" x14ac:dyDescent="0.35">
      <c r="A12" s="201" t="s">
        <v>2525</v>
      </c>
      <c r="B12" s="188" t="s">
        <v>2554</v>
      </c>
      <c r="C12" s="189" t="s">
        <v>2555</v>
      </c>
      <c r="D12" s="191" t="s">
        <v>2556</v>
      </c>
      <c r="E12" s="193" t="str">
        <f>IF(COUNTIF(F12:AS12,"&lt;&gt;")=0,"",SUMPRODUCT(((Recommendations[ImplStatus]="Implemented")+(Recommendations[ImplStatus]="Compensated"))*ISNUMBER(MATCH(Recommendations[Id],F12:AS12,0)))/COUNTIF(F12:AS12,"&lt;&gt;"))</f>
        <v/>
      </c>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204"/>
    </row>
    <row r="13" spans="1:45" ht="60" customHeight="1" x14ac:dyDescent="0.35">
      <c r="A13" s="201" t="s">
        <v>2525</v>
      </c>
      <c r="B13" s="188" t="s">
        <v>2557</v>
      </c>
      <c r="C13" s="189" t="s">
        <v>2558</v>
      </c>
      <c r="D13" s="191" t="s">
        <v>2559</v>
      </c>
      <c r="E13" s="193" t="str">
        <f>IF(COUNTIF(F13:AS13,"&lt;&gt;")=0,"",SUMPRODUCT(((Recommendations[ImplStatus]="Implemented")+(Recommendations[ImplStatus]="Compensated"))*ISNUMBER(MATCH(Recommendations[Id],F13:AS13,0)))/COUNTIF(F13:AS13,"&lt;&gt;"))</f>
        <v/>
      </c>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204"/>
    </row>
    <row r="14" spans="1:45" ht="60" customHeight="1" x14ac:dyDescent="0.35">
      <c r="A14" s="201" t="s">
        <v>2525</v>
      </c>
      <c r="B14" s="188" t="s">
        <v>2560</v>
      </c>
      <c r="C14" s="189" t="s">
        <v>2561</v>
      </c>
      <c r="D14" s="191" t="s">
        <v>2562</v>
      </c>
      <c r="E14" s="193" t="str">
        <f>IF(COUNTIF(F14:AS14,"&lt;&gt;")=0,"",SUMPRODUCT(((Recommendations[ImplStatus]="Implemented")+(Recommendations[ImplStatus]="Compensated"))*ISNUMBER(MATCH(Recommendations[Id],F14:AS14,0)))/COUNTIF(F14:AS14,"&lt;&gt;"))</f>
        <v/>
      </c>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204"/>
    </row>
    <row r="15" spans="1:45" ht="60" customHeight="1" x14ac:dyDescent="0.35">
      <c r="A15" s="201" t="s">
        <v>2525</v>
      </c>
      <c r="B15" s="188" t="s">
        <v>2563</v>
      </c>
      <c r="C15" s="189" t="s">
        <v>2564</v>
      </c>
      <c r="D15" s="191" t="s">
        <v>2565</v>
      </c>
      <c r="E15" s="193" t="str">
        <f>IF(COUNTIF(F15:AS15,"&lt;&gt;")=0,"",SUMPRODUCT(((Recommendations[ImplStatus]="Implemented")+(Recommendations[ImplStatus]="Compensated"))*ISNUMBER(MATCH(Recommendations[Id],F15:AS15,0)))/COUNTIF(F15:AS15,"&lt;&gt;"))</f>
        <v/>
      </c>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204"/>
    </row>
    <row r="16" spans="1:45" ht="60" customHeight="1" x14ac:dyDescent="0.35">
      <c r="A16" s="201" t="s">
        <v>2525</v>
      </c>
      <c r="B16" s="188" t="s">
        <v>2566</v>
      </c>
      <c r="C16" s="189" t="s">
        <v>2567</v>
      </c>
      <c r="D16" s="191" t="s">
        <v>2568</v>
      </c>
      <c r="E16" s="193" t="str">
        <f>IF(COUNTIF(F16:AS16,"&lt;&gt;")=0,"",SUMPRODUCT(((Recommendations[ImplStatus]="Implemented")+(Recommendations[ImplStatus]="Compensated"))*ISNUMBER(MATCH(Recommendations[Id],F16:AS16,0)))/COUNTIF(F16:AS16,"&lt;&gt;"))</f>
        <v/>
      </c>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204"/>
    </row>
    <row r="17" spans="1:45" ht="60" customHeight="1" x14ac:dyDescent="0.35">
      <c r="A17" s="201" t="s">
        <v>2525</v>
      </c>
      <c r="B17" s="188" t="s">
        <v>2569</v>
      </c>
      <c r="C17" s="189" t="s">
        <v>2570</v>
      </c>
      <c r="D17" s="191" t="s">
        <v>2571</v>
      </c>
      <c r="E17" s="193" t="str">
        <f>IF(COUNTIF(F17:AS17,"&lt;&gt;")=0,"",SUMPRODUCT(((Recommendations[ImplStatus]="Implemented")+(Recommendations[ImplStatus]="Compensated"))*ISNUMBER(MATCH(Recommendations[Id],F17:AS17,0)))/COUNTIF(F17:AS17,"&lt;&gt;"))</f>
        <v/>
      </c>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204"/>
    </row>
    <row r="18" spans="1:45" ht="60" customHeight="1" x14ac:dyDescent="0.35">
      <c r="A18" s="201" t="s">
        <v>2525</v>
      </c>
      <c r="B18" s="188" t="s">
        <v>2572</v>
      </c>
      <c r="C18" s="189" t="s">
        <v>2573</v>
      </c>
      <c r="D18" s="191" t="s">
        <v>2574</v>
      </c>
      <c r="E18" s="193" t="str">
        <f>IF(COUNTIF(F18:AS18,"&lt;&gt;")=0,"",SUMPRODUCT(((Recommendations[ImplStatus]="Implemented")+(Recommendations[ImplStatus]="Compensated"))*ISNUMBER(MATCH(Recommendations[Id],F18:AS18,0)))/COUNTIF(F18:AS18,"&lt;&gt;"))</f>
        <v/>
      </c>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204"/>
    </row>
    <row r="19" spans="1:45" ht="60" customHeight="1" x14ac:dyDescent="0.35">
      <c r="A19" s="201" t="s">
        <v>2525</v>
      </c>
      <c r="B19" s="188" t="s">
        <v>2575</v>
      </c>
      <c r="C19" s="189" t="s">
        <v>2576</v>
      </c>
      <c r="D19" s="191" t="s">
        <v>2577</v>
      </c>
      <c r="E19" s="193" t="str">
        <f>IF(COUNTIF(F19:AS19,"&lt;&gt;")=0,"",SUMPRODUCT(((Recommendations[ImplStatus]="Implemented")+(Recommendations[ImplStatus]="Compensated"))*ISNUMBER(MATCH(Recommendations[Id],F19:AS19,0)))/COUNTIF(F19:AS19,"&lt;&gt;"))</f>
        <v/>
      </c>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204"/>
    </row>
    <row r="20" spans="1:45" ht="60" customHeight="1" x14ac:dyDescent="0.35">
      <c r="A20" s="201" t="s">
        <v>2525</v>
      </c>
      <c r="B20" s="188" t="s">
        <v>2578</v>
      </c>
      <c r="C20" s="189" t="s">
        <v>2579</v>
      </c>
      <c r="D20" s="191" t="s">
        <v>2580</v>
      </c>
      <c r="E20" s="193" t="str">
        <f>IF(COUNTIF(F20:AS20,"&lt;&gt;")=0,"",SUMPRODUCT(((Recommendations[ImplStatus]="Implemented")+(Recommendations[ImplStatus]="Compensated"))*ISNUMBER(MATCH(Recommendations[Id],F20:AS20,0)))/COUNTIF(F20:AS20,"&lt;&gt;"))</f>
        <v/>
      </c>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204"/>
    </row>
    <row r="21" spans="1:45" ht="60" customHeight="1" x14ac:dyDescent="0.35">
      <c r="A21" s="201" t="s">
        <v>2525</v>
      </c>
      <c r="B21" s="188" t="s">
        <v>2581</v>
      </c>
      <c r="C21" s="189" t="s">
        <v>2582</v>
      </c>
      <c r="D21" s="191" t="s">
        <v>2583</v>
      </c>
      <c r="E21" s="193" t="str">
        <f>IF(COUNTIF(F21:AS21,"&lt;&gt;")=0,"",SUMPRODUCT(((Recommendations[ImplStatus]="Implemented")+(Recommendations[ImplStatus]="Compensated"))*ISNUMBER(MATCH(Recommendations[Id],F21:AS21,0)))/COUNTIF(F21:AS21,"&lt;&gt;"))</f>
        <v/>
      </c>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204"/>
    </row>
    <row r="22" spans="1:45" ht="60" customHeight="1" x14ac:dyDescent="0.35">
      <c r="A22" s="201" t="s">
        <v>2525</v>
      </c>
      <c r="B22" s="188" t="s">
        <v>2584</v>
      </c>
      <c r="C22" s="189" t="s">
        <v>2585</v>
      </c>
      <c r="D22" s="191" t="s">
        <v>2586</v>
      </c>
      <c r="E22" s="193" t="str">
        <f>IF(COUNTIF(F22:AS22,"&lt;&gt;")=0,"",SUMPRODUCT(((Recommendations[ImplStatus]="Implemented")+(Recommendations[ImplStatus]="Compensated"))*ISNUMBER(MATCH(Recommendations[Id],F22:AS22,0)))/COUNTIF(F22:AS22,"&lt;&gt;"))</f>
        <v/>
      </c>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204"/>
    </row>
    <row r="23" spans="1:45" ht="60" customHeight="1" x14ac:dyDescent="0.35">
      <c r="A23" s="201" t="s">
        <v>2525</v>
      </c>
      <c r="B23" s="188" t="s">
        <v>2587</v>
      </c>
      <c r="C23" s="189" t="s">
        <v>2588</v>
      </c>
      <c r="D23" s="191" t="s">
        <v>2589</v>
      </c>
      <c r="E23" s="193" t="str">
        <f>IF(COUNTIF(F23:AS23,"&lt;&gt;")=0,"",SUMPRODUCT(((Recommendations[ImplStatus]="Implemented")+(Recommendations[ImplStatus]="Compensated"))*ISNUMBER(MATCH(Recommendations[Id],F23:AS23,0)))/COUNTIF(F23:AS23,"&lt;&gt;"))</f>
        <v/>
      </c>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204"/>
    </row>
    <row r="24" spans="1:45" ht="60" customHeight="1" x14ac:dyDescent="0.35">
      <c r="A24" s="201" t="s">
        <v>2525</v>
      </c>
      <c r="B24" s="188" t="s">
        <v>2590</v>
      </c>
      <c r="C24" s="189" t="s">
        <v>2591</v>
      </c>
      <c r="D24" s="191" t="s">
        <v>2592</v>
      </c>
      <c r="E24" s="193" t="str">
        <f>IF(COUNTIF(F24:AS24,"&lt;&gt;")=0,"",SUMPRODUCT(((Recommendations[ImplStatus]="Implemented")+(Recommendations[ImplStatus]="Compensated"))*ISNUMBER(MATCH(Recommendations[Id],F24:AS24,0)))/COUNTIF(F24:AS24,"&lt;&gt;"))</f>
        <v/>
      </c>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204"/>
    </row>
    <row r="25" spans="1:45" ht="60" customHeight="1" x14ac:dyDescent="0.35">
      <c r="A25" s="201" t="s">
        <v>2525</v>
      </c>
      <c r="B25" s="188" t="s">
        <v>2593</v>
      </c>
      <c r="C25" s="189" t="s">
        <v>2594</v>
      </c>
      <c r="D25" s="191" t="s">
        <v>2595</v>
      </c>
      <c r="E25" s="193" t="str">
        <f>IF(COUNTIF(F25:AS25,"&lt;&gt;")=0,"",SUMPRODUCT(((Recommendations[ImplStatus]="Implemented")+(Recommendations[ImplStatus]="Compensated"))*ISNUMBER(MATCH(Recommendations[Id],F25:AS25,0)))/COUNTIF(F25:AS25,"&lt;&gt;"))</f>
        <v/>
      </c>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204"/>
    </row>
    <row r="26" spans="1:45" ht="60" customHeight="1" x14ac:dyDescent="0.35">
      <c r="A26" s="201" t="s">
        <v>2525</v>
      </c>
      <c r="B26" s="188" t="s">
        <v>2596</v>
      </c>
      <c r="C26" s="189" t="s">
        <v>2597</v>
      </c>
      <c r="D26" s="191" t="s">
        <v>2598</v>
      </c>
      <c r="E26" s="193" t="str">
        <f>IF(COUNTIF(F26:AS26,"&lt;&gt;")=0,"",SUMPRODUCT(((Recommendations[ImplStatus]="Implemented")+(Recommendations[ImplStatus]="Compensated"))*ISNUMBER(MATCH(Recommendations[Id],F26:AS26,0)))/COUNTIF(F26:AS26,"&lt;&gt;"))</f>
        <v/>
      </c>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204"/>
    </row>
    <row r="27" spans="1:45" ht="60" customHeight="1" x14ac:dyDescent="0.35">
      <c r="A27" s="201" t="s">
        <v>2525</v>
      </c>
      <c r="B27" s="188" t="s">
        <v>2599</v>
      </c>
      <c r="C27" s="189" t="s">
        <v>2600</v>
      </c>
      <c r="D27" s="191" t="s">
        <v>2601</v>
      </c>
      <c r="E27" s="193" t="str">
        <f>IF(COUNTIF(F27:AS27,"&lt;&gt;")=0,"",SUMPRODUCT(((Recommendations[ImplStatus]="Implemented")+(Recommendations[ImplStatus]="Compensated"))*ISNUMBER(MATCH(Recommendations[Id],F27:AS27,0)))/COUNTIF(F27:AS27,"&lt;&gt;"))</f>
        <v/>
      </c>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204"/>
    </row>
    <row r="28" spans="1:45" ht="60" customHeight="1" x14ac:dyDescent="0.35">
      <c r="A28" s="201" t="s">
        <v>2525</v>
      </c>
      <c r="B28" s="188" t="s">
        <v>2602</v>
      </c>
      <c r="C28" s="189" t="s">
        <v>2603</v>
      </c>
      <c r="D28" s="191" t="s">
        <v>2604</v>
      </c>
      <c r="E28" s="193" t="str">
        <f>IF(COUNTIF(F28:AS28,"&lt;&gt;")=0,"",SUMPRODUCT(((Recommendations[ImplStatus]="Implemented")+(Recommendations[ImplStatus]="Compensated"))*ISNUMBER(MATCH(Recommendations[Id],F28:AS28,0)))/COUNTIF(F28:AS28,"&lt;&gt;"))</f>
        <v/>
      </c>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204"/>
    </row>
    <row r="29" spans="1:45" ht="60" customHeight="1" x14ac:dyDescent="0.35">
      <c r="A29" s="201" t="s">
        <v>2525</v>
      </c>
      <c r="B29" s="188" t="s">
        <v>2605</v>
      </c>
      <c r="C29" s="189" t="s">
        <v>2606</v>
      </c>
      <c r="D29" s="191" t="s">
        <v>2607</v>
      </c>
      <c r="E29" s="193" t="str">
        <f>IF(COUNTIF(F29:AS29,"&lt;&gt;")=0,"",SUMPRODUCT(((Recommendations[ImplStatus]="Implemented")+(Recommendations[ImplStatus]="Compensated"))*ISNUMBER(MATCH(Recommendations[Id],F29:AS29,0)))/COUNTIF(F29:AS29,"&lt;&gt;"))</f>
        <v/>
      </c>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204"/>
    </row>
    <row r="30" spans="1:45" ht="60" customHeight="1" x14ac:dyDescent="0.35">
      <c r="A30" s="201" t="s">
        <v>2525</v>
      </c>
      <c r="B30" s="188" t="s">
        <v>2608</v>
      </c>
      <c r="C30" s="189" t="s">
        <v>2609</v>
      </c>
      <c r="D30" s="191" t="s">
        <v>2610</v>
      </c>
      <c r="E30" s="193" t="str">
        <f>IF(COUNTIF(F30:AS30,"&lt;&gt;")=0,"",SUMPRODUCT(((Recommendations[ImplStatus]="Implemented")+(Recommendations[ImplStatus]="Compensated"))*ISNUMBER(MATCH(Recommendations[Id],F30:AS30,0)))/COUNTIF(F30:AS30,"&lt;&gt;"))</f>
        <v/>
      </c>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204"/>
    </row>
    <row r="31" spans="1:45" ht="60" customHeight="1" x14ac:dyDescent="0.35">
      <c r="A31" s="201" t="s">
        <v>2525</v>
      </c>
      <c r="B31" s="188" t="s">
        <v>2611</v>
      </c>
      <c r="C31" s="189" t="s">
        <v>2612</v>
      </c>
      <c r="D31" s="191" t="s">
        <v>2613</v>
      </c>
      <c r="E31" s="193" t="str">
        <f>IF(COUNTIF(F31:AS31,"&lt;&gt;")=0,"",SUMPRODUCT(((Recommendations[ImplStatus]="Implemented")+(Recommendations[ImplStatus]="Compensated"))*ISNUMBER(MATCH(Recommendations[Id],F31:AS31,0)))/COUNTIF(F31:AS31,"&lt;&gt;"))</f>
        <v/>
      </c>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204"/>
    </row>
    <row r="32" spans="1:45" ht="60" customHeight="1" x14ac:dyDescent="0.35">
      <c r="A32" s="201" t="s">
        <v>2525</v>
      </c>
      <c r="B32" s="188" t="s">
        <v>2614</v>
      </c>
      <c r="C32" s="189" t="s">
        <v>2615</v>
      </c>
      <c r="D32" s="191" t="s">
        <v>2616</v>
      </c>
      <c r="E32" s="193" t="str">
        <f>IF(COUNTIF(F32:AS32,"&lt;&gt;")=0,"",SUMPRODUCT(((Recommendations[ImplStatus]="Implemented")+(Recommendations[ImplStatus]="Compensated"))*ISNUMBER(MATCH(Recommendations[Id],F32:AS32,0)))/COUNTIF(F32:AS32,"&lt;&gt;"))</f>
        <v/>
      </c>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204"/>
    </row>
    <row r="33" spans="1:45" ht="60" customHeight="1" x14ac:dyDescent="0.35">
      <c r="A33" s="201" t="s">
        <v>2525</v>
      </c>
      <c r="B33" s="188" t="s">
        <v>2617</v>
      </c>
      <c r="C33" s="189" t="s">
        <v>2618</v>
      </c>
      <c r="D33" s="191" t="s">
        <v>2619</v>
      </c>
      <c r="E33" s="193" t="str">
        <f>IF(COUNTIF(F33:AS33,"&lt;&gt;")=0,"",SUMPRODUCT(((Recommendations[ImplStatus]="Implemented")+(Recommendations[ImplStatus]="Compensated"))*ISNUMBER(MATCH(Recommendations[Id],F33:AS33,0)))/COUNTIF(F33:AS33,"&lt;&gt;"))</f>
        <v/>
      </c>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204"/>
    </row>
    <row r="34" spans="1:45" ht="60" customHeight="1" x14ac:dyDescent="0.35">
      <c r="A34" s="201" t="s">
        <v>2525</v>
      </c>
      <c r="B34" s="188" t="s">
        <v>2620</v>
      </c>
      <c r="C34" s="189" t="s">
        <v>2621</v>
      </c>
      <c r="D34" s="191" t="s">
        <v>2622</v>
      </c>
      <c r="E34" s="193" t="str">
        <f>IF(COUNTIF(F34:AS34,"&lt;&gt;")=0,"",SUMPRODUCT(((Recommendations[ImplStatus]="Implemented")+(Recommendations[ImplStatus]="Compensated"))*ISNUMBER(MATCH(Recommendations[Id],F34:AS34,0)))/COUNTIF(F34:AS34,"&lt;&gt;"))</f>
        <v/>
      </c>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204"/>
    </row>
    <row r="35" spans="1:45" ht="60" customHeight="1" x14ac:dyDescent="0.35">
      <c r="A35" s="201" t="s">
        <v>2525</v>
      </c>
      <c r="B35" s="188" t="s">
        <v>2623</v>
      </c>
      <c r="C35" s="189" t="s">
        <v>2624</v>
      </c>
      <c r="D35" s="191" t="s">
        <v>2625</v>
      </c>
      <c r="E35" s="193" t="str">
        <f>IF(COUNTIF(F35:AS35,"&lt;&gt;")=0,"",SUMPRODUCT(((Recommendations[ImplStatus]="Implemented")+(Recommendations[ImplStatus]="Compensated"))*ISNUMBER(MATCH(Recommendations[Id],F35:AS35,0)))/COUNTIF(F35:AS35,"&lt;&gt;"))</f>
        <v/>
      </c>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204"/>
    </row>
    <row r="36" spans="1:45" ht="60" customHeight="1" x14ac:dyDescent="0.35">
      <c r="A36" s="201" t="s">
        <v>2525</v>
      </c>
      <c r="B36" s="188" t="s">
        <v>2626</v>
      </c>
      <c r="C36" s="189" t="s">
        <v>2627</v>
      </c>
      <c r="D36" s="191" t="s">
        <v>2628</v>
      </c>
      <c r="E36" s="193" t="str">
        <f>IF(COUNTIF(F36:AS36,"&lt;&gt;")=0,"",SUMPRODUCT(((Recommendations[ImplStatus]="Implemented")+(Recommendations[ImplStatus]="Compensated"))*ISNUMBER(MATCH(Recommendations[Id],F36:AS36,0)))/COUNTIF(F36:AS36,"&lt;&gt;"))</f>
        <v/>
      </c>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204"/>
    </row>
    <row r="37" spans="1:45" ht="60" customHeight="1" x14ac:dyDescent="0.35">
      <c r="A37" s="201" t="s">
        <v>2525</v>
      </c>
      <c r="B37" s="188" t="s">
        <v>2629</v>
      </c>
      <c r="C37" s="189" t="s">
        <v>2630</v>
      </c>
      <c r="D37" s="191" t="s">
        <v>2631</v>
      </c>
      <c r="E37" s="193" t="str">
        <f>IF(COUNTIF(F37:AS37,"&lt;&gt;")=0,"",SUMPRODUCT(((Recommendations[ImplStatus]="Implemented")+(Recommendations[ImplStatus]="Compensated"))*ISNUMBER(MATCH(Recommendations[Id],F37:AS37,0)))/COUNTIF(F37:AS37,"&lt;&gt;"))</f>
        <v/>
      </c>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204"/>
    </row>
    <row r="38" spans="1:45" ht="60" customHeight="1" x14ac:dyDescent="0.35">
      <c r="A38" s="201" t="s">
        <v>2525</v>
      </c>
      <c r="B38" s="188" t="s">
        <v>2632</v>
      </c>
      <c r="C38" s="189" t="s">
        <v>2633</v>
      </c>
      <c r="D38" s="191" t="s">
        <v>2634</v>
      </c>
      <c r="E38" s="193" t="str">
        <f>IF(COUNTIF(F38:AS38,"&lt;&gt;")=0,"",SUMPRODUCT(((Recommendations[ImplStatus]="Implemented")+(Recommendations[ImplStatus]="Compensated"))*ISNUMBER(MATCH(Recommendations[Id],F38:AS38,0)))/COUNTIF(F38:AS38,"&lt;&gt;"))</f>
        <v/>
      </c>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204"/>
    </row>
    <row r="39" spans="1:45" ht="60" customHeight="1" x14ac:dyDescent="0.35">
      <c r="A39" s="201" t="s">
        <v>2525</v>
      </c>
      <c r="B39" s="188" t="s">
        <v>2635</v>
      </c>
      <c r="C39" s="189" t="s">
        <v>2636</v>
      </c>
      <c r="D39" s="191" t="s">
        <v>2637</v>
      </c>
      <c r="E39" s="193" t="str">
        <f>IF(COUNTIF(F39:AS39,"&lt;&gt;")=0,"",SUMPRODUCT(((Recommendations[ImplStatus]="Implemented")+(Recommendations[ImplStatus]="Compensated"))*ISNUMBER(MATCH(Recommendations[Id],F39:AS39,0)))/COUNTIF(F39:AS39,"&lt;&gt;"))</f>
        <v/>
      </c>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204"/>
    </row>
    <row r="40" spans="1:45" ht="60" customHeight="1" outlineLevel="1" x14ac:dyDescent="0.35">
      <c r="A40" s="200" t="s">
        <v>2638</v>
      </c>
      <c r="B40" s="187" t="s">
        <v>2639</v>
      </c>
      <c r="C40" s="186"/>
      <c r="D40" s="190"/>
      <c r="E40" s="192" t="str">
        <f>IF(COUNTIF(F40:AS40,"&lt;&gt;")=0,"",SUMPRODUCT(((Recommendations[ImplStatus]="Implemented")+(Recommendations[ImplStatus]="Compensated"))*ISNUMBER(MATCH(Recommendations[Id],F40:AS40,0)))/COUNTIF(F40:AS40,"&lt;&gt;"))</f>
        <v/>
      </c>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203"/>
    </row>
    <row r="41" spans="1:45" ht="60" customHeight="1" x14ac:dyDescent="0.35">
      <c r="A41" s="201" t="s">
        <v>2638</v>
      </c>
      <c r="B41" s="188" t="s">
        <v>2640</v>
      </c>
      <c r="C41" s="189" t="s">
        <v>2641</v>
      </c>
      <c r="D41" s="191" t="s">
        <v>2642</v>
      </c>
      <c r="E41" s="193" t="str">
        <f>IF(COUNTIF(F41:AS41,"&lt;&gt;")=0,"",SUMPRODUCT(((Recommendations[ImplStatus]="Implemented")+(Recommendations[ImplStatus]="Compensated"))*ISNUMBER(MATCH(Recommendations[Id],F41:AS41,0)))/COUNTIF(F41:AS41,"&lt;&gt;"))</f>
        <v/>
      </c>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204"/>
    </row>
    <row r="42" spans="1:45" ht="60" customHeight="1" x14ac:dyDescent="0.35">
      <c r="A42" s="201" t="s">
        <v>2638</v>
      </c>
      <c r="B42" s="188" t="s">
        <v>2643</v>
      </c>
      <c r="C42" s="189" t="s">
        <v>2644</v>
      </c>
      <c r="D42" s="191" t="s">
        <v>2645</v>
      </c>
      <c r="E42" s="193" t="str">
        <f>IF(COUNTIF(F42:AS42,"&lt;&gt;")=0,"",SUMPRODUCT(((Recommendations[ImplStatus]="Implemented")+(Recommendations[ImplStatus]="Compensated"))*ISNUMBER(MATCH(Recommendations[Id],F42:AS42,0)))/COUNTIF(F42:AS42,"&lt;&gt;"))</f>
        <v/>
      </c>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204"/>
    </row>
    <row r="43" spans="1:45" ht="60" customHeight="1" x14ac:dyDescent="0.35">
      <c r="A43" s="201" t="s">
        <v>2638</v>
      </c>
      <c r="B43" s="188" t="s">
        <v>2646</v>
      </c>
      <c r="C43" s="189" t="s">
        <v>2647</v>
      </c>
      <c r="D43" s="191" t="s">
        <v>2648</v>
      </c>
      <c r="E43" s="193" t="str">
        <f>IF(COUNTIF(F43:AS43,"&lt;&gt;")=0,"",SUMPRODUCT(((Recommendations[ImplStatus]="Implemented")+(Recommendations[ImplStatus]="Compensated"))*ISNUMBER(MATCH(Recommendations[Id],F43:AS43,0)))/COUNTIF(F43:AS43,"&lt;&gt;"))</f>
        <v/>
      </c>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204"/>
    </row>
    <row r="44" spans="1:45" ht="60" customHeight="1" x14ac:dyDescent="0.35">
      <c r="A44" s="201" t="s">
        <v>2638</v>
      </c>
      <c r="B44" s="188" t="s">
        <v>2649</v>
      </c>
      <c r="C44" s="189" t="s">
        <v>2650</v>
      </c>
      <c r="D44" s="191" t="s">
        <v>2651</v>
      </c>
      <c r="E44" s="193" t="str">
        <f>IF(COUNTIF(F44:AS44,"&lt;&gt;")=0,"",SUMPRODUCT(((Recommendations[ImplStatus]="Implemented")+(Recommendations[ImplStatus]="Compensated"))*ISNUMBER(MATCH(Recommendations[Id],F44:AS44,0)))/COUNTIF(F44:AS44,"&lt;&gt;"))</f>
        <v/>
      </c>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204"/>
    </row>
    <row r="45" spans="1:45" ht="60" customHeight="1" x14ac:dyDescent="0.35">
      <c r="A45" s="201" t="s">
        <v>2638</v>
      </c>
      <c r="B45" s="188" t="s">
        <v>2652</v>
      </c>
      <c r="C45" s="189" t="s">
        <v>2653</v>
      </c>
      <c r="D45" s="191" t="s">
        <v>2654</v>
      </c>
      <c r="E45" s="193" t="str">
        <f>IF(COUNTIF(F45:AS45,"&lt;&gt;")=0,"",SUMPRODUCT(((Recommendations[ImplStatus]="Implemented")+(Recommendations[ImplStatus]="Compensated"))*ISNUMBER(MATCH(Recommendations[Id],F45:AS45,0)))/COUNTIF(F45:AS45,"&lt;&gt;"))</f>
        <v/>
      </c>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204"/>
    </row>
    <row r="46" spans="1:45" ht="60" customHeight="1" x14ac:dyDescent="0.35">
      <c r="A46" s="201" t="s">
        <v>2638</v>
      </c>
      <c r="B46" s="188" t="s">
        <v>2655</v>
      </c>
      <c r="C46" s="189" t="s">
        <v>2656</v>
      </c>
      <c r="D46" s="191" t="s">
        <v>2657</v>
      </c>
      <c r="E46" s="193" t="str">
        <f>IF(COUNTIF(F46:AS46,"&lt;&gt;")=0,"",SUMPRODUCT(((Recommendations[ImplStatus]="Implemented")+(Recommendations[ImplStatus]="Compensated"))*ISNUMBER(MATCH(Recommendations[Id],F46:AS46,0)))/COUNTIF(F46:AS46,"&lt;&gt;"))</f>
        <v/>
      </c>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204"/>
    </row>
    <row r="47" spans="1:45" ht="60" customHeight="1" x14ac:dyDescent="0.35">
      <c r="A47" s="201" t="s">
        <v>2638</v>
      </c>
      <c r="B47" s="188" t="s">
        <v>2658</v>
      </c>
      <c r="C47" s="189" t="s">
        <v>2659</v>
      </c>
      <c r="D47" s="191" t="s">
        <v>2660</v>
      </c>
      <c r="E47" s="193" t="str">
        <f>IF(COUNTIF(F47:AS47,"&lt;&gt;")=0,"",SUMPRODUCT(((Recommendations[ImplStatus]="Implemented")+(Recommendations[ImplStatus]="Compensated"))*ISNUMBER(MATCH(Recommendations[Id],F47:AS47,0)))/COUNTIF(F47:AS47,"&lt;&gt;"))</f>
        <v/>
      </c>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204"/>
    </row>
    <row r="48" spans="1:45" ht="60" customHeight="1" x14ac:dyDescent="0.35">
      <c r="A48" s="201" t="s">
        <v>2638</v>
      </c>
      <c r="B48" s="188" t="s">
        <v>2661</v>
      </c>
      <c r="C48" s="189" t="s">
        <v>2662</v>
      </c>
      <c r="D48" s="191" t="s">
        <v>2663</v>
      </c>
      <c r="E48" s="193" t="str">
        <f>IF(COUNTIF(F48:AS48,"&lt;&gt;")=0,"",SUMPRODUCT(((Recommendations[ImplStatus]="Implemented")+(Recommendations[ImplStatus]="Compensated"))*ISNUMBER(MATCH(Recommendations[Id],F48:AS48,0)))/COUNTIF(F48:AS48,"&lt;&gt;"))</f>
        <v/>
      </c>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204"/>
    </row>
    <row r="49" spans="1:45" ht="60" customHeight="1" outlineLevel="1" x14ac:dyDescent="0.35">
      <c r="A49" s="200" t="s">
        <v>2664</v>
      </c>
      <c r="B49" s="187" t="s">
        <v>2665</v>
      </c>
      <c r="C49" s="186"/>
      <c r="D49" s="190"/>
      <c r="E49" s="192" t="str">
        <f>IF(COUNTIF(F49:AS49,"&lt;&gt;")=0,"",SUMPRODUCT(((Recommendations[ImplStatus]="Implemented")+(Recommendations[ImplStatus]="Compensated"))*ISNUMBER(MATCH(Recommendations[Id],F49:AS49,0)))/COUNTIF(F49:AS49,"&lt;&gt;"))</f>
        <v/>
      </c>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203"/>
    </row>
    <row r="50" spans="1:45" ht="60" customHeight="1" x14ac:dyDescent="0.35">
      <c r="A50" s="201" t="s">
        <v>2664</v>
      </c>
      <c r="B50" s="188" t="s">
        <v>2666</v>
      </c>
      <c r="C50" s="189" t="s">
        <v>2667</v>
      </c>
      <c r="D50" s="191" t="s">
        <v>2668</v>
      </c>
      <c r="E50" s="193" t="str">
        <f>IF(COUNTIF(F50:AS50,"&lt;&gt;")=0,"",SUMPRODUCT(((Recommendations[ImplStatus]="Implemented")+(Recommendations[ImplStatus]="Compensated"))*ISNUMBER(MATCH(Recommendations[Id],F50:AS50,0)))/COUNTIF(F50:AS50,"&lt;&gt;"))</f>
        <v/>
      </c>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204"/>
    </row>
    <row r="51" spans="1:45" ht="60" customHeight="1" x14ac:dyDescent="0.35">
      <c r="A51" s="201" t="s">
        <v>2664</v>
      </c>
      <c r="B51" s="188" t="s">
        <v>2669</v>
      </c>
      <c r="C51" s="189" t="s">
        <v>2670</v>
      </c>
      <c r="D51" s="191" t="s">
        <v>2671</v>
      </c>
      <c r="E51" s="193" t="str">
        <f>IF(COUNTIF(F51:AS51,"&lt;&gt;")=0,"",SUMPRODUCT(((Recommendations[ImplStatus]="Implemented")+(Recommendations[ImplStatus]="Compensated"))*ISNUMBER(MATCH(Recommendations[Id],F51:AS51,0)))/COUNTIF(F51:AS51,"&lt;&gt;"))</f>
        <v/>
      </c>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204"/>
    </row>
    <row r="52" spans="1:45" ht="60" customHeight="1" x14ac:dyDescent="0.35">
      <c r="A52" s="201" t="s">
        <v>2664</v>
      </c>
      <c r="B52" s="188" t="s">
        <v>2672</v>
      </c>
      <c r="C52" s="189" t="s">
        <v>2673</v>
      </c>
      <c r="D52" s="191" t="s">
        <v>2674</v>
      </c>
      <c r="E52" s="193" t="str">
        <f>IF(COUNTIF(F52:AS52,"&lt;&gt;")=0,"",SUMPRODUCT(((Recommendations[ImplStatus]="Implemented")+(Recommendations[ImplStatus]="Compensated"))*ISNUMBER(MATCH(Recommendations[Id],F52:AS52,0)))/COUNTIF(F52:AS52,"&lt;&gt;"))</f>
        <v/>
      </c>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204"/>
    </row>
    <row r="53" spans="1:45" ht="60" customHeight="1" x14ac:dyDescent="0.35">
      <c r="A53" s="201" t="s">
        <v>2664</v>
      </c>
      <c r="B53" s="188" t="s">
        <v>2675</v>
      </c>
      <c r="C53" s="189" t="s">
        <v>2676</v>
      </c>
      <c r="D53" s="191" t="s">
        <v>2677</v>
      </c>
      <c r="E53" s="193" t="str">
        <f>IF(COUNTIF(F53:AS53,"&lt;&gt;")=0,"",SUMPRODUCT(((Recommendations[ImplStatus]="Implemented")+(Recommendations[ImplStatus]="Compensated"))*ISNUMBER(MATCH(Recommendations[Id],F53:AS53,0)))/COUNTIF(F53:AS53,"&lt;&gt;"))</f>
        <v/>
      </c>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204"/>
    </row>
    <row r="54" spans="1:45" ht="60" customHeight="1" x14ac:dyDescent="0.35">
      <c r="A54" s="201" t="s">
        <v>2664</v>
      </c>
      <c r="B54" s="188" t="s">
        <v>2678</v>
      </c>
      <c r="C54" s="189" t="s">
        <v>2679</v>
      </c>
      <c r="D54" s="191" t="s">
        <v>2680</v>
      </c>
      <c r="E54" s="193" t="str">
        <f>IF(COUNTIF(F54:AS54,"&lt;&gt;")=0,"",SUMPRODUCT(((Recommendations[ImplStatus]="Implemented")+(Recommendations[ImplStatus]="Compensated"))*ISNUMBER(MATCH(Recommendations[Id],F54:AS54,0)))/COUNTIF(F54:AS54,"&lt;&gt;"))</f>
        <v/>
      </c>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204"/>
    </row>
    <row r="55" spans="1:45" ht="60" customHeight="1" x14ac:dyDescent="0.35">
      <c r="A55" s="201" t="s">
        <v>2664</v>
      </c>
      <c r="B55" s="188" t="s">
        <v>2681</v>
      </c>
      <c r="C55" s="189" t="s">
        <v>2682</v>
      </c>
      <c r="D55" s="191" t="s">
        <v>2683</v>
      </c>
      <c r="E55" s="193" t="str">
        <f>IF(COUNTIF(F55:AS55,"&lt;&gt;")=0,"",SUMPRODUCT(((Recommendations[ImplStatus]="Implemented")+(Recommendations[ImplStatus]="Compensated"))*ISNUMBER(MATCH(Recommendations[Id],F55:AS55,0)))/COUNTIF(F55:AS55,"&lt;&gt;"))</f>
        <v/>
      </c>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204"/>
    </row>
    <row r="56" spans="1:45" ht="60" customHeight="1" x14ac:dyDescent="0.35">
      <c r="A56" s="201" t="s">
        <v>2664</v>
      </c>
      <c r="B56" s="188" t="s">
        <v>2684</v>
      </c>
      <c r="C56" s="189" t="s">
        <v>2685</v>
      </c>
      <c r="D56" s="191" t="s">
        <v>2686</v>
      </c>
      <c r="E56" s="193" t="str">
        <f>IF(COUNTIF(F56:AS56,"&lt;&gt;")=0,"",SUMPRODUCT(((Recommendations[ImplStatus]="Implemented")+(Recommendations[ImplStatus]="Compensated"))*ISNUMBER(MATCH(Recommendations[Id],F56:AS56,0)))/COUNTIF(F56:AS56,"&lt;&gt;"))</f>
        <v/>
      </c>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204"/>
    </row>
    <row r="57" spans="1:45" ht="60" customHeight="1" x14ac:dyDescent="0.35">
      <c r="A57" s="201" t="s">
        <v>2664</v>
      </c>
      <c r="B57" s="188" t="s">
        <v>2687</v>
      </c>
      <c r="C57" s="189" t="s">
        <v>2688</v>
      </c>
      <c r="D57" s="191" t="s">
        <v>2689</v>
      </c>
      <c r="E57" s="193" t="str">
        <f>IF(COUNTIF(F57:AS57,"&lt;&gt;")=0,"",SUMPRODUCT(((Recommendations[ImplStatus]="Implemented")+(Recommendations[ImplStatus]="Compensated"))*ISNUMBER(MATCH(Recommendations[Id],F57:AS57,0)))/COUNTIF(F57:AS57,"&lt;&gt;"))</f>
        <v/>
      </c>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204"/>
    </row>
    <row r="58" spans="1:45" ht="60" customHeight="1" x14ac:dyDescent="0.35">
      <c r="A58" s="201" t="s">
        <v>2664</v>
      </c>
      <c r="B58" s="188" t="s">
        <v>2690</v>
      </c>
      <c r="C58" s="189" t="s">
        <v>2691</v>
      </c>
      <c r="D58" s="191" t="s">
        <v>2692</v>
      </c>
      <c r="E58" s="193" t="str">
        <f>IF(COUNTIF(F58:AS58,"&lt;&gt;")=0,"",SUMPRODUCT(((Recommendations[ImplStatus]="Implemented")+(Recommendations[ImplStatus]="Compensated"))*ISNUMBER(MATCH(Recommendations[Id],F58:AS58,0)))/COUNTIF(F58:AS58,"&lt;&gt;"))</f>
        <v/>
      </c>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204"/>
    </row>
    <row r="59" spans="1:45" ht="60" customHeight="1" x14ac:dyDescent="0.35">
      <c r="A59" s="201" t="s">
        <v>2664</v>
      </c>
      <c r="B59" s="188" t="s">
        <v>2693</v>
      </c>
      <c r="C59" s="189" t="s">
        <v>2694</v>
      </c>
      <c r="D59" s="191" t="s">
        <v>2695</v>
      </c>
      <c r="E59" s="193" t="str">
        <f>IF(COUNTIF(F59:AS59,"&lt;&gt;")=0,"",SUMPRODUCT(((Recommendations[ImplStatus]="Implemented")+(Recommendations[ImplStatus]="Compensated"))*ISNUMBER(MATCH(Recommendations[Id],F59:AS59,0)))/COUNTIF(F59:AS59,"&lt;&gt;"))</f>
        <v/>
      </c>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204"/>
    </row>
    <row r="60" spans="1:45" ht="60" customHeight="1" x14ac:dyDescent="0.35">
      <c r="A60" s="201" t="s">
        <v>2664</v>
      </c>
      <c r="B60" s="188" t="s">
        <v>2696</v>
      </c>
      <c r="C60" s="189" t="s">
        <v>2697</v>
      </c>
      <c r="D60" s="191" t="s">
        <v>2698</v>
      </c>
      <c r="E60" s="193" t="str">
        <f>IF(COUNTIF(F60:AS60,"&lt;&gt;")=0,"",SUMPRODUCT(((Recommendations[ImplStatus]="Implemented")+(Recommendations[ImplStatus]="Compensated"))*ISNUMBER(MATCH(Recommendations[Id],F60:AS60,0)))/COUNTIF(F60:AS60,"&lt;&gt;"))</f>
        <v/>
      </c>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204"/>
    </row>
    <row r="61" spans="1:45" ht="60" customHeight="1" x14ac:dyDescent="0.35">
      <c r="A61" s="201" t="s">
        <v>2664</v>
      </c>
      <c r="B61" s="188" t="s">
        <v>2699</v>
      </c>
      <c r="C61" s="189" t="s">
        <v>2700</v>
      </c>
      <c r="D61" s="191" t="s">
        <v>2701</v>
      </c>
      <c r="E61" s="193" t="str">
        <f>IF(COUNTIF(F61:AS61,"&lt;&gt;")=0,"",SUMPRODUCT(((Recommendations[ImplStatus]="Implemented")+(Recommendations[ImplStatus]="Compensated"))*ISNUMBER(MATCH(Recommendations[Id],F61:AS61,0)))/COUNTIF(F61:AS61,"&lt;&gt;"))</f>
        <v/>
      </c>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204"/>
    </row>
    <row r="62" spans="1:45" ht="60" customHeight="1" x14ac:dyDescent="0.35">
      <c r="A62" s="201" t="s">
        <v>2664</v>
      </c>
      <c r="B62" s="188" t="s">
        <v>2702</v>
      </c>
      <c r="C62" s="189" t="s">
        <v>2703</v>
      </c>
      <c r="D62" s="191" t="s">
        <v>2704</v>
      </c>
      <c r="E62" s="193" t="str">
        <f>IF(COUNTIF(F62:AS62,"&lt;&gt;")=0,"",SUMPRODUCT(((Recommendations[ImplStatus]="Implemented")+(Recommendations[ImplStatus]="Compensated"))*ISNUMBER(MATCH(Recommendations[Id],F62:AS62,0)))/COUNTIF(F62:AS62,"&lt;&gt;"))</f>
        <v/>
      </c>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204"/>
    </row>
    <row r="63" spans="1:45" ht="60" customHeight="1" x14ac:dyDescent="0.35">
      <c r="A63" s="201" t="s">
        <v>2664</v>
      </c>
      <c r="B63" s="188" t="s">
        <v>2705</v>
      </c>
      <c r="C63" s="189" t="s">
        <v>2706</v>
      </c>
      <c r="D63" s="191" t="s">
        <v>2707</v>
      </c>
      <c r="E63" s="193" t="str">
        <f>IF(COUNTIF(F63:AS63,"&lt;&gt;")=0,"",SUMPRODUCT(((Recommendations[ImplStatus]="Implemented")+(Recommendations[ImplStatus]="Compensated"))*ISNUMBER(MATCH(Recommendations[Id],F63:AS63,0)))/COUNTIF(F63:AS63,"&lt;&gt;"))</f>
        <v/>
      </c>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204"/>
    </row>
    <row r="64" spans="1:45" ht="60" customHeight="1" outlineLevel="1" x14ac:dyDescent="0.35">
      <c r="A64" s="200" t="s">
        <v>2708</v>
      </c>
      <c r="B64" s="187" t="s">
        <v>2709</v>
      </c>
      <c r="C64" s="186"/>
      <c r="D64" s="190"/>
      <c r="E64" s="192" t="str">
        <f>IF(COUNTIF(F64:AS64,"&lt;&gt;")=0,"",SUMPRODUCT(((Recommendations[ImplStatus]="Implemented")+(Recommendations[ImplStatus]="Compensated"))*ISNUMBER(MATCH(Recommendations[Id],F64:AS64,0)))/COUNTIF(F64:AS64,"&lt;&gt;"))</f>
        <v/>
      </c>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203"/>
    </row>
    <row r="65" spans="1:45" ht="60" customHeight="1" x14ac:dyDescent="0.35">
      <c r="A65" s="201" t="s">
        <v>2708</v>
      </c>
      <c r="B65" s="188" t="s">
        <v>2710</v>
      </c>
      <c r="C65" s="189" t="s">
        <v>2711</v>
      </c>
      <c r="D65" s="191" t="s">
        <v>2712</v>
      </c>
      <c r="E65" s="193" t="str">
        <f>IF(COUNTIF(F65:AS65,"&lt;&gt;")=0,"",SUMPRODUCT(((Recommendations[ImplStatus]="Implemented")+(Recommendations[ImplStatus]="Compensated"))*ISNUMBER(MATCH(Recommendations[Id],F65:AS65,0)))/COUNTIF(F65:AS65,"&lt;&gt;"))</f>
        <v/>
      </c>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204"/>
    </row>
    <row r="66" spans="1:45" ht="60" customHeight="1" x14ac:dyDescent="0.35">
      <c r="A66" s="201" t="s">
        <v>2708</v>
      </c>
      <c r="B66" s="188" t="s">
        <v>2713</v>
      </c>
      <c r="C66" s="189" t="s">
        <v>2714</v>
      </c>
      <c r="D66" s="191" t="s">
        <v>2715</v>
      </c>
      <c r="E66" s="193" t="str">
        <f>IF(COUNTIF(F66:AS66,"&lt;&gt;")=0,"",SUMPRODUCT(((Recommendations[ImplStatus]="Implemented")+(Recommendations[ImplStatus]="Compensated"))*ISNUMBER(MATCH(Recommendations[Id],F66:AS66,0)))/COUNTIF(F66:AS66,"&lt;&gt;"))</f>
        <v/>
      </c>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204"/>
    </row>
    <row r="67" spans="1:45" ht="60" customHeight="1" x14ac:dyDescent="0.35">
      <c r="A67" s="201" t="s">
        <v>2708</v>
      </c>
      <c r="B67" s="188" t="s">
        <v>2716</v>
      </c>
      <c r="C67" s="189" t="s">
        <v>2717</v>
      </c>
      <c r="D67" s="191" t="s">
        <v>2718</v>
      </c>
      <c r="E67" s="193" t="str">
        <f>IF(COUNTIF(F67:AS67,"&lt;&gt;")=0,"",SUMPRODUCT(((Recommendations[ImplStatus]="Implemented")+(Recommendations[ImplStatus]="Compensated"))*ISNUMBER(MATCH(Recommendations[Id],F67:AS67,0)))/COUNTIF(F67:AS67,"&lt;&gt;"))</f>
        <v/>
      </c>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204"/>
    </row>
    <row r="68" spans="1:45" ht="60" customHeight="1" x14ac:dyDescent="0.35">
      <c r="A68" s="201" t="s">
        <v>2708</v>
      </c>
      <c r="B68" s="188" t="s">
        <v>2719</v>
      </c>
      <c r="C68" s="189" t="s">
        <v>2720</v>
      </c>
      <c r="D68" s="191" t="s">
        <v>2721</v>
      </c>
      <c r="E68" s="193" t="str">
        <f>IF(COUNTIF(F68:AS68,"&lt;&gt;")=0,"",SUMPRODUCT(((Recommendations[ImplStatus]="Implemented")+(Recommendations[ImplStatus]="Compensated"))*ISNUMBER(MATCH(Recommendations[Id],F68:AS68,0)))/COUNTIF(F68:AS68,"&lt;&gt;"))</f>
        <v/>
      </c>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204"/>
    </row>
    <row r="69" spans="1:45" ht="60" customHeight="1" x14ac:dyDescent="0.35">
      <c r="A69" s="201" t="s">
        <v>2708</v>
      </c>
      <c r="B69" s="188" t="s">
        <v>2722</v>
      </c>
      <c r="C69" s="189" t="s">
        <v>2723</v>
      </c>
      <c r="D69" s="191" t="s">
        <v>2724</v>
      </c>
      <c r="E69" s="193" t="str">
        <f>IF(COUNTIF(F69:AS69,"&lt;&gt;")=0,"",SUMPRODUCT(((Recommendations[ImplStatus]="Implemented")+(Recommendations[ImplStatus]="Compensated"))*ISNUMBER(MATCH(Recommendations[Id],F69:AS69,0)))/COUNTIF(F69:AS69,"&lt;&gt;"))</f>
        <v/>
      </c>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204"/>
    </row>
    <row r="70" spans="1:45" ht="60" customHeight="1" x14ac:dyDescent="0.35">
      <c r="A70" s="201" t="s">
        <v>2708</v>
      </c>
      <c r="B70" s="188" t="s">
        <v>2725</v>
      </c>
      <c r="C70" s="189" t="s">
        <v>2726</v>
      </c>
      <c r="D70" s="191" t="s">
        <v>2727</v>
      </c>
      <c r="E70" s="193" t="str">
        <f>IF(COUNTIF(F70:AS70,"&lt;&gt;")=0,"",SUMPRODUCT(((Recommendations[ImplStatus]="Implemented")+(Recommendations[ImplStatus]="Compensated"))*ISNUMBER(MATCH(Recommendations[Id],F70:AS70,0)))/COUNTIF(F70:AS70,"&lt;&gt;"))</f>
        <v/>
      </c>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204"/>
    </row>
    <row r="71" spans="1:45" ht="60" customHeight="1" x14ac:dyDescent="0.35">
      <c r="A71" s="201" t="s">
        <v>2708</v>
      </c>
      <c r="B71" s="188" t="s">
        <v>2728</v>
      </c>
      <c r="C71" s="189" t="s">
        <v>2729</v>
      </c>
      <c r="D71" s="191" t="s">
        <v>2730</v>
      </c>
      <c r="E71" s="193" t="str">
        <f>IF(COUNTIF(F71:AS71,"&lt;&gt;")=0,"",SUMPRODUCT(((Recommendations[ImplStatus]="Implemented")+(Recommendations[ImplStatus]="Compensated"))*ISNUMBER(MATCH(Recommendations[Id],F71:AS71,0)))/COUNTIF(F71:AS71,"&lt;&gt;"))</f>
        <v/>
      </c>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204"/>
    </row>
    <row r="72" spans="1:45" ht="60" customHeight="1" x14ac:dyDescent="0.35">
      <c r="A72" s="201" t="s">
        <v>2708</v>
      </c>
      <c r="B72" s="188" t="s">
        <v>2731</v>
      </c>
      <c r="C72" s="189" t="s">
        <v>2732</v>
      </c>
      <c r="D72" s="191" t="s">
        <v>2733</v>
      </c>
      <c r="E72" s="193" t="str">
        <f>IF(COUNTIF(F72:AS72,"&lt;&gt;")=0,"",SUMPRODUCT(((Recommendations[ImplStatus]="Implemented")+(Recommendations[ImplStatus]="Compensated"))*ISNUMBER(MATCH(Recommendations[Id],F72:AS72,0)))/COUNTIF(F72:AS72,"&lt;&gt;"))</f>
        <v/>
      </c>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204"/>
    </row>
    <row r="73" spans="1:45" ht="60" customHeight="1" x14ac:dyDescent="0.35">
      <c r="A73" s="201" t="s">
        <v>2708</v>
      </c>
      <c r="B73" s="188" t="s">
        <v>2734</v>
      </c>
      <c r="C73" s="189" t="s">
        <v>2735</v>
      </c>
      <c r="D73" s="191" t="s">
        <v>2736</v>
      </c>
      <c r="E73" s="193" t="str">
        <f>IF(COUNTIF(F73:AS73,"&lt;&gt;")=0,"",SUMPRODUCT(((Recommendations[ImplStatus]="Implemented")+(Recommendations[ImplStatus]="Compensated"))*ISNUMBER(MATCH(Recommendations[Id],F73:AS73,0)))/COUNTIF(F73:AS73,"&lt;&gt;"))</f>
        <v/>
      </c>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204"/>
    </row>
    <row r="74" spans="1:45" ht="60" customHeight="1" x14ac:dyDescent="0.35">
      <c r="A74" s="201" t="s">
        <v>2708</v>
      </c>
      <c r="B74" s="188" t="s">
        <v>2737</v>
      </c>
      <c r="C74" s="189" t="s">
        <v>2738</v>
      </c>
      <c r="D74" s="191" t="s">
        <v>2739</v>
      </c>
      <c r="E74" s="193" t="str">
        <f>IF(COUNTIF(F74:AS74,"&lt;&gt;")=0,"",SUMPRODUCT(((Recommendations[ImplStatus]="Implemented")+(Recommendations[ImplStatus]="Compensated"))*ISNUMBER(MATCH(Recommendations[Id],F74:AS74,0)))/COUNTIF(F74:AS74,"&lt;&gt;"))</f>
        <v/>
      </c>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204"/>
    </row>
    <row r="75" spans="1:45" ht="60" customHeight="1" x14ac:dyDescent="0.35">
      <c r="A75" s="201" t="s">
        <v>2708</v>
      </c>
      <c r="B75" s="188" t="s">
        <v>2740</v>
      </c>
      <c r="C75" s="189" t="s">
        <v>2741</v>
      </c>
      <c r="D75" s="191" t="s">
        <v>2742</v>
      </c>
      <c r="E75" s="193" t="str">
        <f>IF(COUNTIF(F75:AS75,"&lt;&gt;")=0,"",SUMPRODUCT(((Recommendations[ImplStatus]="Implemented")+(Recommendations[ImplStatus]="Compensated"))*ISNUMBER(MATCH(Recommendations[Id],F75:AS75,0)))/COUNTIF(F75:AS75,"&lt;&gt;"))</f>
        <v/>
      </c>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204"/>
    </row>
    <row r="76" spans="1:45" ht="60" customHeight="1" x14ac:dyDescent="0.35">
      <c r="A76" s="201" t="s">
        <v>2708</v>
      </c>
      <c r="B76" s="188" t="s">
        <v>2743</v>
      </c>
      <c r="C76" s="189" t="s">
        <v>2744</v>
      </c>
      <c r="D76" s="191" t="s">
        <v>2745</v>
      </c>
      <c r="E76" s="193" t="str">
        <f>IF(COUNTIF(F76:AS76,"&lt;&gt;")=0,"",SUMPRODUCT(((Recommendations[ImplStatus]="Implemented")+(Recommendations[ImplStatus]="Compensated"))*ISNUMBER(MATCH(Recommendations[Id],F76:AS76,0)))/COUNTIF(F76:AS76,"&lt;&gt;"))</f>
        <v/>
      </c>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204"/>
    </row>
    <row r="77" spans="1:45" ht="60" customHeight="1" x14ac:dyDescent="0.35">
      <c r="A77" s="201" t="s">
        <v>2708</v>
      </c>
      <c r="B77" s="188" t="s">
        <v>2746</v>
      </c>
      <c r="C77" s="189" t="s">
        <v>2747</v>
      </c>
      <c r="D77" s="191" t="s">
        <v>2748</v>
      </c>
      <c r="E77" s="193" t="str">
        <f>IF(COUNTIF(F77:AS77,"&lt;&gt;")=0,"",SUMPRODUCT(((Recommendations[ImplStatus]="Implemented")+(Recommendations[ImplStatus]="Compensated"))*ISNUMBER(MATCH(Recommendations[Id],F77:AS77,0)))/COUNTIF(F77:AS77,"&lt;&gt;"))</f>
        <v/>
      </c>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204"/>
    </row>
    <row r="78" spans="1:45" ht="60" customHeight="1" x14ac:dyDescent="0.35">
      <c r="A78" s="201" t="s">
        <v>2708</v>
      </c>
      <c r="B78" s="188" t="s">
        <v>2749</v>
      </c>
      <c r="C78" s="189" t="s">
        <v>2750</v>
      </c>
      <c r="D78" s="191" t="s">
        <v>2751</v>
      </c>
      <c r="E78" s="193" t="str">
        <f>IF(COUNTIF(F78:AS78,"&lt;&gt;")=0,"",SUMPRODUCT(((Recommendations[ImplStatus]="Implemented")+(Recommendations[ImplStatus]="Compensated"))*ISNUMBER(MATCH(Recommendations[Id],F78:AS78,0)))/COUNTIF(F78:AS78,"&lt;&gt;"))</f>
        <v/>
      </c>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204"/>
    </row>
    <row r="79" spans="1:45" ht="60" customHeight="1" x14ac:dyDescent="0.35">
      <c r="A79" s="201" t="s">
        <v>2708</v>
      </c>
      <c r="B79" s="188" t="s">
        <v>2752</v>
      </c>
      <c r="C79" s="189" t="s">
        <v>2753</v>
      </c>
      <c r="D79" s="191" t="s">
        <v>2754</v>
      </c>
      <c r="E79" s="193" t="str">
        <f>IF(COUNTIF(F79:AS79,"&lt;&gt;")=0,"",SUMPRODUCT(((Recommendations[ImplStatus]="Implemented")+(Recommendations[ImplStatus]="Compensated"))*ISNUMBER(MATCH(Recommendations[Id],F79:AS79,0)))/COUNTIF(F79:AS79,"&lt;&gt;"))</f>
        <v/>
      </c>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204"/>
    </row>
    <row r="80" spans="1:45" ht="60" customHeight="1" x14ac:dyDescent="0.35">
      <c r="A80" s="201" t="s">
        <v>2708</v>
      </c>
      <c r="B80" s="188" t="s">
        <v>2755</v>
      </c>
      <c r="C80" s="189" t="s">
        <v>2756</v>
      </c>
      <c r="D80" s="191" t="s">
        <v>2757</v>
      </c>
      <c r="E80" s="193" t="str">
        <f>IF(COUNTIF(F80:AS80,"&lt;&gt;")=0,"",SUMPRODUCT(((Recommendations[ImplStatus]="Implemented")+(Recommendations[ImplStatus]="Compensated"))*ISNUMBER(MATCH(Recommendations[Id],F80:AS80,0)))/COUNTIF(F80:AS80,"&lt;&gt;"))</f>
        <v/>
      </c>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204"/>
    </row>
    <row r="81" spans="1:45" ht="60" customHeight="1" x14ac:dyDescent="0.35">
      <c r="A81" s="201" t="s">
        <v>2708</v>
      </c>
      <c r="B81" s="188" t="s">
        <v>2758</v>
      </c>
      <c r="C81" s="189" t="s">
        <v>2759</v>
      </c>
      <c r="D81" s="191" t="s">
        <v>2760</v>
      </c>
      <c r="E81" s="193" t="str">
        <f>IF(COUNTIF(F81:AS81,"&lt;&gt;")=0,"",SUMPRODUCT(((Recommendations[ImplStatus]="Implemented")+(Recommendations[ImplStatus]="Compensated"))*ISNUMBER(MATCH(Recommendations[Id],F81:AS81,0)))/COUNTIF(F81:AS81,"&lt;&gt;"))</f>
        <v/>
      </c>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204"/>
    </row>
    <row r="82" spans="1:45" ht="60" customHeight="1" x14ac:dyDescent="0.35">
      <c r="A82" s="201" t="s">
        <v>2708</v>
      </c>
      <c r="B82" s="188" t="s">
        <v>2761</v>
      </c>
      <c r="C82" s="189" t="s">
        <v>2762</v>
      </c>
      <c r="D82" s="191" t="s">
        <v>2763</v>
      </c>
      <c r="E82" s="193" t="str">
        <f>IF(COUNTIF(F82:AS82,"&lt;&gt;")=0,"",SUMPRODUCT(((Recommendations[ImplStatus]="Implemented")+(Recommendations[ImplStatus]="Compensated"))*ISNUMBER(MATCH(Recommendations[Id],F82:AS82,0)))/COUNTIF(F82:AS82,"&lt;&gt;"))</f>
        <v/>
      </c>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204"/>
    </row>
    <row r="83" spans="1:45" ht="60" customHeight="1" x14ac:dyDescent="0.35">
      <c r="A83" s="201" t="s">
        <v>2708</v>
      </c>
      <c r="B83" s="188" t="s">
        <v>2764</v>
      </c>
      <c r="C83" s="189" t="s">
        <v>2765</v>
      </c>
      <c r="D83" s="191" t="s">
        <v>2766</v>
      </c>
      <c r="E83" s="193" t="str">
        <f>IF(COUNTIF(F83:AS83,"&lt;&gt;")=0,"",SUMPRODUCT(((Recommendations[ImplStatus]="Implemented")+(Recommendations[ImplStatus]="Compensated"))*ISNUMBER(MATCH(Recommendations[Id],F83:AS83,0)))/COUNTIF(F83:AS83,"&lt;&gt;"))</f>
        <v/>
      </c>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204"/>
    </row>
    <row r="84" spans="1:45" ht="60" customHeight="1" x14ac:dyDescent="0.35">
      <c r="A84" s="201" t="s">
        <v>2708</v>
      </c>
      <c r="B84" s="188" t="s">
        <v>2767</v>
      </c>
      <c r="C84" s="189" t="s">
        <v>2768</v>
      </c>
      <c r="D84" s="191" t="s">
        <v>2769</v>
      </c>
      <c r="E84" s="193" t="str">
        <f>IF(COUNTIF(F84:AS84,"&lt;&gt;")=0,"",SUMPRODUCT(((Recommendations[ImplStatus]="Implemented")+(Recommendations[ImplStatus]="Compensated"))*ISNUMBER(MATCH(Recommendations[Id],F84:AS84,0)))/COUNTIF(F84:AS84,"&lt;&gt;"))</f>
        <v/>
      </c>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204"/>
    </row>
    <row r="85" spans="1:45" ht="60" customHeight="1" x14ac:dyDescent="0.35">
      <c r="A85" s="201" t="s">
        <v>2708</v>
      </c>
      <c r="B85" s="188" t="s">
        <v>2770</v>
      </c>
      <c r="C85" s="189" t="s">
        <v>2771</v>
      </c>
      <c r="D85" s="191" t="s">
        <v>2772</v>
      </c>
      <c r="E85" s="193" t="str">
        <f>IF(COUNTIF(F85:AS85,"&lt;&gt;")=0,"",SUMPRODUCT(((Recommendations[ImplStatus]="Implemented")+(Recommendations[ImplStatus]="Compensated"))*ISNUMBER(MATCH(Recommendations[Id],F85:AS85,0)))/COUNTIF(F85:AS85,"&lt;&gt;"))</f>
        <v/>
      </c>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204"/>
    </row>
    <row r="86" spans="1:45" ht="60" customHeight="1" x14ac:dyDescent="0.35">
      <c r="A86" s="201" t="s">
        <v>2708</v>
      </c>
      <c r="B86" s="188" t="s">
        <v>2773</v>
      </c>
      <c r="C86" s="189" t="s">
        <v>2774</v>
      </c>
      <c r="D86" s="191" t="s">
        <v>2775</v>
      </c>
      <c r="E86" s="193" t="str">
        <f>IF(COUNTIF(F86:AS86,"&lt;&gt;")=0,"",SUMPRODUCT(((Recommendations[ImplStatus]="Implemented")+(Recommendations[ImplStatus]="Compensated"))*ISNUMBER(MATCH(Recommendations[Id],F86:AS86,0)))/COUNTIF(F86:AS86,"&lt;&gt;"))</f>
        <v/>
      </c>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204"/>
    </row>
    <row r="87" spans="1:45" ht="60" customHeight="1" x14ac:dyDescent="0.35">
      <c r="A87" s="201" t="s">
        <v>2708</v>
      </c>
      <c r="B87" s="188" t="s">
        <v>2776</v>
      </c>
      <c r="C87" s="189" t="s">
        <v>2777</v>
      </c>
      <c r="D87" s="191" t="s">
        <v>2778</v>
      </c>
      <c r="E87" s="193" t="str">
        <f>IF(COUNTIF(F87:AS87,"&lt;&gt;")=0,"",SUMPRODUCT(((Recommendations[ImplStatus]="Implemented")+(Recommendations[ImplStatus]="Compensated"))*ISNUMBER(MATCH(Recommendations[Id],F87:AS87,0)))/COUNTIF(F87:AS87,"&lt;&gt;"))</f>
        <v/>
      </c>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204"/>
    </row>
    <row r="88" spans="1:45" ht="60" customHeight="1" x14ac:dyDescent="0.35">
      <c r="A88" s="201" t="s">
        <v>2708</v>
      </c>
      <c r="B88" s="188" t="s">
        <v>2779</v>
      </c>
      <c r="C88" s="189" t="s">
        <v>2780</v>
      </c>
      <c r="D88" s="191" t="s">
        <v>2781</v>
      </c>
      <c r="E88" s="193" t="str">
        <f>IF(COUNTIF(F88:AS88,"&lt;&gt;")=0,"",SUMPRODUCT(((Recommendations[ImplStatus]="Implemented")+(Recommendations[ImplStatus]="Compensated"))*ISNUMBER(MATCH(Recommendations[Id],F88:AS88,0)))/COUNTIF(F88:AS88,"&lt;&gt;"))</f>
        <v/>
      </c>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204"/>
    </row>
    <row r="89" spans="1:45" ht="60" customHeight="1" x14ac:dyDescent="0.35">
      <c r="A89" s="201" t="s">
        <v>2708</v>
      </c>
      <c r="B89" s="188" t="s">
        <v>2782</v>
      </c>
      <c r="C89" s="189" t="s">
        <v>2783</v>
      </c>
      <c r="D89" s="191" t="s">
        <v>2784</v>
      </c>
      <c r="E89" s="193" t="str">
        <f>IF(COUNTIF(F89:AS89,"&lt;&gt;")=0,"",SUMPRODUCT(((Recommendations[ImplStatus]="Implemented")+(Recommendations[ImplStatus]="Compensated"))*ISNUMBER(MATCH(Recommendations[Id],F89:AS89,0)))/COUNTIF(F89:AS89,"&lt;&gt;"))</f>
        <v/>
      </c>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204"/>
    </row>
    <row r="90" spans="1:45" ht="60" customHeight="1" x14ac:dyDescent="0.35">
      <c r="A90" s="201" t="s">
        <v>2708</v>
      </c>
      <c r="B90" s="188" t="s">
        <v>2785</v>
      </c>
      <c r="C90" s="189" t="s">
        <v>2786</v>
      </c>
      <c r="D90" s="191" t="s">
        <v>2787</v>
      </c>
      <c r="E90" s="193" t="str">
        <f>IF(COUNTIF(F90:AS90,"&lt;&gt;")=0,"",SUMPRODUCT(((Recommendations[ImplStatus]="Implemented")+(Recommendations[ImplStatus]="Compensated"))*ISNUMBER(MATCH(Recommendations[Id],F90:AS90,0)))/COUNTIF(F90:AS90,"&lt;&gt;"))</f>
        <v/>
      </c>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204"/>
    </row>
    <row r="91" spans="1:45" ht="60" customHeight="1" x14ac:dyDescent="0.35">
      <c r="A91" s="201" t="s">
        <v>2708</v>
      </c>
      <c r="B91" s="188" t="s">
        <v>2788</v>
      </c>
      <c r="C91" s="189" t="s">
        <v>2789</v>
      </c>
      <c r="D91" s="191" t="s">
        <v>2790</v>
      </c>
      <c r="E91" s="193" t="str">
        <f>IF(COUNTIF(F91:AS91,"&lt;&gt;")=0,"",SUMPRODUCT(((Recommendations[ImplStatus]="Implemented")+(Recommendations[ImplStatus]="Compensated"))*ISNUMBER(MATCH(Recommendations[Id],F91:AS91,0)))/COUNTIF(F91:AS91,"&lt;&gt;"))</f>
        <v/>
      </c>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204"/>
    </row>
    <row r="92" spans="1:45" ht="60" customHeight="1" x14ac:dyDescent="0.35">
      <c r="A92" s="201" t="s">
        <v>2708</v>
      </c>
      <c r="B92" s="188" t="s">
        <v>2791</v>
      </c>
      <c r="C92" s="189" t="s">
        <v>2792</v>
      </c>
      <c r="D92" s="191" t="s">
        <v>2793</v>
      </c>
      <c r="E92" s="193" t="str">
        <f>IF(COUNTIF(F92:AS92,"&lt;&gt;")=0,"",SUMPRODUCT(((Recommendations[ImplStatus]="Implemented")+(Recommendations[ImplStatus]="Compensated"))*ISNUMBER(MATCH(Recommendations[Id],F92:AS92,0)))/COUNTIF(F92:AS92,"&lt;&gt;"))</f>
        <v/>
      </c>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204"/>
    </row>
    <row r="93" spans="1:45" ht="60" customHeight="1" x14ac:dyDescent="0.35">
      <c r="A93" s="201" t="s">
        <v>2708</v>
      </c>
      <c r="B93" s="188" t="s">
        <v>2794</v>
      </c>
      <c r="C93" s="189" t="s">
        <v>2795</v>
      </c>
      <c r="D93" s="191" t="s">
        <v>2796</v>
      </c>
      <c r="E93" s="193" t="str">
        <f>IF(COUNTIF(F93:AS93,"&lt;&gt;")=0,"",SUMPRODUCT(((Recommendations[ImplStatus]="Implemented")+(Recommendations[ImplStatus]="Compensated"))*ISNUMBER(MATCH(Recommendations[Id],F93:AS93,0)))/COUNTIF(F93:AS93,"&lt;&gt;"))</f>
        <v/>
      </c>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204"/>
    </row>
    <row r="94" spans="1:45" ht="60" customHeight="1" x14ac:dyDescent="0.35">
      <c r="A94" s="201" t="s">
        <v>2708</v>
      </c>
      <c r="B94" s="188" t="s">
        <v>2797</v>
      </c>
      <c r="C94" s="189" t="s">
        <v>2798</v>
      </c>
      <c r="D94" s="191" t="s">
        <v>2799</v>
      </c>
      <c r="E94" s="193" t="str">
        <f>IF(COUNTIF(F94:AS94,"&lt;&gt;")=0,"",SUMPRODUCT(((Recommendations[ImplStatus]="Implemented")+(Recommendations[ImplStatus]="Compensated"))*ISNUMBER(MATCH(Recommendations[Id],F94:AS94,0)))/COUNTIF(F94:AS94,"&lt;&gt;"))</f>
        <v/>
      </c>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204"/>
    </row>
    <row r="95" spans="1:45" ht="60" customHeight="1" x14ac:dyDescent="0.35">
      <c r="A95" s="201" t="s">
        <v>2708</v>
      </c>
      <c r="B95" s="188" t="s">
        <v>2800</v>
      </c>
      <c r="C95" s="189" t="s">
        <v>2801</v>
      </c>
      <c r="D95" s="191" t="s">
        <v>2802</v>
      </c>
      <c r="E95" s="193" t="str">
        <f>IF(COUNTIF(F95:AS95,"&lt;&gt;")=0,"",SUMPRODUCT(((Recommendations[ImplStatus]="Implemented")+(Recommendations[ImplStatus]="Compensated"))*ISNUMBER(MATCH(Recommendations[Id],F95:AS95,0)))/COUNTIF(F95:AS95,"&lt;&gt;"))</f>
        <v/>
      </c>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204"/>
    </row>
    <row r="96" spans="1:45" ht="60" customHeight="1" x14ac:dyDescent="0.35">
      <c r="A96" s="201" t="s">
        <v>2708</v>
      </c>
      <c r="B96" s="188" t="s">
        <v>2803</v>
      </c>
      <c r="C96" s="189" t="s">
        <v>2804</v>
      </c>
      <c r="D96" s="191" t="s">
        <v>2805</v>
      </c>
      <c r="E96" s="193" t="str">
        <f>IF(COUNTIF(F96:AS96,"&lt;&gt;")=0,"",SUMPRODUCT(((Recommendations[ImplStatus]="Implemented")+(Recommendations[ImplStatus]="Compensated"))*ISNUMBER(MATCH(Recommendations[Id],F96:AS96,0)))/COUNTIF(F96:AS96,"&lt;&gt;"))</f>
        <v/>
      </c>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204"/>
    </row>
    <row r="97" spans="1:45" ht="60" customHeight="1" x14ac:dyDescent="0.35">
      <c r="A97" s="201" t="s">
        <v>2708</v>
      </c>
      <c r="B97" s="188" t="s">
        <v>2806</v>
      </c>
      <c r="C97" s="189" t="s">
        <v>2807</v>
      </c>
      <c r="D97" s="191" t="s">
        <v>2808</v>
      </c>
      <c r="E97" s="193" t="str">
        <f>IF(COUNTIF(F97:AS97,"&lt;&gt;")=0,"",SUMPRODUCT(((Recommendations[ImplStatus]="Implemented")+(Recommendations[ImplStatus]="Compensated"))*ISNUMBER(MATCH(Recommendations[Id],F97:AS97,0)))/COUNTIF(F97:AS97,"&lt;&gt;"))</f>
        <v/>
      </c>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204"/>
    </row>
    <row r="98" spans="1:45" ht="60" customHeight="1" x14ac:dyDescent="0.35">
      <c r="A98" s="202" t="s">
        <v>2708</v>
      </c>
      <c r="B98" s="195" t="s">
        <v>2809</v>
      </c>
      <c r="C98" s="196" t="s">
        <v>2810</v>
      </c>
      <c r="D98" s="197" t="s">
        <v>2811</v>
      </c>
      <c r="E98" s="198" t="str">
        <f>IF(COUNTIF(F98:AS98,"&lt;&gt;")=0,"",SUMPRODUCT(((Recommendations[ImplStatus]="Implemented")+(Recommendations[ImplStatus]="Compensated"))*ISNUMBER(MATCH(Recommendations[Id],F98:AS98,0)))/COUNTIF(F98:AS98,"&lt;&gt;"))</f>
        <v/>
      </c>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205"/>
    </row>
    <row r="102" spans="1:45" ht="32" customHeight="1" x14ac:dyDescent="0.35">
      <c r="A102" s="242" t="s">
        <v>70</v>
      </c>
      <c r="B102" s="242"/>
      <c r="C102" s="242"/>
      <c r="D102" s="242"/>
    </row>
  </sheetData>
  <mergeCells count="1">
    <mergeCell ref="A102:D102"/>
  </mergeCells>
  <hyperlinks>
    <hyperlink ref="A102"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AND(F2&lt;&gt;"", IFERROR(INDEX('Recommendations'!$G$2:$G$11, MATCH(F2,'Recommendations'!$A$2:$A$11,0))="Implemented", FALSE))</xm:f>
            <x14:dxf>
              <font>
                <color rgb="FF000000"/>
              </font>
              <fill>
                <patternFill>
                  <bgColor rgb="FF3C7D22"/>
                </patternFill>
              </fill>
            </x14:dxf>
          </x14:cfRule>
          <x14:cfRule type="expression" priority="2" id="{00000000-000E-0000-0800-000002000000}">
            <xm:f>AND(F2&lt;&gt;"", IFERROR(INDEX('Recommendations'!$G$2:$G$11, MATCH(F2,'Recommendations'!$A$2:$A$11,0))="Compensated", FALSE))</xm:f>
            <x14:dxf>
              <font>
                <color rgb="FF000000"/>
              </font>
              <fill>
                <patternFill>
                  <bgColor rgb="FFC6E0B4"/>
                </patternFill>
              </fill>
            </x14:dxf>
          </x14:cfRule>
          <x14:cfRule type="expression" priority="3" id="{00000000-000E-0000-0800-000003000000}">
            <xm:f>AND(F2&lt;&gt;"", IFERROR(INDEX('Recommendations'!$G$2:$G$11, MATCH(F2,'Recommendations'!$A$2:$A$11,0))="Testing", FALSE))</xm:f>
            <x14:dxf>
              <font>
                <color rgb="FF000000"/>
              </font>
              <fill>
                <patternFill>
                  <bgColor rgb="FFFFC000"/>
                </patternFill>
              </fill>
            </x14:dxf>
          </x14:cfRule>
          <x14:cfRule type="expression" priority="4" id="{00000000-000E-0000-0800-000004000000}">
            <xm:f>AND(F2&lt;&gt;"", IFERROR(INDEX('Recommendations'!$G$2:$G$11, MATCH(F2,'Recommendations'!$A$2:$A$11,0))="Failed", FALSE))</xm:f>
            <x14:dxf>
              <font>
                <color rgb="FF000000"/>
              </font>
              <fill>
                <patternFill>
                  <bgColor rgb="FFD82891"/>
                </patternFill>
              </fill>
            </x14:dxf>
          </x14:cfRule>
          <x14:cfRule type="expression" priority="5" id="{00000000-000E-0000-0800-000005000000}">
            <xm:f>AND(F2&lt;&gt;"", IFERROR(INDEX('Recommendations'!$G$2:$G$11, MATCH(F2,'Recommendations'!$A$2:$A$11,0))="Risk Accepted", FALSE))</xm:f>
            <x14:dxf>
              <font>
                <color rgb="FF000000"/>
              </font>
              <fill>
                <patternFill>
                  <bgColor rgb="FFD9D9D9"/>
                </patternFill>
              </fill>
            </x14:dxf>
          </x14:cfRule>
          <x14:cfRule type="expression" priority="6" id="{00000000-000E-0000-0800-000006000000}">
            <xm:f>AND(F2&lt;&gt;"", IFERROR(INDEX('Recommendations'!$G$2:$G$11, MATCH(F2,'Recommendations'!$A$2:$A$11,0))="N/A", FALSE))</xm:f>
            <x14:dxf>
              <font>
                <color rgb="FF000000"/>
              </font>
              <fill>
                <patternFill>
                  <bgColor rgb="FFF2F2F2"/>
                </patternFill>
              </fill>
            </x14:dxf>
          </x14:cfRule>
          <xm:sqref>F2:AS98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Dashboard</vt:lpstr>
      <vt:lpstr>Recommendations</vt:lpstr>
      <vt:lpstr>ImplementationLog</vt:lpstr>
      <vt:lpstr>CSCv8</vt:lpstr>
      <vt:lpstr>MITRE-MTs</vt:lpstr>
      <vt:lpstr>NIST-800-171r3</vt:lpstr>
      <vt:lpstr>NIST-CSFv2.0</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CSS DNS - SHGIR</dc:title>
  <dc:subject>Generated on: 2026-06-08 12:26:16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2026-06-08T11:26:23Z</dcterms:modified>
  <cp:category>DISA-STIG</cp:category>
  <cp:contentStatus>Draft</cp:contentStatus>
</cp:coreProperties>
</file>