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02A5D6363B938B2A7E4392A97DA254C2ADDEED87" xr6:coauthVersionLast="47" xr6:coauthVersionMax="47" xr10:uidLastSave="{415C41CB-540A-4A06-BF20-B618749A5E5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326" i="11" l="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E80" i="3" s="1"/>
  <c r="E72" i="3"/>
  <c r="D72" i="3"/>
  <c r="C72" i="3"/>
  <c r="E71" i="3"/>
  <c r="D71" i="3"/>
  <c r="C71" i="3"/>
  <c r="W123" i="3" s="1"/>
  <c r="E70" i="3"/>
  <c r="D70" i="3"/>
  <c r="C70" i="3"/>
  <c r="F70" i="3" s="1"/>
  <c r="F69" i="3"/>
  <c r="T155" i="3" s="1"/>
  <c r="E69" i="3"/>
  <c r="D69" i="3"/>
  <c r="C69" i="3"/>
  <c r="S123" i="3" s="1"/>
  <c r="E54" i="3"/>
  <c r="D54" i="3"/>
  <c r="C54" i="3"/>
  <c r="F54" i="3" s="1"/>
  <c r="E53" i="3"/>
  <c r="D53" i="3"/>
  <c r="C53" i="3"/>
  <c r="F53" i="3" s="1"/>
  <c r="E52" i="3"/>
  <c r="D52" i="3"/>
  <c r="C52" i="3"/>
  <c r="F52" i="3" s="1"/>
  <c r="E34" i="3"/>
  <c r="F34" i="3" s="1"/>
  <c r="D34" i="3"/>
  <c r="C34" i="3"/>
  <c r="E33" i="3"/>
  <c r="F33" i="3" s="1"/>
  <c r="D33" i="3"/>
  <c r="C33" i="3"/>
  <c r="E32" i="3"/>
  <c r="D32" i="3"/>
  <c r="C32" i="3"/>
  <c r="F32" i="3" s="1"/>
  <c r="E31" i="3"/>
  <c r="D31" i="3"/>
  <c r="C31" i="3"/>
  <c r="F31" i="3" s="1"/>
  <c r="E30" i="3"/>
  <c r="D30" i="3"/>
  <c r="C30" i="3"/>
  <c r="F30" i="3" s="1"/>
  <c r="E29" i="3"/>
  <c r="D29" i="3"/>
  <c r="F29" i="3" s="1"/>
  <c r="C29" i="3"/>
  <c r="E16" i="3"/>
  <c r="D16" i="3"/>
  <c r="C16" i="3"/>
  <c r="F16" i="3" s="1"/>
  <c r="C9" i="3"/>
  <c r="D9" i="3" s="1"/>
  <c r="C8" i="3"/>
  <c r="D8" i="3" s="1"/>
  <c r="C7" i="3"/>
  <c r="D7" i="3" s="1"/>
  <c r="E20" i="3" l="1"/>
  <c r="D20" i="3"/>
  <c r="R155" i="3"/>
  <c r="R150" i="3"/>
  <c r="R145" i="3"/>
  <c r="R140" i="3"/>
  <c r="R135" i="3"/>
  <c r="R130" i="3"/>
  <c r="R125" i="3"/>
  <c r="C20" i="3"/>
  <c r="R154" i="3"/>
  <c r="R149" i="3"/>
  <c r="R144" i="3"/>
  <c r="R139" i="3"/>
  <c r="R134" i="3"/>
  <c r="R129" i="3"/>
  <c r="R153" i="3"/>
  <c r="R148" i="3"/>
  <c r="R143" i="3"/>
  <c r="R138" i="3"/>
  <c r="R133" i="3"/>
  <c r="R128" i="3"/>
  <c r="R152" i="3"/>
  <c r="R147" i="3"/>
  <c r="R142" i="3"/>
  <c r="R137" i="3"/>
  <c r="R132" i="3"/>
  <c r="R127" i="3"/>
  <c r="R151" i="3"/>
  <c r="R146" i="3"/>
  <c r="R141" i="3"/>
  <c r="R136" i="3"/>
  <c r="R131" i="3"/>
  <c r="R126" i="3"/>
  <c r="E58" i="3"/>
  <c r="D58" i="3"/>
  <c r="C58" i="3"/>
  <c r="E38" i="3"/>
  <c r="D38" i="3"/>
  <c r="C38" i="3"/>
  <c r="E59" i="3"/>
  <c r="D59" i="3"/>
  <c r="C59" i="3"/>
  <c r="E81" i="3"/>
  <c r="D81" i="3"/>
  <c r="C81" i="3"/>
  <c r="E97" i="3"/>
  <c r="C97" i="3"/>
  <c r="D97" i="3"/>
  <c r="C39" i="3"/>
  <c r="E39" i="3"/>
  <c r="D39" i="3"/>
  <c r="E41" i="3"/>
  <c r="D41" i="3"/>
  <c r="C41" i="3"/>
  <c r="D40" i="3"/>
  <c r="E40" i="3"/>
  <c r="C40" i="3"/>
  <c r="D99" i="3"/>
  <c r="C99" i="3"/>
  <c r="E99" i="3"/>
  <c r="E43" i="3"/>
  <c r="D43" i="3"/>
  <c r="C43" i="3"/>
  <c r="E98" i="3"/>
  <c r="D98" i="3"/>
  <c r="C98" i="3"/>
  <c r="V155" i="3"/>
  <c r="V150" i="3"/>
  <c r="V145" i="3"/>
  <c r="V140" i="3"/>
  <c r="V135" i="3"/>
  <c r="V130" i="3"/>
  <c r="V125" i="3"/>
  <c r="C78" i="3"/>
  <c r="V154" i="3"/>
  <c r="V149" i="3"/>
  <c r="V144" i="3"/>
  <c r="V139" i="3"/>
  <c r="V134" i="3"/>
  <c r="V129" i="3"/>
  <c r="V153" i="3"/>
  <c r="V148" i="3"/>
  <c r="V143" i="3"/>
  <c r="V138" i="3"/>
  <c r="V133" i="3"/>
  <c r="V128" i="3"/>
  <c r="D78" i="3"/>
  <c r="V152" i="3"/>
  <c r="V147" i="3"/>
  <c r="V142" i="3"/>
  <c r="V137" i="3"/>
  <c r="V132" i="3"/>
  <c r="V127" i="3"/>
  <c r="E78" i="3"/>
  <c r="V151" i="3"/>
  <c r="V146" i="3"/>
  <c r="V141" i="3"/>
  <c r="V136" i="3"/>
  <c r="V131" i="3"/>
  <c r="V126" i="3"/>
  <c r="D60" i="3"/>
  <c r="C60" i="3"/>
  <c r="E60" i="3"/>
  <c r="G112" i="3"/>
  <c r="E100" i="3"/>
  <c r="D100" i="3"/>
  <c r="C100" i="3"/>
  <c r="E42" i="3"/>
  <c r="D42" i="3"/>
  <c r="C42" i="3"/>
  <c r="C77" i="3"/>
  <c r="T126" i="3"/>
  <c r="T131" i="3"/>
  <c r="T136" i="3"/>
  <c r="T141" i="3"/>
  <c r="T146" i="3"/>
  <c r="T151" i="3"/>
  <c r="D77" i="3"/>
  <c r="E77" i="3"/>
  <c r="T127" i="3"/>
  <c r="T132" i="3"/>
  <c r="T137" i="3"/>
  <c r="T142" i="3"/>
  <c r="T147" i="3"/>
  <c r="T152" i="3"/>
  <c r="T128" i="3"/>
  <c r="T133" i="3"/>
  <c r="T138" i="3"/>
  <c r="T143" i="3"/>
  <c r="T148" i="3"/>
  <c r="T153" i="3"/>
  <c r="C80" i="3"/>
  <c r="D80" i="3"/>
  <c r="Q123" i="3"/>
  <c r="T129" i="3"/>
  <c r="T134" i="3"/>
  <c r="T139" i="3"/>
  <c r="T144" i="3"/>
  <c r="T149" i="3"/>
  <c r="T154" i="3"/>
  <c r="F71" i="3"/>
  <c r="U123" i="3"/>
  <c r="T125" i="3"/>
  <c r="T130" i="3"/>
  <c r="T135" i="3"/>
  <c r="T140" i="3"/>
  <c r="T145" i="3"/>
  <c r="T150" i="3"/>
  <c r="X155" i="3" l="1"/>
  <c r="X150" i="3"/>
  <c r="X145" i="3"/>
  <c r="X140" i="3"/>
  <c r="X135" i="3"/>
  <c r="X130" i="3"/>
  <c r="X125" i="3"/>
  <c r="X154" i="3"/>
  <c r="X149" i="3"/>
  <c r="X144" i="3"/>
  <c r="X139" i="3"/>
  <c r="X134" i="3"/>
  <c r="X129" i="3"/>
  <c r="D79" i="3"/>
  <c r="X153" i="3"/>
  <c r="X148" i="3"/>
  <c r="X143" i="3"/>
  <c r="X138" i="3"/>
  <c r="X133" i="3"/>
  <c r="X128" i="3"/>
  <c r="E79" i="3"/>
  <c r="X152" i="3"/>
  <c r="X147" i="3"/>
  <c r="X142" i="3"/>
  <c r="X137" i="3"/>
  <c r="X132" i="3"/>
  <c r="X127" i="3"/>
  <c r="C79" i="3"/>
  <c r="X151" i="3"/>
  <c r="X146" i="3"/>
  <c r="X141" i="3"/>
  <c r="X136" i="3"/>
  <c r="X131" i="3"/>
  <c r="X12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Apple visionOS 26 must be configured to enforce an application installation policy by specifying one or more authorized application repositories, including [selection: DOD-approved commercial app repository, MDM server, mobile application store].</t>
        </r>
      </text>
    </comment>
    <comment ref="K13" authorId="0" shapeId="0" xr:uid="{00000000-0006-0000-0400-000002000000}">
      <text>
        <r>
          <rPr>
            <sz val="11"/>
            <rFont val="Calibri"/>
          </rPr>
          <t>Apple visionOS 26 must be configured to [selection: remove Enterprise applications, remove all noncore applications (any nonfactory-installed application)] upon unenrollment from MDM.</t>
        </r>
      </text>
    </comment>
    <comment ref="J32" authorId="0" shapeId="0" xr:uid="{00000000-0006-0000-0400-000003000000}">
      <text>
        <r>
          <rPr>
            <sz val="11"/>
            <rFont val="Calibri"/>
          </rPr>
          <t>Apple visionOS 26 must allow the administrator (MDM) to perform the following management function: enable/disable VPN protection across the device and [selection: on a per-app basis, on a per-group of applications processes basis].</t>
        </r>
      </text>
    </comment>
    <comment ref="K32" authorId="0" shapeId="0" xr:uid="{00000000-0006-0000-0400-000007000000}">
      <text>
        <r>
          <rPr>
            <sz val="11"/>
            <rFont val="Calibri"/>
          </rPr>
          <t>The Apple visionOS 26 must be supervised by the MDM.</t>
        </r>
      </text>
    </comment>
    <comment ref="L32" authorId="0" shapeId="0" xr:uid="{00000000-0006-0000-0400-000004000000}">
      <text>
        <r>
          <rPr>
            <sz val="11"/>
            <rFont val="Calibri"/>
          </rPr>
          <t>Apple visionOS must implement the management setting: not allow a user to remove Apple visionOS configuration profiles that enforce DOD security requirements.</t>
        </r>
      </text>
    </comment>
    <comment ref="M32" authorId="0" shapeId="0" xr:uid="{00000000-0006-0000-0400-000005000000}">
      <text>
        <r>
          <rPr>
            <sz val="11"/>
            <rFont val="Calibri"/>
          </rPr>
          <t>Apple visionOS 26 must disable the download of visionOS beta updates.</t>
        </r>
      </text>
    </comment>
    <comment ref="N32" authorId="0" shapeId="0" xr:uid="{00000000-0006-0000-0400-000006000000}">
      <text>
        <r>
          <rPr>
            <sz val="11"/>
            <rFont val="Calibri"/>
          </rPr>
          <t>Apple visionOS 26 must disable the user</t>
        </r>
        <r>
          <rPr>
            <sz val="11"/>
            <color rgb="FF000000"/>
            <rFont val="Calibri"/>
          </rPr>
          <t>'</t>
        </r>
        <r>
          <rPr>
            <sz val="11"/>
            <color rgb="FF000000"/>
            <rFont val="Calibri"/>
          </rPr>
          <t>s ability to wipe the device.</t>
        </r>
      </text>
    </comment>
    <comment ref="J34" authorId="0" shapeId="0" xr:uid="{00000000-0006-0000-0400-000008000000}">
      <text>
        <r>
          <rPr>
            <sz val="11"/>
            <rFont val="Calibri"/>
          </rPr>
          <t>Apple visionOS 26 must be configured to lock the display after 15 minutes (or less) of inactivity.</t>
        </r>
      </text>
    </comment>
    <comment ref="K34" authorId="0" shapeId="0" xr:uid="{00000000-0006-0000-0400-000009000000}">
      <text>
        <r>
          <rPr>
            <sz val="11"/>
            <rFont val="Calibri"/>
          </rPr>
          <t>Apple visionOS 26 must be configured to not display notifications when the device is locked.</t>
        </r>
      </text>
    </comment>
    <comment ref="J39" authorId="0" shapeId="0" xr:uid="{00000000-0006-0000-0400-00000A000000}">
      <text>
        <r>
          <rPr>
            <sz val="11"/>
            <rFont val="Calibri"/>
          </rPr>
          <t>Apple visionOS 26 must be configured to disable ad hoc wireless client-to-client connection capability.</t>
        </r>
      </text>
    </comment>
    <comment ref="K39" authorId="0" shapeId="0" xr:uid="{00000000-0006-0000-0400-00000E000000}">
      <text>
        <r>
          <rPr>
            <sz val="11"/>
            <rFont val="Calibri"/>
          </rPr>
          <t>Apple visionOS 26 must implement the management setting: disable AirDrop.</t>
        </r>
      </text>
    </comment>
    <comment ref="L39" authorId="0" shapeId="0" xr:uid="{00000000-0006-0000-0400-00000F000000}">
      <text>
        <r>
          <rPr>
            <sz val="11"/>
            <rFont val="Calibri"/>
          </rPr>
          <t xml:space="preserve">Apple visionOS 26 must disable </t>
        </r>
        <r>
          <rPr>
            <sz val="11"/>
            <color rgb="FF000000"/>
            <rFont val="Calibri"/>
          </rPr>
          <t>"</t>
        </r>
        <r>
          <rPr>
            <b/>
            <sz val="11"/>
            <color rgb="FF000000"/>
            <rFont val="Calibri"/>
          </rPr>
          <t>Allow network drive access in Files access</t>
        </r>
        <r>
          <rPr>
            <sz val="11"/>
            <color rgb="FF000000"/>
            <rFont val="Calibri"/>
          </rPr>
          <t>"</t>
        </r>
        <r>
          <rPr>
            <sz val="11"/>
            <color rgb="FF000000"/>
            <rFont val="Calibri"/>
          </rPr>
          <t>.</t>
        </r>
      </text>
    </comment>
    <comment ref="M39" authorId="0" shapeId="0" xr:uid="{00000000-0006-0000-0400-000010000000}">
      <text>
        <r>
          <rPr>
            <sz val="11"/>
            <rFont val="Calibri"/>
          </rPr>
          <t>Apple visionOS 26 must disable connections to Siri servers for the purpose of dictation.</t>
        </r>
      </text>
    </comment>
    <comment ref="N39" authorId="0" shapeId="0" xr:uid="{00000000-0006-0000-0400-000011000000}">
      <text>
        <r>
          <rPr>
            <sz val="11"/>
            <rFont val="Calibri"/>
          </rPr>
          <t>Apple visionOS 26 must disable the use of voice assistant (Siri) unless required to meet Section 508 compliance requirements.</t>
        </r>
      </text>
    </comment>
    <comment ref="O39" authorId="0" shapeId="0" xr:uid="{00000000-0006-0000-0400-00000B000000}">
      <text>
        <r>
          <rPr>
            <sz val="11"/>
            <rFont val="Calibri"/>
          </rPr>
          <t>Apple visionOS 26 must disable the Apple Intelligence feature: Image Wand.</t>
        </r>
      </text>
    </comment>
    <comment ref="P39" authorId="0" shapeId="0" xr:uid="{00000000-0006-0000-0400-00000C000000}">
      <text>
        <r>
          <rPr>
            <sz val="11"/>
            <rFont val="Calibri"/>
          </rPr>
          <t>Apple visionOS 26 must disable the Apple Intelligence feature: Image Generation.</t>
        </r>
      </text>
    </comment>
    <comment ref="Q39" authorId="0" shapeId="0" xr:uid="{00000000-0006-0000-0400-00000D000000}">
      <text>
        <r>
          <rPr>
            <sz val="11"/>
            <rFont val="Calibri"/>
          </rPr>
          <t>Apple visionOS 26 must disable the Apple Intelligence feature: generate new Genmoji.</t>
        </r>
      </text>
    </comment>
    <comment ref="J46" authorId="0" shapeId="0" xr:uid="{00000000-0006-0000-0400-000012000000}">
      <text>
        <r>
          <rPr>
            <sz val="11"/>
            <rFont val="Calibri"/>
          </rPr>
          <t>Apple visionOS 26 must be configured to enforce a minimum password length of six characters.</t>
        </r>
      </text>
    </comment>
    <comment ref="K46" authorId="0" shapeId="0" xr:uid="{00000000-0006-0000-0400-000013000000}">
      <text>
        <r>
          <rPr>
            <sz val="11"/>
            <rFont val="Calibri"/>
          </rPr>
          <t>Apple visionOS 26 must be configured to not allow passwords that include more than four repeating or sequential characters.</t>
        </r>
      </text>
    </comment>
    <comment ref="L46" authorId="0" shapeId="0" xr:uid="{00000000-0006-0000-0400-000014000000}">
      <text>
        <r>
          <rPr>
            <sz val="11"/>
            <rFont val="Calibri"/>
          </rPr>
          <t>Apple visionOS 26 must be configured to enforce a passcode reuse prohibition of at least two generations.</t>
        </r>
      </text>
    </comment>
    <comment ref="M46" authorId="0" shapeId="0" xr:uid="{00000000-0006-0000-0400-000015000000}">
      <text>
        <r>
          <rPr>
            <sz val="11"/>
            <rFont val="Calibri"/>
          </rPr>
          <t>Apple visionOS 26 must disable password sharing.</t>
        </r>
      </text>
    </comment>
    <comment ref="J63" authorId="0" shapeId="0" xr:uid="{00000000-0006-0000-0400-000016000000}">
      <text>
        <r>
          <rPr>
            <sz val="11"/>
            <rFont val="Calibri"/>
          </rPr>
          <t>Vision Pro must have the latest available visionOS operating system installed.</t>
        </r>
      </text>
    </comment>
    <comment ref="J90" authorId="0" shapeId="0" xr:uid="{00000000-0006-0000-0400-000017000000}">
      <text>
        <r>
          <rPr>
            <sz val="11"/>
            <rFont val="Calibri"/>
          </rPr>
          <t>DOD Apple visionOS 26 devices must have a Mobile Threat Detection (MTD) app installed.</t>
        </r>
      </text>
    </comment>
    <comment ref="J125" authorId="0" shapeId="0" xr:uid="{00000000-0006-0000-0400-000018000000}">
      <text>
        <r>
          <rPr>
            <sz val="11"/>
            <rFont val="Calibri"/>
          </rPr>
          <t>Apple visionOS 26 users must complete required training.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Apple visionOS 26 must be configured to not allow more than 10 consecutive failed authentication attempts.</t>
        </r>
      </text>
    </comment>
    <comment ref="H4" authorId="0" shapeId="0" xr:uid="{00000000-0006-0000-0500-000002000000}">
      <text>
        <r>
          <rPr>
            <sz val="11"/>
            <rFont val="Calibri"/>
          </rPr>
          <t>DOD Apple visionOS 26 devices must have a Mobile Threat Detection (MTD) app installed.</t>
        </r>
      </text>
    </comment>
    <comment ref="H8" authorId="0" shapeId="0" xr:uid="{00000000-0006-0000-0500-000003000000}">
      <text>
        <r>
          <rPr>
            <sz val="11"/>
            <rFont val="Calibri"/>
          </rPr>
          <t>DOD Apple visionOS 26 devices must have a Mobile Threat Detection (MTD) app installed.</t>
        </r>
      </text>
    </comment>
    <comment ref="H13" authorId="0" shapeId="0" xr:uid="{00000000-0006-0000-0500-000004000000}">
      <text>
        <r>
          <rPr>
            <sz val="11"/>
            <rFont val="Calibri"/>
          </rPr>
          <t>Apple visionOS 26 must implement the management setting: not allow messages in an ActiveSync Exchange account to be forwarded or moved to other accounts in the Apple visionOS 26 Mail app.</t>
        </r>
      </text>
    </comment>
    <comment ref="I13" authorId="0" shapeId="0" xr:uid="{00000000-0006-0000-0500-000008000000}">
      <text>
        <r>
          <rPr>
            <sz val="11"/>
            <rFont val="Calibri"/>
          </rPr>
          <t>Apple visionOS 26 must implement the management setting: treat AirDrop as an unmanaged destination.</t>
        </r>
      </text>
    </comment>
    <comment ref="J13" authorId="0" shapeId="0" xr:uid="{00000000-0006-0000-0500-000005000000}">
      <text>
        <r>
          <rPr>
            <sz val="11"/>
            <rFont val="Calibri"/>
          </rPr>
          <t>Apple visionOS 26 must implement the management setting: not share location data through iCloud.</t>
        </r>
      </text>
    </comment>
    <comment ref="K13" authorId="0" shapeId="0" xr:uid="{00000000-0006-0000-0500-000006000000}">
      <text>
        <r>
          <rPr>
            <sz val="11"/>
            <rFont val="Calibri"/>
          </rPr>
          <t>The Apple visionOS must be configured to disable automatic transfer of diagnostic data to an external device other than an MDM service with which the device has enrolled.</t>
        </r>
      </text>
    </comment>
    <comment ref="L13" authorId="0" shapeId="0" xr:uid="{00000000-0006-0000-0500-000007000000}">
      <text>
        <r>
          <rPr>
            <sz val="11"/>
            <rFont val="Calibri"/>
          </rPr>
          <t>DOD Apple visionOS 26 devices must disable screenshots and screen recordings.</t>
        </r>
      </text>
    </comment>
    <comment ref="H14" authorId="0" shapeId="0" xr:uid="{00000000-0006-0000-0500-000009000000}">
      <text>
        <r>
          <rPr>
            <sz val="11"/>
            <rFont val="Calibri"/>
          </rPr>
          <t>Apple visionOS 26 must not allow backup to remote systems (iCloud).</t>
        </r>
      </text>
    </comment>
    <comment ref="I14" authorId="0" shapeId="0" xr:uid="{00000000-0006-0000-0500-000016000000}">
      <text>
        <r>
          <rPr>
            <sz val="11"/>
            <rFont val="Calibri"/>
          </rPr>
          <t>Apple visionOS 26 must not allow backup to remote systems (iCloud document and data synchronization).</t>
        </r>
      </text>
    </comment>
    <comment ref="J14" authorId="0" shapeId="0" xr:uid="{00000000-0006-0000-0500-000017000000}">
      <text>
        <r>
          <rPr>
            <sz val="11"/>
            <rFont val="Calibri"/>
          </rPr>
          <t>Apple visionOS 26 must not allow backup to remote systems (iCloud Keychain).</t>
        </r>
      </text>
    </comment>
    <comment ref="K14" authorId="0" shapeId="0" xr:uid="{00000000-0006-0000-0500-000018000000}">
      <text>
        <r>
          <rPr>
            <sz val="11"/>
            <rFont val="Calibri"/>
          </rPr>
          <t>Apple visionOS 26 must not allow backup to remote systems (Cloud Photo Library).</t>
        </r>
      </text>
    </comment>
    <comment ref="L14" authorId="0" shapeId="0" xr:uid="{00000000-0006-0000-0500-000019000000}">
      <text>
        <r>
          <rPr>
            <sz val="11"/>
            <rFont val="Calibri"/>
          </rPr>
          <t>Apple visionOS 26 must not allow backup to remote systems (managed applications data stored in iCloud).</t>
        </r>
      </text>
    </comment>
    <comment ref="M14" authorId="0" shapeId="0" xr:uid="{00000000-0006-0000-0500-00000A000000}">
      <text>
        <r>
          <rPr>
            <sz val="11"/>
            <rFont val="Calibri"/>
          </rPr>
          <t>Apple visionOS 26 must not allow non-DOD applications to access DOD data.</t>
        </r>
      </text>
    </comment>
    <comment ref="N14" authorId="0" shapeId="0" xr:uid="{00000000-0006-0000-0500-00000B000000}">
      <text>
        <r>
          <rPr>
            <sz val="11"/>
            <rFont val="Calibri"/>
          </rPr>
          <t>Apple visionOS 26 must be configured to disable ad hoc wireless client-to-client connection capability.</t>
        </r>
      </text>
    </comment>
    <comment ref="O14" authorId="0" shapeId="0" xr:uid="{00000000-0006-0000-0500-00000C000000}">
      <text>
        <r>
          <rPr>
            <sz val="11"/>
            <rFont val="Calibri"/>
          </rPr>
          <t>Apple visionOS 26 must implement the management setting: not allow use of Handoff.</t>
        </r>
      </text>
    </comment>
    <comment ref="P14" authorId="0" shapeId="0" xr:uid="{00000000-0006-0000-0500-00000D000000}">
      <text>
        <r>
          <rPr>
            <sz val="11"/>
            <rFont val="Calibri"/>
          </rPr>
          <t>Apple visionOS 26 must implement the management setting: disable Allow MailDrop.</t>
        </r>
      </text>
    </comment>
    <comment ref="Q14" authorId="0" shapeId="0" xr:uid="{00000000-0006-0000-0500-00000E000000}">
      <text>
        <r>
          <rPr>
            <sz val="11"/>
            <rFont val="Calibri"/>
          </rPr>
          <t>Apple visionOS 26 must implement the management setting: disable AirDrop.</t>
        </r>
      </text>
    </comment>
    <comment ref="R14" authorId="0" shapeId="0" xr:uid="{00000000-0006-0000-0500-00000F000000}">
      <text>
        <r>
          <rPr>
            <sz val="11"/>
            <rFont val="Calibri"/>
          </rPr>
          <t xml:space="preserve">Apple visionOS 26 must disable </t>
        </r>
        <r>
          <rPr>
            <sz val="11"/>
            <color rgb="FF000000"/>
            <rFont val="Calibri"/>
          </rPr>
          <t>"</t>
        </r>
        <r>
          <rPr>
            <b/>
            <sz val="11"/>
            <color rgb="FF000000"/>
            <rFont val="Calibri"/>
          </rPr>
          <t>Allow network drive access in Files access</t>
        </r>
        <r>
          <rPr>
            <sz val="11"/>
            <color rgb="FF000000"/>
            <rFont val="Calibri"/>
          </rPr>
          <t>"</t>
        </r>
        <r>
          <rPr>
            <sz val="11"/>
            <color rgb="FF000000"/>
            <rFont val="Calibri"/>
          </rPr>
          <t>.</t>
        </r>
      </text>
    </comment>
    <comment ref="S14" authorId="0" shapeId="0" xr:uid="{00000000-0006-0000-0500-000010000000}">
      <text>
        <r>
          <rPr>
            <sz val="11"/>
            <rFont val="Calibri"/>
          </rPr>
          <t>Apple visionOS 26 must disable connections to Siri servers for the purpose of dictation.</t>
        </r>
      </text>
    </comment>
    <comment ref="T14" authorId="0" shapeId="0" xr:uid="{00000000-0006-0000-0500-000011000000}">
      <text>
        <r>
          <rPr>
            <sz val="11"/>
            <rFont val="Calibri"/>
          </rPr>
          <t>Apple visionOS 26 must disable ChatGPT connection for Apple Intelligence.</t>
        </r>
      </text>
    </comment>
    <comment ref="U14" authorId="0" shapeId="0" xr:uid="{00000000-0006-0000-0500-000012000000}">
      <text>
        <r>
          <rPr>
            <sz val="11"/>
            <rFont val="Calibri"/>
          </rPr>
          <t>Apple visionOS 26 must disable the use of voice assistant (Siri) unless required to meet Section 508 compliance requirements.</t>
        </r>
      </text>
    </comment>
    <comment ref="V14" authorId="0" shapeId="0" xr:uid="{00000000-0006-0000-0500-000013000000}">
      <text>
        <r>
          <rPr>
            <sz val="11"/>
            <rFont val="Calibri"/>
          </rPr>
          <t>Apple visionOS 26 must disable the Apple Intelligence feature: Image Wand.</t>
        </r>
      </text>
    </comment>
    <comment ref="W14" authorId="0" shapeId="0" xr:uid="{00000000-0006-0000-0500-000014000000}">
      <text>
        <r>
          <rPr>
            <sz val="11"/>
            <rFont val="Calibri"/>
          </rPr>
          <t>Apple visionOS 26 must disable the Apple Intelligence feature: Image Generation.</t>
        </r>
      </text>
    </comment>
    <comment ref="X14" authorId="0" shapeId="0" xr:uid="{00000000-0006-0000-0500-000015000000}">
      <text>
        <r>
          <rPr>
            <sz val="11"/>
            <rFont val="Calibri"/>
          </rPr>
          <t>Apple visionOS 26 must disable the Apple Intelligence feature: generate new Genmoji.</t>
        </r>
      </text>
    </comment>
    <comment ref="H16" authorId="0" shapeId="0" xr:uid="{00000000-0006-0000-0500-00001A000000}">
      <text>
        <r>
          <rPr>
            <sz val="11"/>
            <rFont val="Calibri"/>
          </rPr>
          <t>Apple visionOS 26 must be configured to [selection: wipe protected data, wipe sensitive data] upon unenrollment from MDM.</t>
        </r>
      </text>
    </comment>
    <comment ref="I16" authorId="0" shapeId="0" xr:uid="{00000000-0006-0000-0500-00001B000000}">
      <text>
        <r>
          <rPr>
            <sz val="11"/>
            <rFont val="Calibri"/>
          </rPr>
          <t>Apple visionOS 26 must require a valid password be successfully entered before the mobile device data is unencrypted.</t>
        </r>
      </text>
    </comment>
    <comment ref="J16" authorId="0" shapeId="0" xr:uid="{00000000-0006-0000-0500-00001C000000}">
      <text>
        <r>
          <rPr>
            <sz val="11"/>
            <rFont val="Calibri"/>
          </rPr>
          <t>Apple visionOS 26 must implement the management setting: use SSL for Exchange ActiveSync.</t>
        </r>
      </text>
    </comment>
    <comment ref="H22" authorId="0" shapeId="0" xr:uid="{00000000-0006-0000-0500-00001D000000}">
      <text>
        <r>
          <rPr>
            <sz val="11"/>
            <rFont val="Calibri"/>
          </rPr>
          <t>Apple Vision Pro (AVP) hardware must not be modified to use the Developer Strap unless the authorizing official (AO) approves use on a case-by-case basis.</t>
        </r>
      </text>
    </comment>
    <comment ref="H23" authorId="0" shapeId="0" xr:uid="{00000000-0006-0000-0500-00001E000000}">
      <text>
        <r>
          <rPr>
            <sz val="11"/>
            <rFont val="Calibri"/>
          </rPr>
          <t>Apple visionOS 26 must be configured to enforce an application installation policy by specifying one or more authorized application repositories, including [selection: DOD-approved commercial app repository, MDM server, mobile application store].</t>
        </r>
      </text>
    </comment>
    <comment ref="H29" authorId="0" shapeId="0" xr:uid="{00000000-0006-0000-0500-00001F000000}">
      <text>
        <r>
          <rPr>
            <sz val="11"/>
            <rFont val="Calibri"/>
          </rPr>
          <t>Apple visionOS 26 must be configured to enforce a minimum password length of six characters.</t>
        </r>
      </text>
    </comment>
    <comment ref="I29" authorId="0" shapeId="0" xr:uid="{00000000-0006-0000-0500-000020000000}">
      <text>
        <r>
          <rPr>
            <sz val="11"/>
            <rFont val="Calibri"/>
          </rPr>
          <t>Apple visionOS 26 must be configured to not allow passwords that include more than four repeating or sequential characters.</t>
        </r>
      </text>
    </comment>
    <comment ref="J29" authorId="0" shapeId="0" xr:uid="{00000000-0006-0000-0500-000021000000}">
      <text>
        <r>
          <rPr>
            <sz val="11"/>
            <rFont val="Calibri"/>
          </rPr>
          <t>Apple visionOS 26 must be configured to enforce a passcode reuse prohibition of at least two generations.</t>
        </r>
      </text>
    </comment>
    <comment ref="K29" authorId="0" shapeId="0" xr:uid="{00000000-0006-0000-0500-000022000000}">
      <text>
        <r>
          <rPr>
            <sz val="11"/>
            <rFont val="Calibri"/>
          </rPr>
          <t>Apple visionOS 26 must disable password sharing.</t>
        </r>
      </text>
    </comment>
    <comment ref="H38" authorId="0" shapeId="0" xr:uid="{00000000-0006-0000-0500-000023000000}">
      <text>
        <r>
          <rPr>
            <sz val="11"/>
            <rFont val="Calibri"/>
          </rPr>
          <t>Apple visionOS 26 must allow the administrator (MDM) to perform the following management function: enable/disable VPN protection across the device and [selection: on a per-app basis, on a per-group of applications processes basis].</t>
        </r>
      </text>
    </comment>
    <comment ref="I38" authorId="0" shapeId="0" xr:uid="{00000000-0006-0000-0500-000024000000}">
      <text>
        <r>
          <rPr>
            <sz val="11"/>
            <rFont val="Calibri"/>
          </rPr>
          <t>Apple visionOS 26 must implement the management setting: not allow automatic completion of Safari browser passcodes.</t>
        </r>
      </text>
    </comment>
    <comment ref="J38" authorId="0" shapeId="0" xr:uid="{00000000-0006-0000-0500-000025000000}">
      <text>
        <r>
          <rPr>
            <sz val="11"/>
            <rFont val="Calibri"/>
          </rPr>
          <t xml:space="preserve">Apple visionOS 26 must disable </t>
        </r>
        <r>
          <rPr>
            <sz val="11"/>
            <color rgb="FF000000"/>
            <rFont val="Calibri"/>
          </rPr>
          <t>"</t>
        </r>
        <r>
          <rPr>
            <b/>
            <sz val="11"/>
            <color rgb="FF000000"/>
            <rFont val="Calibri"/>
          </rPr>
          <t>Password AutoFill</t>
        </r>
        <r>
          <rPr>
            <sz val="11"/>
            <color rgb="FF000000"/>
            <rFont val="Calibri"/>
          </rPr>
          <t>"</t>
        </r>
        <r>
          <rPr>
            <sz val="11"/>
            <color rgb="FF000000"/>
            <rFont val="Calibri"/>
          </rPr>
          <t xml:space="preserve"> in browsers and applications.</t>
        </r>
      </text>
    </comment>
    <comment ref="K38" authorId="0" shapeId="0" xr:uid="{00000000-0006-0000-0500-000026000000}">
      <text>
        <r>
          <rPr>
            <sz val="11"/>
            <rFont val="Calibri"/>
          </rPr>
          <t>The Apple visionOS 26 must be supervised by the MDM.</t>
        </r>
      </text>
    </comment>
    <comment ref="L38" authorId="0" shapeId="0" xr:uid="{00000000-0006-0000-0500-000027000000}">
      <text>
        <r>
          <rPr>
            <sz val="11"/>
            <rFont val="Calibri"/>
          </rPr>
          <t>Apple visionOS must implement the management setting: not allow a user to remove Apple visionOS configuration profiles that enforce DOD security requirements.</t>
        </r>
      </text>
    </comment>
    <comment ref="M38" authorId="0" shapeId="0" xr:uid="{00000000-0006-0000-0500-000028000000}">
      <text>
        <r>
          <rPr>
            <sz val="11"/>
            <rFont val="Calibri"/>
          </rPr>
          <t>Apple visionOS 26 must disable the download of visionOS beta updates.</t>
        </r>
      </text>
    </comment>
    <comment ref="N38" authorId="0" shapeId="0" xr:uid="{00000000-0006-0000-0500-000029000000}">
      <text>
        <r>
          <rPr>
            <sz val="11"/>
            <rFont val="Calibri"/>
          </rPr>
          <t>Apple visionOS 26 must disable the user</t>
        </r>
        <r>
          <rPr>
            <sz val="11"/>
            <color rgb="FF000000"/>
            <rFont val="Calibri"/>
          </rPr>
          <t>'</t>
        </r>
        <r>
          <rPr>
            <sz val="11"/>
            <color rgb="FF000000"/>
            <rFont val="Calibri"/>
          </rPr>
          <t>s ability to wipe the device.</t>
        </r>
      </text>
    </comment>
    <comment ref="H41" authorId="0" shapeId="0" xr:uid="{00000000-0006-0000-0500-00002A000000}">
      <text>
        <r>
          <rPr>
            <sz val="11"/>
            <rFont val="Calibri"/>
          </rPr>
          <t>Vision Pro must have the latest available visionOS operating system installed.</t>
        </r>
      </text>
    </comment>
    <comment ref="H43" authorId="0" shapeId="0" xr:uid="{00000000-0006-0000-0500-00002B000000}">
      <text>
        <r>
          <rPr>
            <sz val="11"/>
            <rFont val="Calibri"/>
          </rPr>
          <t>Apple visionOS 26 must be configured to [selection: remove Enterprise applications, remove all noncore applications (any nonfactory-installed application)] upon unenrollment from MDM.</t>
        </r>
      </text>
    </comment>
    <comment ref="H44" authorId="0" shapeId="0" xr:uid="{00000000-0006-0000-0500-00002C000000}">
      <text>
        <r>
          <rPr>
            <sz val="11"/>
            <rFont val="Calibri"/>
          </rPr>
          <t>Apple visionOS 26 users must complete required training.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4" authorId="0" shapeId="0" xr:uid="{00000000-0006-0000-0600-000001000000}">
      <text>
        <r>
          <rPr>
            <sz val="11"/>
            <rFont val="Calibri"/>
          </rPr>
          <t>Apple visionOS 26 must not allow non-DOD applications to access DOD data.</t>
        </r>
      </text>
    </comment>
    <comment ref="K4" authorId="0" shapeId="0" xr:uid="{00000000-0006-0000-0600-000002000000}">
      <text>
        <r>
          <rPr>
            <sz val="11"/>
            <rFont val="Calibri"/>
          </rPr>
          <t>A managed photo app must be used to take and store work-related photos.</t>
        </r>
      </text>
    </comment>
    <comment ref="J5" authorId="0" shapeId="0" xr:uid="{00000000-0006-0000-0600-000003000000}">
      <text>
        <r>
          <rPr>
            <sz val="11"/>
            <rFont val="Calibri"/>
          </rPr>
          <t>Apple visionOS 26 must not allow managed apps to write contacts to unmanaged contacts accounts.</t>
        </r>
      </text>
    </comment>
    <comment ref="K5" authorId="0" shapeId="0" xr:uid="{00000000-0006-0000-0600-000005000000}">
      <text>
        <r>
          <rPr>
            <sz val="11"/>
            <rFont val="Calibri"/>
          </rPr>
          <t>Apple visionOS 26 must not allow unmanaged apps to read contacts from managed contacts accounts.</t>
        </r>
      </text>
    </comment>
    <comment ref="L5" authorId="0" shapeId="0" xr:uid="{00000000-0006-0000-0600-000004000000}">
      <text>
        <r>
          <rPr>
            <sz val="11"/>
            <rFont val="Calibri"/>
          </rPr>
          <t>Apple visionOS 26 must disable copy/paste of data from managed to unmanaged applications.</t>
        </r>
      </text>
    </comment>
    <comment ref="J10" authorId="0" shapeId="0" xr:uid="{00000000-0006-0000-0600-000006000000}">
      <text>
        <r>
          <rPr>
            <sz val="11"/>
            <rFont val="Calibri"/>
          </rPr>
          <t>Apple visionOS 26 must be configured to not allow more than 10 consecutive failed authentication attempts.</t>
        </r>
      </text>
    </comment>
    <comment ref="J11" authorId="0" shapeId="0" xr:uid="{00000000-0006-0000-0600-000007000000}">
      <text>
        <r>
          <rPr>
            <sz val="11"/>
            <rFont val="Calibri"/>
          </rPr>
          <t>Apple visionOS 26 must be configured to display the DOD advisory warning message at startup or each time the user unlocks the device.</t>
        </r>
      </text>
    </comment>
    <comment ref="J12" authorId="0" shapeId="0" xr:uid="{00000000-0006-0000-0600-000008000000}">
      <text>
        <r>
          <rPr>
            <sz val="11"/>
            <rFont val="Calibri"/>
          </rPr>
          <t>Apple visionOS 26 must be configured to lock the display after 15 minutes (or less) of inactivity.</t>
        </r>
      </text>
    </comment>
    <comment ref="K12" authorId="0" shapeId="0" xr:uid="{00000000-0006-0000-0600-000009000000}">
      <text>
        <r>
          <rPr>
            <sz val="11"/>
            <rFont val="Calibri"/>
          </rPr>
          <t>Apple visionOS 26 must be configured to not display notifications when the device is locked.</t>
        </r>
      </text>
    </comment>
    <comment ref="J15" authorId="0" shapeId="0" xr:uid="{00000000-0006-0000-0600-00000A000000}">
      <text>
        <r>
          <rPr>
            <sz val="11"/>
            <rFont val="Calibri"/>
          </rPr>
          <t>Apple visionOS 26 must be configured to disable ad hoc wireless client-to-client connection capability.</t>
        </r>
      </text>
    </comment>
    <comment ref="J16" authorId="0" shapeId="0" xr:uid="{00000000-0006-0000-0600-00000B000000}">
      <text>
        <r>
          <rPr>
            <sz val="11"/>
            <rFont val="Calibri"/>
          </rPr>
          <t>Apple visionOS 26 must allow the administrator (MDM) to perform the following management function: enable/disable VPN protection across the device and [selection: on a per-app basis, on a per-group of applications processes basis].</t>
        </r>
      </text>
    </comment>
    <comment ref="K16" authorId="0" shapeId="0" xr:uid="{00000000-0006-0000-0600-00000D000000}">
      <text>
        <r>
          <rPr>
            <sz val="11"/>
            <rFont val="Calibri"/>
          </rPr>
          <t>The Apple visionOS 26 must be supervised by the MDM.</t>
        </r>
      </text>
    </comment>
    <comment ref="L16" authorId="0" shapeId="0" xr:uid="{00000000-0006-0000-0600-00000E000000}">
      <text>
        <r>
          <rPr>
            <sz val="11"/>
            <rFont val="Calibri"/>
          </rPr>
          <t>Apple visionOS must implement the management setting: not allow a user to remove Apple visionOS configuration profiles that enforce DOD security requirements.</t>
        </r>
      </text>
    </comment>
    <comment ref="M16" authorId="0" shapeId="0" xr:uid="{00000000-0006-0000-0600-00000C000000}">
      <text>
        <r>
          <rPr>
            <sz val="11"/>
            <rFont val="Calibri"/>
          </rPr>
          <t>Apple visionOS 26 must disable the user</t>
        </r>
        <r>
          <rPr>
            <sz val="11"/>
            <color rgb="FF000000"/>
            <rFont val="Calibri"/>
          </rPr>
          <t>'</t>
        </r>
        <r>
          <rPr>
            <sz val="11"/>
            <color rgb="FF000000"/>
            <rFont val="Calibri"/>
          </rPr>
          <t>s ability to wipe the device.</t>
        </r>
      </text>
    </comment>
    <comment ref="J17" authorId="0" shapeId="0" xr:uid="{00000000-0006-0000-0600-00000F000000}">
      <text>
        <r>
          <rPr>
            <sz val="11"/>
            <rFont val="Calibri"/>
          </rPr>
          <t>Apple visionOS 26 must not allow backup to remote systems (iCloud).</t>
        </r>
      </text>
    </comment>
    <comment ref="K17" authorId="0" shapeId="0" xr:uid="{00000000-0006-0000-0600-000012000000}">
      <text>
        <r>
          <rPr>
            <sz val="11"/>
            <rFont val="Calibri"/>
          </rPr>
          <t>Apple visionOS 26 must not allow backup to remote systems (iCloud document and data synchronization).</t>
        </r>
      </text>
    </comment>
    <comment ref="L17" authorId="0" shapeId="0" xr:uid="{00000000-0006-0000-0600-000013000000}">
      <text>
        <r>
          <rPr>
            <sz val="11"/>
            <rFont val="Calibri"/>
          </rPr>
          <t>Apple visionOS 26 must not allow backup to remote systems (iCloud Keychain).</t>
        </r>
      </text>
    </comment>
    <comment ref="M17" authorId="0" shapeId="0" xr:uid="{00000000-0006-0000-0600-000014000000}">
      <text>
        <r>
          <rPr>
            <sz val="11"/>
            <rFont val="Calibri"/>
          </rPr>
          <t>Apple visionOS 26 must not allow backup to remote systems (Cloud Photo Library).</t>
        </r>
      </text>
    </comment>
    <comment ref="N17" authorId="0" shapeId="0" xr:uid="{00000000-0006-0000-0600-000010000000}">
      <text>
        <r>
          <rPr>
            <sz val="11"/>
            <rFont val="Calibri"/>
          </rPr>
          <t>Apple visionOS 26 must not allow backup to remote systems (managed applications data stored in iCloud).</t>
        </r>
      </text>
    </comment>
    <comment ref="O17" authorId="0" shapeId="0" xr:uid="{00000000-0006-0000-0600-000011000000}">
      <text>
        <r>
          <rPr>
            <sz val="11"/>
            <rFont val="Calibri"/>
          </rPr>
          <t>Apple visionOS 26 must not allow non-DOD applications to access DOD data.</t>
        </r>
      </text>
    </comment>
    <comment ref="J20" authorId="0" shapeId="0" xr:uid="{00000000-0006-0000-0600-000015000000}">
      <text>
        <r>
          <rPr>
            <sz val="11"/>
            <rFont val="Calibri"/>
          </rPr>
          <t>Apple visionOS 26 users must complete required training.</t>
        </r>
      </text>
    </comment>
    <comment ref="J33" authorId="0" shapeId="0" xr:uid="{00000000-0006-0000-0600-000016000000}">
      <text>
        <r>
          <rPr>
            <sz val="11"/>
            <rFont val="Calibri"/>
          </rPr>
          <t>Apple visionOS 26 must allow the administrator (MDM) to perform the following management function: enable/disable VPN protection across the device and [selection: on a per-app basis, on a per-group of applications processes basis].</t>
        </r>
      </text>
    </comment>
    <comment ref="K33" authorId="0" shapeId="0" xr:uid="{00000000-0006-0000-0600-000018000000}">
      <text>
        <r>
          <rPr>
            <sz val="11"/>
            <rFont val="Calibri"/>
          </rPr>
          <t>Apple visionOS 26 must implement the management setting: not allow automatic completion of Safari browser passcodes.</t>
        </r>
      </text>
    </comment>
    <comment ref="L33" authorId="0" shapeId="0" xr:uid="{00000000-0006-0000-0600-000019000000}">
      <text>
        <r>
          <rPr>
            <sz val="11"/>
            <rFont val="Calibri"/>
          </rPr>
          <t xml:space="preserve">Apple visionOS 26 must disable </t>
        </r>
        <r>
          <rPr>
            <sz val="11"/>
            <color rgb="FF000000"/>
            <rFont val="Calibri"/>
          </rPr>
          <t>"</t>
        </r>
        <r>
          <rPr>
            <b/>
            <sz val="11"/>
            <color rgb="FF000000"/>
            <rFont val="Calibri"/>
          </rPr>
          <t>Password AutoFill</t>
        </r>
        <r>
          <rPr>
            <sz val="11"/>
            <color rgb="FF000000"/>
            <rFont val="Calibri"/>
          </rPr>
          <t>"</t>
        </r>
        <r>
          <rPr>
            <sz val="11"/>
            <color rgb="FF000000"/>
            <rFont val="Calibri"/>
          </rPr>
          <t xml:space="preserve"> in browsers and applications.</t>
        </r>
      </text>
    </comment>
    <comment ref="M33" authorId="0" shapeId="0" xr:uid="{00000000-0006-0000-0600-00001A000000}">
      <text>
        <r>
          <rPr>
            <sz val="11"/>
            <rFont val="Calibri"/>
          </rPr>
          <t>The Apple visionOS 26 must be supervised by the MDM.</t>
        </r>
      </text>
    </comment>
    <comment ref="N33" authorId="0" shapeId="0" xr:uid="{00000000-0006-0000-0600-00001B000000}">
      <text>
        <r>
          <rPr>
            <sz val="11"/>
            <rFont val="Calibri"/>
          </rPr>
          <t>Apple visionOS must implement the management setting: not allow a user to remove Apple visionOS configuration profiles that enforce DOD security requirements.</t>
        </r>
      </text>
    </comment>
    <comment ref="O33" authorId="0" shapeId="0" xr:uid="{00000000-0006-0000-0600-00001C000000}">
      <text>
        <r>
          <rPr>
            <sz val="11"/>
            <rFont val="Calibri"/>
          </rPr>
          <t>Apple visionOS 26 must disable the download of visionOS beta updates.</t>
        </r>
      </text>
    </comment>
    <comment ref="P33" authorId="0" shapeId="0" xr:uid="{00000000-0006-0000-0600-000017000000}">
      <text>
        <r>
          <rPr>
            <sz val="11"/>
            <rFont val="Calibri"/>
          </rPr>
          <t>Apple visionOS 26 must disable the user</t>
        </r>
        <r>
          <rPr>
            <sz val="11"/>
            <color rgb="FF000000"/>
            <rFont val="Calibri"/>
          </rPr>
          <t>'</t>
        </r>
        <r>
          <rPr>
            <sz val="11"/>
            <color rgb="FF000000"/>
            <rFont val="Calibri"/>
          </rPr>
          <t>s ability to wipe the device.</t>
        </r>
      </text>
    </comment>
    <comment ref="J36" authorId="0" shapeId="0" xr:uid="{00000000-0006-0000-0600-00001D000000}">
      <text>
        <r>
          <rPr>
            <sz val="11"/>
            <rFont val="Calibri"/>
          </rPr>
          <t>Apple Vision Pro (AVP) hardware must not be modified to use the Developer Strap unless the authorizing official (AO) approves use on a case-by-case basis.</t>
        </r>
      </text>
    </comment>
    <comment ref="J37" authorId="0" shapeId="0" xr:uid="{00000000-0006-0000-0600-00001E000000}">
      <text>
        <r>
          <rPr>
            <sz val="11"/>
            <rFont val="Calibri"/>
          </rPr>
          <t>Apple visionOS 26 must implement the management setting: not allow use of Handoff.</t>
        </r>
      </text>
    </comment>
    <comment ref="K37" authorId="0" shapeId="0" xr:uid="{00000000-0006-0000-0600-000027000000}">
      <text>
        <r>
          <rPr>
            <sz val="11"/>
            <rFont val="Calibri"/>
          </rPr>
          <t>Apple visionOS 26 must implement the management setting: disable Allow MailDrop.</t>
        </r>
      </text>
    </comment>
    <comment ref="L37" authorId="0" shapeId="0" xr:uid="{00000000-0006-0000-0600-000028000000}">
      <text>
        <r>
          <rPr>
            <sz val="11"/>
            <rFont val="Calibri"/>
          </rPr>
          <t>Apple visionOS 26 must implement the management setting: not allow messages in an ActiveSync Exchange account to be forwarded or moved to other accounts in the Apple visionOS 26 Mail app.</t>
        </r>
      </text>
    </comment>
    <comment ref="M37" authorId="0" shapeId="0" xr:uid="{00000000-0006-0000-0600-000029000000}">
      <text>
        <r>
          <rPr>
            <sz val="11"/>
            <rFont val="Calibri"/>
          </rPr>
          <t>Apple visionOS 26 must implement the management setting: treat AirDrop as an unmanaged destination.</t>
        </r>
      </text>
    </comment>
    <comment ref="N37" authorId="0" shapeId="0" xr:uid="{00000000-0006-0000-0600-00002A000000}">
      <text>
        <r>
          <rPr>
            <sz val="11"/>
            <rFont val="Calibri"/>
          </rPr>
          <t>Apple visionOS 26 must implement the management setting: not share location data through iCloud.</t>
        </r>
      </text>
    </comment>
    <comment ref="O37" authorId="0" shapeId="0" xr:uid="{00000000-0006-0000-0600-00002B000000}">
      <text>
        <r>
          <rPr>
            <sz val="11"/>
            <rFont val="Calibri"/>
          </rPr>
          <t>Apple visionOS 26 must implement the management setting: disable AirDrop.</t>
        </r>
      </text>
    </comment>
    <comment ref="P37" authorId="0" shapeId="0" xr:uid="{00000000-0006-0000-0600-00002C000000}">
      <text>
        <r>
          <rPr>
            <sz val="11"/>
            <rFont val="Calibri"/>
          </rPr>
          <t>The Apple visionOS must be configured to disable automatic transfer of diagnostic data to an external device other than an MDM service with which the device has enrolled.</t>
        </r>
      </text>
    </comment>
    <comment ref="Q37" authorId="0" shapeId="0" xr:uid="{00000000-0006-0000-0600-00001F000000}">
      <text>
        <r>
          <rPr>
            <sz val="11"/>
            <rFont val="Calibri"/>
          </rPr>
          <t xml:space="preserve">Apple visionOS 26 must disable </t>
        </r>
        <r>
          <rPr>
            <sz val="11"/>
            <color rgb="FF000000"/>
            <rFont val="Calibri"/>
          </rPr>
          <t>"</t>
        </r>
        <r>
          <rPr>
            <b/>
            <sz val="11"/>
            <color rgb="FF000000"/>
            <rFont val="Calibri"/>
          </rPr>
          <t>Allow network drive access in Files access</t>
        </r>
        <r>
          <rPr>
            <sz val="11"/>
            <color rgb="FF000000"/>
            <rFont val="Calibri"/>
          </rPr>
          <t>"</t>
        </r>
        <r>
          <rPr>
            <sz val="11"/>
            <color rgb="FF000000"/>
            <rFont val="Calibri"/>
          </rPr>
          <t>.</t>
        </r>
      </text>
    </comment>
    <comment ref="R37" authorId="0" shapeId="0" xr:uid="{00000000-0006-0000-0600-000020000000}">
      <text>
        <r>
          <rPr>
            <sz val="11"/>
            <rFont val="Calibri"/>
          </rPr>
          <t>Apple visionOS 26 must disable connections to Siri servers for the purpose of dictation.</t>
        </r>
      </text>
    </comment>
    <comment ref="S37" authorId="0" shapeId="0" xr:uid="{00000000-0006-0000-0600-000021000000}">
      <text>
        <r>
          <rPr>
            <sz val="11"/>
            <rFont val="Calibri"/>
          </rPr>
          <t>Apple visionOS 26 must disable ChatGPT connection for Apple Intelligence.</t>
        </r>
      </text>
    </comment>
    <comment ref="T37" authorId="0" shapeId="0" xr:uid="{00000000-0006-0000-0600-000022000000}">
      <text>
        <r>
          <rPr>
            <sz val="11"/>
            <rFont val="Calibri"/>
          </rPr>
          <t>Apple visionOS 26 must disable the use of voice assistant (Siri) unless required to meet Section 508 compliance requirements.</t>
        </r>
      </text>
    </comment>
    <comment ref="U37" authorId="0" shapeId="0" xr:uid="{00000000-0006-0000-0600-000023000000}">
      <text>
        <r>
          <rPr>
            <sz val="11"/>
            <rFont val="Calibri"/>
          </rPr>
          <t>Apple visionOS 26 must disable the Apple Intelligence feature: Image Wand.</t>
        </r>
      </text>
    </comment>
    <comment ref="V37" authorId="0" shapeId="0" xr:uid="{00000000-0006-0000-0600-000024000000}">
      <text>
        <r>
          <rPr>
            <sz val="11"/>
            <rFont val="Calibri"/>
          </rPr>
          <t>Apple visionOS 26 must disable the Apple Intelligence feature: Image Generation.</t>
        </r>
      </text>
    </comment>
    <comment ref="W37" authorId="0" shapeId="0" xr:uid="{00000000-0006-0000-0600-000025000000}">
      <text>
        <r>
          <rPr>
            <sz val="11"/>
            <rFont val="Calibri"/>
          </rPr>
          <t>Apple visionOS 26 must disable the Apple Intelligence feature: generate new Genmoji.</t>
        </r>
      </text>
    </comment>
    <comment ref="X37" authorId="0" shapeId="0" xr:uid="{00000000-0006-0000-0600-000026000000}">
      <text>
        <r>
          <rPr>
            <sz val="11"/>
            <rFont val="Calibri"/>
          </rPr>
          <t>DOD Apple visionOS 26 devices must disable screenshots and screen recordings.</t>
        </r>
      </text>
    </comment>
    <comment ref="J38" authorId="0" shapeId="0" xr:uid="{00000000-0006-0000-0600-00002D000000}">
      <text>
        <r>
          <rPr>
            <sz val="11"/>
            <rFont val="Calibri"/>
          </rPr>
          <t>Apple visionOS 26 must be configured to enforce an application installation policy by specifying one or more authorized application repositories, including [selection: DOD-approved commercial app repository, MDM server, mobile application store].</t>
        </r>
      </text>
    </comment>
    <comment ref="K38" authorId="0" shapeId="0" xr:uid="{00000000-0006-0000-0600-00002E000000}">
      <text>
        <r>
          <rPr>
            <sz val="11"/>
            <rFont val="Calibri"/>
          </rPr>
          <t>Apple visionOS 26 must be configured to [selection: remove Enterprise applications, remove all noncore applications (any nonfactory-installed application)] upon unenrollment from MDM.</t>
        </r>
      </text>
    </comment>
    <comment ref="J47" authorId="0" shapeId="0" xr:uid="{00000000-0006-0000-0600-00002F000000}">
      <text>
        <r>
          <rPr>
            <sz val="11"/>
            <rFont val="Calibri"/>
          </rPr>
          <t>Apple visionOS 26 must have DOD root and intermediate PKI certificates installed.</t>
        </r>
      </text>
    </comment>
    <comment ref="J48" authorId="0" shapeId="0" xr:uid="{00000000-0006-0000-0600-000030000000}">
      <text>
        <r>
          <rPr>
            <sz val="11"/>
            <rFont val="Calibri"/>
          </rPr>
          <t>Apple visionOS 26 must be configured to enforce a minimum password length of six characters.</t>
        </r>
      </text>
    </comment>
    <comment ref="K48" authorId="0" shapeId="0" xr:uid="{00000000-0006-0000-0600-000031000000}">
      <text>
        <r>
          <rPr>
            <sz val="11"/>
            <rFont val="Calibri"/>
          </rPr>
          <t>Apple visionOS 26 must be configured to not allow passwords that include more than four repeating or sequential characters.</t>
        </r>
      </text>
    </comment>
    <comment ref="L48" authorId="0" shapeId="0" xr:uid="{00000000-0006-0000-0600-000032000000}">
      <text>
        <r>
          <rPr>
            <sz val="11"/>
            <rFont val="Calibri"/>
          </rPr>
          <t>Apple visionOS 26 must be configured to enforce a passcode reuse prohibition of at least two generations.</t>
        </r>
      </text>
    </comment>
    <comment ref="J50" authorId="0" shapeId="0" xr:uid="{00000000-0006-0000-0600-000033000000}">
      <text>
        <r>
          <rPr>
            <sz val="11"/>
            <rFont val="Calibri"/>
          </rPr>
          <t>Apple visionOS 26 must disable password sharing.</t>
        </r>
      </text>
    </comment>
    <comment ref="J64" authorId="0" shapeId="0" xr:uid="{00000000-0006-0000-0600-000034000000}">
      <text>
        <r>
          <rPr>
            <sz val="11"/>
            <rFont val="Calibri"/>
          </rPr>
          <t>Apple visionOS 26 must be configured to [selection: wipe protected data, wipe sensitive data] upon unenrollment from MDM.</t>
        </r>
      </text>
    </comment>
    <comment ref="J91" authorId="0" shapeId="0" xr:uid="{00000000-0006-0000-0600-000035000000}">
      <text>
        <r>
          <rPr>
            <sz val="11"/>
            <rFont val="Calibri"/>
          </rPr>
          <t>Apple visionOS 26 must implement the management setting: use SSL for Exchange ActiveSync.</t>
        </r>
      </text>
    </comment>
    <comment ref="J94" authorId="0" shapeId="0" xr:uid="{00000000-0006-0000-0600-000036000000}">
      <text>
        <r>
          <rPr>
            <sz val="11"/>
            <rFont val="Calibri"/>
          </rPr>
          <t>Apple visionOS 26 must require a valid password be successfully entered before the mobile device data is unencrypted.</t>
        </r>
      </text>
    </comment>
    <comment ref="J99" authorId="0" shapeId="0" xr:uid="{00000000-0006-0000-0600-000037000000}">
      <text>
        <r>
          <rPr>
            <sz val="11"/>
            <rFont val="Calibri"/>
          </rPr>
          <t>Vision Pro must have the latest available visionOS operating system installed.</t>
        </r>
      </text>
    </comment>
    <comment ref="J100" authorId="0" shapeId="0" xr:uid="{00000000-0006-0000-0600-000038000000}">
      <text>
        <r>
          <rPr>
            <sz val="11"/>
            <rFont val="Calibri"/>
          </rPr>
          <t>DOD Apple visionOS 26 devices must have a Mobile Threat Detection (MTD) app installed.</t>
        </r>
      </text>
    </comment>
    <comment ref="J102" authorId="0" shapeId="0" xr:uid="{00000000-0006-0000-0600-000039000000}">
      <text>
        <r>
          <rPr>
            <sz val="11"/>
            <rFont val="Calibri"/>
          </rPr>
          <t>DOD Apple visionOS 26 devices must have a Mobile Threat Detection (MTD) app installed.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91" authorId="0" shapeId="0" xr:uid="{00000000-0006-0000-0700-000001000000}">
      <text>
        <r>
          <rPr>
            <sz val="11"/>
            <rFont val="Calibri"/>
          </rPr>
          <t>Apple visionOS 26 must be configured to enforce a minimum password length of six characters.</t>
        </r>
      </text>
    </comment>
    <comment ref="I91" authorId="0" shapeId="0" xr:uid="{00000000-0006-0000-0700-000005000000}">
      <text>
        <r>
          <rPr>
            <sz val="11"/>
            <rFont val="Calibri"/>
          </rPr>
          <t>Apple visionOS 26 must be configured to not allow passwords that include more than four repeating or sequential characters.</t>
        </r>
      </text>
    </comment>
    <comment ref="J91" authorId="0" shapeId="0" xr:uid="{00000000-0006-0000-0700-000002000000}">
      <text>
        <r>
          <rPr>
            <sz val="11"/>
            <rFont val="Calibri"/>
          </rPr>
          <t>Apple visionOS 26 must be configured to not allow more than 10 consecutive failed authentication attempts.</t>
        </r>
      </text>
    </comment>
    <comment ref="K91" authorId="0" shapeId="0" xr:uid="{00000000-0006-0000-0700-000003000000}">
      <text>
        <r>
          <rPr>
            <sz val="11"/>
            <rFont val="Calibri"/>
          </rPr>
          <t>Apple visionOS 26 must be configured to enforce a passcode reuse prohibition of at least two generations.</t>
        </r>
      </text>
    </comment>
    <comment ref="L91" authorId="0" shapeId="0" xr:uid="{00000000-0006-0000-0700-000004000000}">
      <text>
        <r>
          <rPr>
            <sz val="11"/>
            <rFont val="Calibri"/>
          </rPr>
          <t>Apple visionOS 26 must disable password sharing.</t>
        </r>
      </text>
    </comment>
    <comment ref="H92" authorId="0" shapeId="0" xr:uid="{00000000-0006-0000-0700-000006000000}">
      <text>
        <r>
          <rPr>
            <sz val="11"/>
            <rFont val="Calibri"/>
          </rPr>
          <t>Apple visionOS 26 must have DOD root and intermediate PKI certificates installed.</t>
        </r>
      </text>
    </comment>
    <comment ref="H102" authorId="0" shapeId="0" xr:uid="{00000000-0006-0000-0700-000007000000}">
      <text>
        <r>
          <rPr>
            <sz val="11"/>
            <rFont val="Calibri"/>
          </rPr>
          <t>Apple visionOS 26 must be configured to lock the display after 15 minutes (or less) of inactivity.</t>
        </r>
      </text>
    </comment>
    <comment ref="H110" authorId="0" shapeId="0" xr:uid="{00000000-0006-0000-0700-000008000000}">
      <text>
        <r>
          <rPr>
            <sz val="11"/>
            <rFont val="Calibri"/>
          </rPr>
          <t>Apple visionOS 26 must require a valid password be successfully entered before the mobile device data is unencrypted.</t>
        </r>
      </text>
    </comment>
    <comment ref="H111" authorId="0" shapeId="0" xr:uid="{00000000-0006-0000-0700-000009000000}">
      <text>
        <r>
          <rPr>
            <sz val="11"/>
            <rFont val="Calibri"/>
          </rPr>
          <t>Apple visionOS 26 must implement the management setting: use SSL for Exchange ActiveSync.</t>
        </r>
      </text>
    </comment>
    <comment ref="H112" authorId="0" shapeId="0" xr:uid="{00000000-0006-0000-0700-00000A000000}">
      <text>
        <r>
          <rPr>
            <sz val="11"/>
            <rFont val="Calibri"/>
          </rPr>
          <t>Apple visionOS 26 must be configured to [selection: wipe protected data, wipe sensitive data] upon unenrollment from MDM.</t>
        </r>
      </text>
    </comment>
    <comment ref="H114" authorId="0" shapeId="0" xr:uid="{00000000-0006-0000-0700-00000B000000}">
      <text>
        <r>
          <rPr>
            <sz val="11"/>
            <rFont val="Calibri"/>
          </rPr>
          <t>Apple visionOS 26 must not allow backup to remote systems (iCloud).</t>
        </r>
      </text>
    </comment>
    <comment ref="I114" authorId="0" shapeId="0" xr:uid="{00000000-0006-0000-0700-00001B000000}">
      <text>
        <r>
          <rPr>
            <sz val="11"/>
            <rFont val="Calibri"/>
          </rPr>
          <t>Apple visionOS 26 must not allow backup to remote systems (iCloud document and data synchronization).</t>
        </r>
      </text>
    </comment>
    <comment ref="J114" authorId="0" shapeId="0" xr:uid="{00000000-0006-0000-0700-00001C000000}">
      <text>
        <r>
          <rPr>
            <sz val="11"/>
            <rFont val="Calibri"/>
          </rPr>
          <t>Apple visionOS 26 must not allow backup to remote systems (iCloud Keychain).</t>
        </r>
      </text>
    </comment>
    <comment ref="K114" authorId="0" shapeId="0" xr:uid="{00000000-0006-0000-0700-00001D000000}">
      <text>
        <r>
          <rPr>
            <sz val="11"/>
            <rFont val="Calibri"/>
          </rPr>
          <t>Apple visionOS 26 must not allow backup to remote systems (Cloud Photo Library).</t>
        </r>
      </text>
    </comment>
    <comment ref="L114" authorId="0" shapeId="0" xr:uid="{00000000-0006-0000-0700-00001E000000}">
      <text>
        <r>
          <rPr>
            <sz val="11"/>
            <rFont val="Calibri"/>
          </rPr>
          <t>Apple visionOS 26 must not allow backup to remote systems (managed applications data stored in iCloud).</t>
        </r>
      </text>
    </comment>
    <comment ref="M114" authorId="0" shapeId="0" xr:uid="{00000000-0006-0000-0700-00000C000000}">
      <text>
        <r>
          <rPr>
            <sz val="11"/>
            <rFont val="Calibri"/>
          </rPr>
          <t>Apple visionOS 26 must be configured to not display notifications when the device is locked.</t>
        </r>
      </text>
    </comment>
    <comment ref="N114" authorId="0" shapeId="0" xr:uid="{00000000-0006-0000-0700-00000D000000}">
      <text>
        <r>
          <rPr>
            <sz val="11"/>
            <rFont val="Calibri"/>
          </rPr>
          <t>Apple visionOS 26 must not allow non-DOD applications to access DOD data.</t>
        </r>
      </text>
    </comment>
    <comment ref="O114" authorId="0" shapeId="0" xr:uid="{00000000-0006-0000-0700-00000E000000}">
      <text>
        <r>
          <rPr>
            <sz val="11"/>
            <rFont val="Calibri"/>
          </rPr>
          <t>Apple visionOS 26 must implement the management setting: not allow use of Handoff.</t>
        </r>
      </text>
    </comment>
    <comment ref="P114" authorId="0" shapeId="0" xr:uid="{00000000-0006-0000-0700-00000F000000}">
      <text>
        <r>
          <rPr>
            <sz val="11"/>
            <rFont val="Calibri"/>
          </rPr>
          <t>Apple visionOS 26 must implement the management setting: disable Allow MailDrop.</t>
        </r>
      </text>
    </comment>
    <comment ref="Q114" authorId="0" shapeId="0" xr:uid="{00000000-0006-0000-0700-000010000000}">
      <text>
        <r>
          <rPr>
            <sz val="11"/>
            <rFont val="Calibri"/>
          </rPr>
          <t>Apple visionOS 26 must implement the management setting: not allow messages in an ActiveSync Exchange account to be forwarded or moved to other accounts in the Apple visionOS 26 Mail app.</t>
        </r>
      </text>
    </comment>
    <comment ref="R114" authorId="0" shapeId="0" xr:uid="{00000000-0006-0000-0700-000011000000}">
      <text>
        <r>
          <rPr>
            <sz val="11"/>
            <rFont val="Calibri"/>
          </rPr>
          <t>Apple visionOS 26 must implement the management setting: treat AirDrop as an unmanaged destination.</t>
        </r>
      </text>
    </comment>
    <comment ref="S114" authorId="0" shapeId="0" xr:uid="{00000000-0006-0000-0700-000012000000}">
      <text>
        <r>
          <rPr>
            <sz val="11"/>
            <rFont val="Calibri"/>
          </rPr>
          <t>Apple visionOS 26 must implement the management setting: not share location data through iCloud.</t>
        </r>
      </text>
    </comment>
    <comment ref="T114" authorId="0" shapeId="0" xr:uid="{00000000-0006-0000-0700-000013000000}">
      <text>
        <r>
          <rPr>
            <sz val="11"/>
            <rFont val="Calibri"/>
          </rPr>
          <t>A managed photo app must be used to take and store work-related photos.</t>
        </r>
      </text>
    </comment>
    <comment ref="U114" authorId="0" shapeId="0" xr:uid="{00000000-0006-0000-0700-000014000000}">
      <text>
        <r>
          <rPr>
            <sz val="11"/>
            <rFont val="Calibri"/>
          </rPr>
          <t>Apple visionOS 26 must not allow managed apps to write contacts to unmanaged contacts accounts.</t>
        </r>
      </text>
    </comment>
    <comment ref="V114" authorId="0" shapeId="0" xr:uid="{00000000-0006-0000-0700-000015000000}">
      <text>
        <r>
          <rPr>
            <sz val="11"/>
            <rFont val="Calibri"/>
          </rPr>
          <t>Apple visionOS 26 must not allow unmanaged apps to read contacts from managed contacts accounts.</t>
        </r>
      </text>
    </comment>
    <comment ref="W114" authorId="0" shapeId="0" xr:uid="{00000000-0006-0000-0700-000016000000}">
      <text>
        <r>
          <rPr>
            <sz val="11"/>
            <rFont val="Calibri"/>
          </rPr>
          <t>The Apple visionOS must be configured to disable automatic transfer of diagnostic data to an external device other than an MDM service with which the device has enrolled.</t>
        </r>
      </text>
    </comment>
    <comment ref="X114" authorId="0" shapeId="0" xr:uid="{00000000-0006-0000-0700-000017000000}">
      <text>
        <r>
          <rPr>
            <sz val="11"/>
            <rFont val="Calibri"/>
          </rPr>
          <t>Apple visionOS 26 must disable connections to Siri servers for the purpose of dictation.</t>
        </r>
      </text>
    </comment>
    <comment ref="Y114" authorId="0" shapeId="0" xr:uid="{00000000-0006-0000-0700-000018000000}">
      <text>
        <r>
          <rPr>
            <sz val="11"/>
            <rFont val="Calibri"/>
          </rPr>
          <t>Apple visionOS 26 must disable copy/paste of data from managed to unmanaged applications.</t>
        </r>
      </text>
    </comment>
    <comment ref="Z114" authorId="0" shapeId="0" xr:uid="{00000000-0006-0000-0700-000019000000}">
      <text>
        <r>
          <rPr>
            <sz val="11"/>
            <rFont val="Calibri"/>
          </rPr>
          <t>Apple visionOS 26 must disable ChatGPT connection for Apple Intelligence.</t>
        </r>
      </text>
    </comment>
    <comment ref="AA114" authorId="0" shapeId="0" xr:uid="{00000000-0006-0000-0700-00001A000000}">
      <text>
        <r>
          <rPr>
            <sz val="11"/>
            <rFont val="Calibri"/>
          </rPr>
          <t>DOD Apple visionOS 26 devices must disable screenshots and screen recordings.</t>
        </r>
      </text>
    </comment>
    <comment ref="H142" authorId="0" shapeId="0" xr:uid="{00000000-0006-0000-0700-00001F000000}">
      <text>
        <r>
          <rPr>
            <sz val="11"/>
            <rFont val="Calibri"/>
          </rPr>
          <t>Apple visionOS 26 must allow the administrator (MDM) to perform the following management function: enable/disable VPN protection across the device and [selection: on a per-app basis, on a per-group of applications processes basis].</t>
        </r>
      </text>
    </comment>
    <comment ref="I142" authorId="0" shapeId="0" xr:uid="{00000000-0006-0000-0700-000020000000}">
      <text>
        <r>
          <rPr>
            <sz val="11"/>
            <rFont val="Calibri"/>
          </rPr>
          <t>The Apple visionOS 26 must be supervised by the MDM.</t>
        </r>
      </text>
    </comment>
    <comment ref="J142" authorId="0" shapeId="0" xr:uid="{00000000-0006-0000-0700-000021000000}">
      <text>
        <r>
          <rPr>
            <sz val="11"/>
            <rFont val="Calibri"/>
          </rPr>
          <t>Apple visionOS must implement the management setting: not allow a user to remove Apple visionOS configuration profiles that enforce DOD security requirements.</t>
        </r>
      </text>
    </comment>
    <comment ref="K142" authorId="0" shapeId="0" xr:uid="{00000000-0006-0000-0700-000022000000}">
      <text>
        <r>
          <rPr>
            <sz val="11"/>
            <rFont val="Calibri"/>
          </rPr>
          <t>Apple visionOS 26 must disable the download of visionOS beta updates.</t>
        </r>
      </text>
    </comment>
    <comment ref="L142" authorId="0" shapeId="0" xr:uid="{00000000-0006-0000-0700-000023000000}">
      <text>
        <r>
          <rPr>
            <sz val="11"/>
            <rFont val="Calibri"/>
          </rPr>
          <t>Apple visionOS 26 must disable the user</t>
        </r>
        <r>
          <rPr>
            <sz val="11"/>
            <color rgb="FF000000"/>
            <rFont val="Calibri"/>
          </rPr>
          <t>'</t>
        </r>
        <r>
          <rPr>
            <sz val="11"/>
            <color rgb="FF000000"/>
            <rFont val="Calibri"/>
          </rPr>
          <t>s ability to wipe the device.</t>
        </r>
      </text>
    </comment>
    <comment ref="H143" authorId="0" shapeId="0" xr:uid="{00000000-0006-0000-0700-000024000000}">
      <text>
        <r>
          <rPr>
            <sz val="11"/>
            <rFont val="Calibri"/>
          </rPr>
          <t>Vision Pro must have the latest available visionOS operating system installed.</t>
        </r>
      </text>
    </comment>
    <comment ref="H144" authorId="0" shapeId="0" xr:uid="{00000000-0006-0000-0700-000025000000}">
      <text>
        <r>
          <rPr>
            <sz val="11"/>
            <rFont val="Calibri"/>
          </rPr>
          <t>Apple Vision Pro (AVP) hardware must not be modified to use the Developer Strap unless the authorizing official (AO) approves use on a case-by-case basis.</t>
        </r>
      </text>
    </comment>
    <comment ref="H146" authorId="0" shapeId="0" xr:uid="{00000000-0006-0000-0700-000026000000}">
      <text>
        <r>
          <rPr>
            <sz val="11"/>
            <rFont val="Calibri"/>
          </rPr>
          <t>Apple visionOS 26 must be configured to enforce an application installation policy by specifying one or more authorized application repositories, including [selection: DOD-approved commercial app repository, MDM server, mobile application store].</t>
        </r>
      </text>
    </comment>
    <comment ref="I146" authorId="0" shapeId="0" xr:uid="{00000000-0006-0000-0700-000027000000}">
      <text>
        <r>
          <rPr>
            <sz val="11"/>
            <rFont val="Calibri"/>
          </rPr>
          <t>Apple visionOS 26 must be configured to [selection: remove Enterprise applications, remove all noncore applications (any nonfactory-installed application)] upon unenrollment from MDM.</t>
        </r>
      </text>
    </comment>
    <comment ref="H151" authorId="0" shapeId="0" xr:uid="{00000000-0006-0000-0700-000028000000}">
      <text>
        <r>
          <rPr>
            <sz val="11"/>
            <rFont val="Calibri"/>
          </rPr>
          <t>Apple visionOS 26 must be configured to disable ad hoc wireless client-to-client connection capability.</t>
        </r>
      </text>
    </comment>
    <comment ref="I151" authorId="0" shapeId="0" xr:uid="{00000000-0006-0000-0700-000029000000}">
      <text>
        <r>
          <rPr>
            <sz val="11"/>
            <rFont val="Calibri"/>
          </rPr>
          <t>Apple visionOS 26 must implement the management setting: disable AirDrop.</t>
        </r>
      </text>
    </comment>
    <comment ref="J151" authorId="0" shapeId="0" xr:uid="{00000000-0006-0000-0700-00002A000000}">
      <text>
        <r>
          <rPr>
            <sz val="11"/>
            <rFont val="Calibri"/>
          </rPr>
          <t xml:space="preserve">Apple visionOS 26 must disable </t>
        </r>
        <r>
          <rPr>
            <sz val="11"/>
            <color rgb="FF000000"/>
            <rFont val="Calibri"/>
          </rPr>
          <t>"</t>
        </r>
        <r>
          <rPr>
            <b/>
            <sz val="11"/>
            <color rgb="FF000000"/>
            <rFont val="Calibri"/>
          </rPr>
          <t>Allow network drive access in Files access</t>
        </r>
        <r>
          <rPr>
            <sz val="11"/>
            <color rgb="FF000000"/>
            <rFont val="Calibri"/>
          </rPr>
          <t>"</t>
        </r>
        <r>
          <rPr>
            <sz val="11"/>
            <color rgb="FF000000"/>
            <rFont val="Calibri"/>
          </rPr>
          <t>.</t>
        </r>
      </text>
    </comment>
    <comment ref="K151" authorId="0" shapeId="0" xr:uid="{00000000-0006-0000-0700-00002B000000}">
      <text>
        <r>
          <rPr>
            <sz val="11"/>
            <rFont val="Calibri"/>
          </rPr>
          <t>Apple visionOS 26 must disable the use of voice assistant (Siri) unless required to meet Section 508 compliance requirements.</t>
        </r>
      </text>
    </comment>
    <comment ref="L151" authorId="0" shapeId="0" xr:uid="{00000000-0006-0000-0700-00002C000000}">
      <text>
        <r>
          <rPr>
            <sz val="11"/>
            <rFont val="Calibri"/>
          </rPr>
          <t>Apple visionOS 26 must disable the Apple Intelligence feature: Image Wand.</t>
        </r>
      </text>
    </comment>
    <comment ref="M151" authorId="0" shapeId="0" xr:uid="{00000000-0006-0000-0700-00002D000000}">
      <text>
        <r>
          <rPr>
            <sz val="11"/>
            <rFont val="Calibri"/>
          </rPr>
          <t>Apple visionOS 26 must disable the Apple Intelligence feature: Image Generation.</t>
        </r>
      </text>
    </comment>
    <comment ref="N151" authorId="0" shapeId="0" xr:uid="{00000000-0006-0000-0700-00002E000000}">
      <text>
        <r>
          <rPr>
            <sz val="11"/>
            <rFont val="Calibri"/>
          </rPr>
          <t>Apple visionOS 26 must disable the Apple Intelligence feature: generate new Genmoji.</t>
        </r>
      </text>
    </comment>
    <comment ref="H168" authorId="0" shapeId="0" xr:uid="{00000000-0006-0000-0700-00002F000000}">
      <text>
        <r>
          <rPr>
            <sz val="11"/>
            <rFont val="Calibri"/>
          </rPr>
          <t>DOD Apple visionOS 26 devices must have a Mobile Threat Detection (MTD) app installed.</t>
        </r>
      </text>
    </comment>
    <comment ref="H173" authorId="0" shapeId="0" xr:uid="{00000000-0006-0000-0700-000030000000}">
      <text>
        <r>
          <rPr>
            <sz val="11"/>
            <rFont val="Calibri"/>
          </rPr>
          <t>DOD Apple visionOS 26 devices must have a Mobile Threat Detection (MTD) app installed.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Apple visionOS 26 must implement the management setting: disable AirDrop.</t>
        </r>
      </text>
    </comment>
    <comment ref="G63" authorId="0" shapeId="0" xr:uid="{00000000-0006-0000-0800-000002000000}">
      <text>
        <r>
          <rPr>
            <sz val="11"/>
            <rFont val="Calibri"/>
          </rPr>
          <t>Vision Pro must have the latest available visionOS operating system installed.</t>
        </r>
      </text>
    </comment>
    <comment ref="G71" authorId="0" shapeId="0" xr:uid="{00000000-0006-0000-0800-000003000000}">
      <text>
        <r>
          <rPr>
            <sz val="11"/>
            <rFont val="Calibri"/>
          </rPr>
          <t>Vision Pro must have the latest available visionOS operating system installed.</t>
        </r>
      </text>
    </comment>
    <comment ref="G74" authorId="0" shapeId="0" xr:uid="{00000000-0006-0000-0800-000004000000}">
      <text>
        <r>
          <rPr>
            <sz val="11"/>
            <rFont val="Calibri"/>
          </rPr>
          <t>Vision Pro must have the latest available visionOS operating system installed.</t>
        </r>
      </text>
    </comment>
    <comment ref="G91" authorId="0" shapeId="0" xr:uid="{00000000-0006-0000-0800-000005000000}">
      <text>
        <r>
          <rPr>
            <sz val="11"/>
            <rFont val="Calibri"/>
          </rPr>
          <t>Apple visionOS 26 must be configured to enforce a minimum password length of six characters.</t>
        </r>
      </text>
    </comment>
    <comment ref="H91" authorId="0" shapeId="0" xr:uid="{00000000-0006-0000-0800-000008000000}">
      <text>
        <r>
          <rPr>
            <sz val="11"/>
            <rFont val="Calibri"/>
          </rPr>
          <t>Apple visionOS 26 must be configured to not allow passwords that include more than four repeating or sequential characters.</t>
        </r>
      </text>
    </comment>
    <comment ref="I91" authorId="0" shapeId="0" xr:uid="{00000000-0006-0000-0800-000006000000}">
      <text>
        <r>
          <rPr>
            <sz val="11"/>
            <rFont val="Calibri"/>
          </rPr>
          <t>Apple visionOS 26 must be configured to not allow more than 10 consecutive failed authentication attempts.</t>
        </r>
      </text>
    </comment>
    <comment ref="J91" authorId="0" shapeId="0" xr:uid="{00000000-0006-0000-0800-000007000000}">
      <text>
        <r>
          <rPr>
            <sz val="11"/>
            <rFont val="Calibri"/>
          </rPr>
          <t>Apple visionOS 26 must be configured to enforce a passcode reuse prohibition of at least two generations.</t>
        </r>
      </text>
    </comment>
    <comment ref="G100" authorId="0" shapeId="0" xr:uid="{00000000-0006-0000-0800-000009000000}">
      <text>
        <r>
          <rPr>
            <sz val="11"/>
            <rFont val="Calibri"/>
          </rPr>
          <t>DOD Apple visionOS 26 devices must have a Mobile Threat Detection (MTD) app installed.</t>
        </r>
      </text>
    </comment>
    <comment ref="G103" authorId="0" shapeId="0" xr:uid="{00000000-0006-0000-0800-00000A000000}">
      <text>
        <r>
          <rPr>
            <sz val="11"/>
            <rFont val="Calibri"/>
          </rPr>
          <t>Apple visionOS 26 must be configured to enforce an application installation policy by specifying one or more authorized application repositories, including [selection: DOD-approved commercial app repository, MDM server, mobile application store].</t>
        </r>
      </text>
    </comment>
    <comment ref="G104" authorId="0" shapeId="0" xr:uid="{00000000-0006-0000-0800-00000B000000}">
      <text>
        <r>
          <rPr>
            <sz val="11"/>
            <rFont val="Calibri"/>
          </rPr>
          <t>Apple visionOS 26 must be configured to enforce an application installation policy by specifying one or more authorized application repositories, including [selection: DOD-approved commercial app repository, MDM server, mobile application store].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19" authorId="0" shapeId="0" xr:uid="{00000000-0006-0000-0A00-000001000000}">
      <text>
        <r>
          <rPr>
            <sz val="11"/>
            <rFont val="Calibri"/>
          </rPr>
          <t>Vision Pro must have the latest available visionOS operating system installed.</t>
        </r>
      </text>
    </comment>
    <comment ref="L159" authorId="0" shapeId="0" xr:uid="{00000000-0006-0000-0A00-000002000000}">
      <text>
        <r>
          <rPr>
            <sz val="11"/>
            <rFont val="Calibri"/>
          </rPr>
          <t>Apple visionOS 26 must be configured to lock the display after 15 minutes (or less) of inactivity.</t>
        </r>
      </text>
    </comment>
    <comment ref="L164" authorId="0" shapeId="0" xr:uid="{00000000-0006-0000-0A00-000003000000}">
      <text>
        <r>
          <rPr>
            <sz val="11"/>
            <rFont val="Calibri"/>
          </rPr>
          <t>Apple visionOS 26 must be configured to not allow more than 10 consecutive failed authentication attempts.</t>
        </r>
      </text>
    </comment>
    <comment ref="L166" authorId="0" shapeId="0" xr:uid="{00000000-0006-0000-0A00-000004000000}">
      <text>
        <r>
          <rPr>
            <sz val="11"/>
            <rFont val="Calibri"/>
          </rPr>
          <t>Apple visionOS 26 must be configured to enforce a minimum password length of six characters.</t>
        </r>
      </text>
    </comment>
    <comment ref="M166" authorId="0" shapeId="0" xr:uid="{00000000-0006-0000-0A00-000005000000}">
      <text>
        <r>
          <rPr>
            <sz val="11"/>
            <rFont val="Calibri"/>
          </rPr>
          <t>Apple visionOS 26 must be configured to not allow passwords that include more than four repeating or sequential characters.</t>
        </r>
      </text>
    </comment>
    <comment ref="L167" authorId="0" shapeId="0" xr:uid="{00000000-0006-0000-0A00-000006000000}">
      <text>
        <r>
          <rPr>
            <sz val="11"/>
            <rFont val="Calibri"/>
          </rPr>
          <t>Apple visionOS 26 must be configured to enforce a passcode reuse prohibition of at least two generations.</t>
        </r>
      </text>
    </comment>
  </commentList>
</comments>
</file>

<file path=xl/sharedStrings.xml><?xml version="1.0" encoding="utf-8"?>
<sst xmlns="http://schemas.openxmlformats.org/spreadsheetml/2006/main" count="8670" uniqueCount="4990">
  <si>
    <t>Id</t>
  </si>
  <si>
    <t>Title</t>
  </si>
  <si>
    <t>Severity</t>
  </si>
  <si>
    <t>MoSCoW</t>
  </si>
  <si>
    <t>OpsImpact</t>
  </si>
  <si>
    <t>Phase</t>
  </si>
  <si>
    <t>ImplStatus</t>
  </si>
  <si>
    <t>Notes</t>
  </si>
  <si>
    <t>Remediation</t>
  </si>
  <si>
    <t>Description</t>
  </si>
  <si>
    <t>Audit</t>
  </si>
  <si>
    <t>Status</t>
  </si>
  <si>
    <t>LogID</t>
  </si>
  <si>
    <t>V-282783</t>
  </si>
  <si>
    <r>
      <rPr>
        <sz val="11"/>
        <rFont val="Calibri"/>
      </rPr>
      <t>Apple visionOS 26 must allow the administrator (MDM) to perform the following management function: enable/disable VPN protection across the device and [selection: on a per-app basis, on a per-group of applications processes basis].</t>
    </r>
  </si>
  <si>
    <t>CAT III (Low)</t>
  </si>
  <si>
    <t>Unassigned</t>
  </si>
  <si>
    <t>Unassessed</t>
  </si>
  <si>
    <t>Pending</t>
  </si>
  <si>
    <t/>
  </si>
  <si>
    <r>
      <rPr>
        <sz val="11"/>
        <color rgb="FF000000"/>
        <rFont val="Calibri"/>
      </rPr>
      <t>If a third-party unmanaged VPN app is installed on the visionOS 26 device, do not configure the VPN app with a DOD network VPN profile.</t>
    </r>
  </si>
  <si>
    <r>
      <rPr>
        <sz val="11"/>
        <color rgb="FF000000"/>
        <rFont val="Calibri"/>
      </rPr>
      <t>The system administrator must have the capability to configure VPN access to meet organization-specific policies based on mission needs. Otherwise, a user could inadvertently or maliciously set up a VPN and connect to a network that poses unacceptable risk to DOD information systems. An adversary could exploit vulnerabilities created by the weaker configuration to compromise DOD sensitive information.</t>
    </r>
    <r>
      <rPr>
        <sz val="11"/>
        <color rgb="FF000000"/>
        <rFont val="Calibri"/>
      </rPr>
      <t xml:space="preserve">
</t>
    </r>
    <r>
      <rPr>
        <sz val="11"/>
        <color rgb="FF000000"/>
        <rFont val="Calibri"/>
      </rPr>
      <t>SFR ID: FMT_SMF.1.1 #3</t>
    </r>
  </si>
  <si>
    <r>
      <rPr>
        <sz val="11"/>
        <color rgb="FF000000"/>
        <rFont val="Calibri"/>
      </rPr>
      <t xml:space="preserve">Review the list of unmanaged apps installed on the Vision Pro and determine if any unmanaged third-party VPN clients are installed. If so, verify the VPN app is not configured with a DOD network (work) VPN profile. </t>
    </r>
    <r>
      <rPr>
        <sz val="11"/>
        <color rgb="FF000000"/>
        <rFont val="Calibri"/>
      </rPr>
      <t xml:space="preserve">
</t>
    </r>
    <r>
      <rPr>
        <sz val="11"/>
        <color rgb="FF000000"/>
        <rFont val="Calibri"/>
      </rPr>
      <t>This validation procedure is performed on the visionOS device only.</t>
    </r>
    <r>
      <rPr>
        <sz val="11"/>
        <color rgb="FF000000"/>
        <rFont val="Calibri"/>
      </rPr>
      <t xml:space="preserve">
</t>
    </r>
    <r>
      <rPr>
        <sz val="11"/>
        <color rgb="FF000000"/>
        <rFont val="Calibri"/>
      </rPr>
      <t>On the Vision Pro:</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the "VPN and Device Management" line and determine if any "Personal VPN" exists.</t>
    </r>
    <r>
      <rPr>
        <sz val="11"/>
        <color rgb="FF000000"/>
        <rFont val="Calibri"/>
      </rPr>
      <t xml:space="preserve">
</t>
    </r>
    <r>
      <rPr>
        <sz val="11"/>
        <color rgb="FF000000"/>
        <rFont val="Calibri"/>
      </rPr>
      <t>4. If not, the requirement has been met.</t>
    </r>
    <r>
      <rPr>
        <sz val="11"/>
        <color rgb="FF000000"/>
        <rFont val="Calibri"/>
      </rPr>
      <t xml:space="preserve">
</t>
    </r>
    <r>
      <rPr>
        <sz val="11"/>
        <color rgb="FF000000"/>
        <rFont val="Calibri"/>
      </rPr>
      <t>5. If there are personal VPNs, open each VPN app. Review the list of VPN profiles configured on the VPN client.</t>
    </r>
    <r>
      <rPr>
        <sz val="11"/>
        <color rgb="FF000000"/>
        <rFont val="Calibri"/>
      </rPr>
      <t xml:space="preserve">
</t>
    </r>
    <r>
      <rPr>
        <sz val="11"/>
        <color rgb="FF000000"/>
        <rFont val="Calibri"/>
      </rPr>
      <t>6. Verify no DOD network VPN profiles are configured on the VPN client.</t>
    </r>
    <r>
      <rPr>
        <sz val="11"/>
        <color rgb="FF000000"/>
        <rFont val="Calibri"/>
      </rPr>
      <t xml:space="preserve">
</t>
    </r>
    <r>
      <rPr>
        <sz val="11"/>
        <color rgb="FF000000"/>
        <rFont val="Calibri"/>
      </rPr>
      <t>If any third-party unmanaged VPN apps are installed (personal VPN) and they have a DOD network VPN profile configured on the client, this is a finding.</t>
    </r>
    <r>
      <rPr>
        <sz val="11"/>
        <color rgb="FF000000"/>
        <rFont val="Calibri"/>
      </rPr>
      <t xml:space="preserve">
</t>
    </r>
    <r>
      <rPr>
        <sz val="11"/>
        <color rgb="FF000000"/>
        <rFont val="Calibri"/>
      </rPr>
      <t>Note: This setting cannot be managed by the MDM administrator and is a User-Based Enforcement (UBE) requirement.</t>
    </r>
  </si>
  <si>
    <t>V-282784</t>
  </si>
  <si>
    <r>
      <rPr>
        <sz val="11"/>
        <rFont val="Calibri"/>
      </rPr>
      <t>Apple visionOS 26 must not allow backup to remote systems (iCloud).</t>
    </r>
  </si>
  <si>
    <t>CAT II (Medium)</t>
  </si>
  <si>
    <r>
      <rPr>
        <sz val="11"/>
        <color rgb="FF000000"/>
        <rFont val="Calibri"/>
      </rPr>
      <t>Install a configuration profile to disable iCloud backup.</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</si>
  <si>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t>
    </r>
    <r>
      <rPr>
        <sz val="11"/>
        <color rgb="FF000000"/>
        <rFont val="Calibri"/>
      </rPr>
      <t xml:space="preserve">
</t>
    </r>
    <r>
      <rPr>
        <sz val="11"/>
        <color rgb="FF000000"/>
        <rFont val="Calibri"/>
      </rPr>
      <t>SFR ID: FMT_MOF_EXT.1.2 #40</t>
    </r>
  </si>
  <si>
    <r>
      <rPr>
        <sz val="11"/>
        <color rgb="FF000000"/>
        <rFont val="Calibri"/>
      </rPr>
      <t>Note: This requirement is not applicable if the authorizing official (AO) has approved users' full access to the Apple App Store for downloading unmanaged (personal) apps and syncing personal data on the device with personal cloud data storage accounts. The site must have an AO-signed document showing the AO has assumed the risk for users' full access to the Apple App Store.</t>
    </r>
    <r>
      <rPr>
        <sz val="11"/>
        <color rgb="FF000000"/>
        <rFont val="Calibri"/>
      </rPr>
      <t xml:space="preserve">
</t>
    </r>
    <r>
      <rPr>
        <sz val="11"/>
        <color rgb="FF000000"/>
        <rFont val="Calibri"/>
      </rPr>
      <t>Review configuration settings to confirm iCloud Backup is disabled.</t>
    </r>
    <r>
      <rPr>
        <sz val="11"/>
        <color rgb="FF000000"/>
        <rFont val="Calibri"/>
      </rPr>
      <t xml:space="preserve">
</t>
    </r>
    <r>
      <rPr>
        <sz val="11"/>
        <color rgb="FF000000"/>
        <rFont val="Calibri"/>
      </rPr>
      <t>This check procedure is performed on both the Apple visionOS management tool and the Vision Pro.</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visionOS management tool, verify "Allow iCloud backup" is unchecked.</t>
    </r>
    <r>
      <rPr>
        <sz val="11"/>
        <color rgb="FF000000"/>
        <rFont val="Calibri"/>
      </rPr>
      <t xml:space="preserve">
</t>
    </r>
    <r>
      <rPr>
        <sz val="11"/>
        <color rgb="FF000000"/>
        <rFont val="Calibri"/>
      </rPr>
      <t>Alternatively, verify the text "&lt;key&gt;allowCloudBackup&lt;/key&gt; &lt;false/&gt;" appears in the configuration profile (.mobileconfig file).</t>
    </r>
    <r>
      <rPr>
        <sz val="11"/>
        <color rgb="FF000000"/>
        <rFont val="Calibri"/>
      </rPr>
      <t xml:space="preserve">
</t>
    </r>
    <r>
      <rPr>
        <sz val="11"/>
        <color rgb="FF000000"/>
        <rFont val="Calibri"/>
      </rPr>
      <t>On the Vision Pro:</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visionOS management tool containing the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"iCloud backup not allowed".</t>
    </r>
    <r>
      <rPr>
        <sz val="11"/>
        <color rgb="FF000000"/>
        <rFont val="Calibri"/>
      </rPr>
      <t xml:space="preserve">
</t>
    </r>
    <r>
      <rPr>
        <sz val="11"/>
        <color rgb="FF000000"/>
        <rFont val="Calibri"/>
      </rPr>
      <t>If "Allow iCloud backup" is checked in the Apple visionOS management tool, "&lt;key&gt;allowCloudBackup&lt;/key&gt;&lt;true/&gt;" appears in the configuration profile, or the restrictions policy on the Vision Pro does not list "iCloud backup not allowed", this is a finding.</t>
    </r>
  </si>
  <si>
    <t>V-282785</t>
  </si>
  <si>
    <r>
      <rPr>
        <sz val="11"/>
        <rFont val="Calibri"/>
      </rPr>
      <t>Apple visionOS 26 must not allow backup to remote systems (iCloud document and data synchronization).</t>
    </r>
  </si>
  <si>
    <r>
      <rPr>
        <sz val="11"/>
        <color rgb="FF000000"/>
        <rFont val="Calibri"/>
      </rPr>
      <t>Install a configuration profile to disable iCloud documents and data. This is a supervised-only control.</t>
    </r>
  </si>
  <si>
    <r>
      <rPr>
        <sz val="11"/>
        <color rgb="FF000000"/>
        <rFont val="Calibri"/>
      </rPr>
      <t xml:space="preserve">Note: This requirement is not applicable if the authorizing official (AO) has approved users' full access to the Apple App Store for downloading unmanaged (personal) apps and syncing personal data on the device with personal cloud data storage accounts. The site must have an AO-signed document showing the AO has assumed the risk for users' full access to the Apple App Store. </t>
    </r>
    <r>
      <rPr>
        <sz val="11"/>
        <color rgb="FF000000"/>
        <rFont val="Calibri"/>
      </rPr>
      <t xml:space="preserve">
</t>
    </r>
    <r>
      <rPr>
        <sz val="11"/>
        <color rgb="FF000000"/>
        <rFont val="Calibri"/>
      </rPr>
      <t>This is a supervised-only control. If the Vision Pro being reviewed is not supervised by the MDM, this control is automatically a finding.</t>
    </r>
    <r>
      <rPr>
        <sz val="11"/>
        <color rgb="FF000000"/>
        <rFont val="Calibri"/>
      </rPr>
      <t xml:space="preserve">
</t>
    </r>
    <r>
      <rPr>
        <sz val="11"/>
        <color rgb="FF000000"/>
        <rFont val="Calibri"/>
      </rPr>
      <t>If the Vision Pro being reviewed is supervised by the MDM, review configuration settings to confirm "Allow iCloud documents &amp; data" is disabled.</t>
    </r>
    <r>
      <rPr>
        <sz val="11"/>
        <color rgb="FF000000"/>
        <rFont val="Calibri"/>
      </rPr>
      <t xml:space="preserve">
</t>
    </r>
    <r>
      <rPr>
        <sz val="11"/>
        <color rgb="FF000000"/>
        <rFont val="Calibri"/>
      </rPr>
      <t>This check procedure is performed on both the Apple visionOS management tool and the Vision Pro.</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visionOS management tool, verify "Allow iCloud documents &amp; data" is unchecked.</t>
    </r>
    <r>
      <rPr>
        <sz val="11"/>
        <color rgb="FF000000"/>
        <rFont val="Calibri"/>
      </rPr>
      <t xml:space="preserve">
</t>
    </r>
    <r>
      <rPr>
        <sz val="11"/>
        <color rgb="FF000000"/>
        <rFont val="Calibri"/>
      </rPr>
      <t>Alternatively, verify the text "&lt;key&gt;allowCloudDocumentSync&lt;/key&gt; &lt;false/&gt;" appears in the configuration profile (.mobileconfig file).</t>
    </r>
    <r>
      <rPr>
        <sz val="11"/>
        <color rgb="FF000000"/>
        <rFont val="Calibri"/>
      </rPr>
      <t xml:space="preserve">
</t>
    </r>
    <r>
      <rPr>
        <sz val="11"/>
        <color rgb="FF000000"/>
        <rFont val="Calibri"/>
      </rPr>
      <t>On the Vision Pro:</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visionOS management tool containing the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"Documents in the Cloud not allowed" is listed.</t>
    </r>
    <r>
      <rPr>
        <sz val="11"/>
        <color rgb="FF000000"/>
        <rFont val="Calibri"/>
      </rPr>
      <t xml:space="preserve">
</t>
    </r>
    <r>
      <rPr>
        <sz val="11"/>
        <color rgb="FF000000"/>
        <rFont val="Calibri"/>
      </rPr>
      <t>Note: This also verifies that iCloud Drive and iCloud Photo Library are disabled.</t>
    </r>
    <r>
      <rPr>
        <sz val="11"/>
        <color rgb="FF000000"/>
        <rFont val="Calibri"/>
      </rPr>
      <t xml:space="preserve">
</t>
    </r>
    <r>
      <rPr>
        <sz val="11"/>
        <color rgb="FF000000"/>
        <rFont val="Calibri"/>
      </rPr>
      <t>If "Allow iCloud documents &amp; data" is checked in the Apple visionOS management tool, "&lt;key&gt;allowCloudDocumentSync&lt;/key&gt; &lt;true/&gt;" appears in the configuration profile, or the restrictions policy on the Vision Pro does not list "Documents in the Cloud not allowed", this is a finding.</t>
    </r>
  </si>
  <si>
    <t>V-282786</t>
  </si>
  <si>
    <r>
      <rPr>
        <sz val="11"/>
        <rFont val="Calibri"/>
      </rPr>
      <t>Apple visionOS 26 must not allow backup to remote systems (iCloud Keychain).</t>
    </r>
  </si>
  <si>
    <r>
      <rPr>
        <sz val="11"/>
        <color rgb="FF000000"/>
        <rFont val="Calibri"/>
      </rPr>
      <t>Install a configuration profile to disable iCloud keychain. This is a supervised-only control.</t>
    </r>
  </si>
  <si>
    <r>
      <rPr>
        <sz val="11"/>
        <color rgb="FF000000"/>
        <rFont val="Calibri"/>
      </rPr>
      <t xml:space="preserve">Note: This requirement is not applicable if the authorizing official (AO) has approved users' full access to the Apple App Store for downloading unmanaged (personal) apps and syncing personal data on the device with personal cloud data storage accounts. The site must have an AO-signed document showing the AO has assumed the risk for users' full access to the Apple App Store. </t>
    </r>
    <r>
      <rPr>
        <sz val="11"/>
        <color rgb="FF000000"/>
        <rFont val="Calibri"/>
      </rPr>
      <t xml:space="preserve">
</t>
    </r>
    <r>
      <rPr>
        <sz val="11"/>
        <color rgb="FF000000"/>
        <rFont val="Calibri"/>
      </rPr>
      <t>This is a supervised-only control. If the Vision Pro being reviewed is not supervised by the MDM, this control is automatically a finding.</t>
    </r>
    <r>
      <rPr>
        <sz val="11"/>
        <color rgb="FF000000"/>
        <rFont val="Calibri"/>
      </rPr>
      <t xml:space="preserve">
</t>
    </r>
    <r>
      <rPr>
        <sz val="11"/>
        <color rgb="FF000000"/>
        <rFont val="Calibri"/>
      </rPr>
      <t>If the Vision Pro being reviewed is supervised by the MDM, review configuration settings to confirm iCloud keychain is disabled.</t>
    </r>
    <r>
      <rPr>
        <sz val="11"/>
        <color rgb="FF000000"/>
        <rFont val="Calibri"/>
      </rPr>
      <t xml:space="preserve">
</t>
    </r>
    <r>
      <rPr>
        <sz val="11"/>
        <color rgb="FF000000"/>
        <rFont val="Calibri"/>
      </rPr>
      <t xml:space="preserve">This check procedure is performed on both the Apple visionOS management tool and the Vision Pro. </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visionOS management tool, verify "Allow iCloud keychain" is unchecked.</t>
    </r>
    <r>
      <rPr>
        <sz val="11"/>
        <color rgb="FF000000"/>
        <rFont val="Calibri"/>
      </rPr>
      <t xml:space="preserve">
</t>
    </r>
    <r>
      <rPr>
        <sz val="11"/>
        <color rgb="FF000000"/>
        <rFont val="Calibri"/>
      </rPr>
      <t>Alternatively, verify the text "&lt;key&gt;allowCloudKeychainSync&lt;/key&gt;&lt;false/&gt;" appears in the configuration profile (.mobileconfig file).</t>
    </r>
    <r>
      <rPr>
        <sz val="11"/>
        <color rgb="FF000000"/>
        <rFont val="Calibri"/>
      </rPr>
      <t xml:space="preserve">
</t>
    </r>
    <r>
      <rPr>
        <sz val="11"/>
        <color rgb="FF000000"/>
        <rFont val="Calibri"/>
      </rPr>
      <t>On the Vision Pro:</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visionOS management tool containing the management policy.</t>
    </r>
    <r>
      <rPr>
        <sz val="11"/>
        <color rgb="FF000000"/>
        <rFont val="Calibri"/>
      </rPr>
      <t xml:space="preserve">
</t>
    </r>
    <r>
      <rPr>
        <sz val="11"/>
        <color rgb="FF000000"/>
        <rFont val="Calibri"/>
      </rPr>
      <t>5. Verify "iCloud Keychain not allowed" is listed.</t>
    </r>
    <r>
      <rPr>
        <sz val="11"/>
        <color rgb="FF000000"/>
        <rFont val="Calibri"/>
      </rPr>
      <t xml:space="preserve">
</t>
    </r>
    <r>
      <rPr>
        <sz val="11"/>
        <color rgb="FF000000"/>
        <rFont val="Calibri"/>
      </rPr>
      <t>If "Allow iCloud keychain" is checked in the Apple visionOS management tool, "&lt;key&gt;allowCloudKeychainSync&lt;/key&gt;&lt;true/&gt;" appears in the configuration profile, or "iCloud Keychain not allowed" is not listed on the Vision Pro, this is a finding.</t>
    </r>
  </si>
  <si>
    <t>V-282787</t>
  </si>
  <si>
    <r>
      <rPr>
        <sz val="11"/>
        <rFont val="Calibri"/>
      </rPr>
      <t>Apple visionOS 26 must not allow backup to remote systems (Cloud Photo Library).</t>
    </r>
  </si>
  <si>
    <r>
      <rPr>
        <sz val="11"/>
        <color rgb="FF000000"/>
        <rFont val="Calibri"/>
      </rPr>
      <t>Install a configuration profile to disable Cloud Photo Library. This is a supervised-only control.</t>
    </r>
  </si>
  <si>
    <r>
      <rPr>
        <sz val="11"/>
        <color rgb="FF000000"/>
        <rFont val="Calibri"/>
      </rPr>
      <t xml:space="preserve">Note: This requirement is not applicable if the authorizing official (AO) has approved users' full access to the Apple App Store for downloading unmanaged (personal) apps and syncing personal data on the device with personal cloud data storage accounts. The site must have an AO-signed document showing the AO has assumed the risk for users' full access to the Apple App Store. </t>
    </r>
    <r>
      <rPr>
        <sz val="11"/>
        <color rgb="FF000000"/>
        <rFont val="Calibri"/>
      </rPr>
      <t xml:space="preserve">
</t>
    </r>
    <r>
      <rPr>
        <sz val="11"/>
        <color rgb="FF000000"/>
        <rFont val="Calibri"/>
      </rPr>
      <t>This is a supervised-only control. If the Vision Pro being reviewed is not supervised by the MDM, this control is automatically a finding.</t>
    </r>
    <r>
      <rPr>
        <sz val="11"/>
        <color rgb="FF000000"/>
        <rFont val="Calibri"/>
      </rPr>
      <t xml:space="preserve">
</t>
    </r>
    <r>
      <rPr>
        <sz val="11"/>
        <color rgb="FF000000"/>
        <rFont val="Calibri"/>
      </rPr>
      <t>If the Vision Pro being reviewed is supervised by the MDM, review configuration settings to confirm "Allow Cloud Photo Library" is disabled.</t>
    </r>
    <r>
      <rPr>
        <sz val="11"/>
        <color rgb="FF000000"/>
        <rFont val="Calibri"/>
      </rPr>
      <t xml:space="preserve">
</t>
    </r>
    <r>
      <rPr>
        <sz val="11"/>
        <color rgb="FF000000"/>
        <rFont val="Calibri"/>
      </rPr>
      <t xml:space="preserve">This check procedure is performed on both the Apple visionOS management tool and the Vision Pro.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visionOS management tool, verify "Allow Cloud Photo Library" is unchecked.</t>
    </r>
    <r>
      <rPr>
        <sz val="11"/>
        <color rgb="FF000000"/>
        <rFont val="Calibri"/>
      </rPr>
      <t xml:space="preserve">
</t>
    </r>
    <r>
      <rPr>
        <sz val="11"/>
        <color rgb="FF000000"/>
        <rFont val="Calibri"/>
      </rPr>
      <t>Alternatively, verify the text "&lt;key&gt;allowCloudPhotoLibrary&lt;/key&gt;&lt;false/&gt;" appears in the configuration profile (.mobileconfig file).</t>
    </r>
    <r>
      <rPr>
        <sz val="11"/>
        <color rgb="FF000000"/>
        <rFont val="Calibri"/>
      </rPr>
      <t xml:space="preserve">
</t>
    </r>
    <r>
      <rPr>
        <sz val="11"/>
        <color rgb="FF000000"/>
        <rFont val="Calibri"/>
      </rPr>
      <t>On the Vision Pro:</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visionOS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"iCloud Photos not allowed" is listed.</t>
    </r>
    <r>
      <rPr>
        <sz val="11"/>
        <color rgb="FF000000"/>
        <rFont val="Calibri"/>
      </rPr>
      <t xml:space="preserve">
</t>
    </r>
    <r>
      <rPr>
        <sz val="11"/>
        <color rgb="FF000000"/>
        <rFont val="Calibri"/>
      </rPr>
      <t>If "Allow Cloud Photo Library" is checked in the Apple visionOS management tool, "&lt;key&gt;allowCloudPhotoLibrary&lt;/key&gt; &lt;true/&gt;" appears in the configuration profile, or the restrictions policy on the Vision Pro does not list "iCloud Photos not allowed", this is a finding.</t>
    </r>
  </si>
  <si>
    <t>V-282788</t>
  </si>
  <si>
    <r>
      <rPr>
        <sz val="11"/>
        <rFont val="Calibri"/>
      </rPr>
      <t>Apple visionOS 26 must not allow backup to remote systems (managed applications data stored in iCloud).</t>
    </r>
  </si>
  <si>
    <r>
      <rPr>
        <sz val="11"/>
        <color rgb="FF000000"/>
        <rFont val="Calibri"/>
      </rPr>
      <t>Install a configuration profile to prevent DOD applications from storing data in iCloud.</t>
    </r>
  </si>
  <si>
    <r>
      <rPr>
        <sz val="11"/>
        <color rgb="FF000000"/>
        <rFont val="Calibri"/>
      </rPr>
      <t>Review configuration settings to confirm "Allow managed apps to store data in iCloud" is disabled.</t>
    </r>
    <r>
      <rPr>
        <sz val="11"/>
        <color rgb="FF000000"/>
        <rFont val="Calibri"/>
      </rPr>
      <t xml:space="preserve">
</t>
    </r>
    <r>
      <rPr>
        <sz val="11"/>
        <color rgb="FF000000"/>
        <rFont val="Calibri"/>
      </rPr>
      <t>This check procedure is performed on both the Apple visionOS management tool and the Vision Pro.</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visionOS management tool, verify "Allow managed apps to store data in iCloud" is unchecked.</t>
    </r>
    <r>
      <rPr>
        <sz val="11"/>
        <color rgb="FF000000"/>
        <rFont val="Calibri"/>
      </rPr>
      <t xml:space="preserve">
</t>
    </r>
    <r>
      <rPr>
        <sz val="11"/>
        <color rgb="FF000000"/>
        <rFont val="Calibri"/>
      </rPr>
      <t>Alternatively, verify the text "&lt;key&gt;allowManagedAppsCloudSync&lt;/key&gt; &lt;false/&gt;" appears in the configuration profile (.mobileconfig file).</t>
    </r>
    <r>
      <rPr>
        <sz val="11"/>
        <color rgb="FF000000"/>
        <rFont val="Calibri"/>
      </rPr>
      <t xml:space="preserve">
</t>
    </r>
    <r>
      <rPr>
        <sz val="11"/>
        <color rgb="FF000000"/>
        <rFont val="Calibri"/>
      </rPr>
      <t>On the Vision Pro:</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visionOS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"Managed apps cloud sync not allowed" is listed.</t>
    </r>
    <r>
      <rPr>
        <sz val="11"/>
        <color rgb="FF000000"/>
        <rFont val="Calibri"/>
      </rPr>
      <t xml:space="preserve">
</t>
    </r>
    <r>
      <rPr>
        <sz val="11"/>
        <color rgb="FF000000"/>
        <rFont val="Calibri"/>
      </rPr>
      <t>If "Allow managed apps to store data in iCloud" is checked in the Apple visionOS management tool, "&lt;key&gt;allowManagedAppsCloudSync&lt;/key&gt; &lt;true/&gt;" appears in the configuration profile, or the restrictions policy on the Vision Pro does not list "Managed apps cloud sync not allowed", this is a finding.</t>
    </r>
  </si>
  <si>
    <t>V-282789</t>
  </si>
  <si>
    <r>
      <rPr>
        <sz val="11"/>
        <rFont val="Calibri"/>
      </rPr>
      <t>Apple visionOS 26 must be configured to enforce a minimum password length of six characters.</t>
    </r>
  </si>
  <si>
    <r>
      <rPr>
        <sz val="11"/>
        <color rgb="FF000000"/>
        <rFont val="Calibri"/>
      </rPr>
      <t>Install a configuration profile to enforce a minimum passcode length value of six or greater.</t>
    </r>
  </si>
  <si>
    <r>
      <rPr>
        <sz val="11"/>
        <color rgb="FF000000"/>
        <rFont val="Calibri"/>
      </rPr>
      <t>Password strength is a measure of the effectiveness of a password in resisting guessing and brute-force attacks. The ability to crack a password is a function of how many attempts an adversary is permitted, how quickly an adversary can do each attempt, and the size of the password space. The longer the minimum length of the password is, the larger the password space. Having a too-short minimum password length significantly reduces password strength, increasing the chance of password compromise and resulting device and data compromise.</t>
    </r>
    <r>
      <rPr>
        <sz val="11"/>
        <color rgb="FF000000"/>
        <rFont val="Calibri"/>
      </rPr>
      <t xml:space="preserve">
</t>
    </r>
    <r>
      <rPr>
        <sz val="11"/>
        <color rgb="FF000000"/>
        <rFont val="Calibri"/>
      </rPr>
      <t>SFR ID: FMT_SMF.1.1 #1</t>
    </r>
  </si>
  <si>
    <r>
      <rPr>
        <sz val="11"/>
        <color rgb="FF000000"/>
        <rFont val="Calibri"/>
      </rPr>
      <t>Review configuration settings to confirm the minimum passcode length is six or more characters.</t>
    </r>
    <r>
      <rPr>
        <sz val="11"/>
        <color rgb="FF000000"/>
        <rFont val="Calibri"/>
      </rPr>
      <t xml:space="preserve">
</t>
    </r>
    <r>
      <rPr>
        <sz val="11"/>
        <color rgb="FF000000"/>
        <rFont val="Calibri"/>
      </rPr>
      <t xml:space="preserve">This procedure is performed in the Apple visionOS management tool and on the Vision Pro.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Management tool, verify the "Minimum passcode length" value is set to six or greater.</t>
    </r>
    <r>
      <rPr>
        <sz val="11"/>
        <color rgb="FF000000"/>
        <rFont val="Calibri"/>
      </rPr>
      <t xml:space="preserve">
</t>
    </r>
    <r>
      <rPr>
        <sz val="11"/>
        <color rgb="FF000000"/>
        <rFont val="Calibri"/>
      </rPr>
      <t>Alternatively, verify the text "&lt;key&gt;minLength&lt;/key&gt; &lt;integer&gt;6&lt;/integer&gt;" appears in the configuration profile (.mobileconfig file). An integer value of greater than six is also acceptable.</t>
    </r>
    <r>
      <rPr>
        <sz val="11"/>
        <color rgb="FF000000"/>
        <rFont val="Calibri"/>
      </rPr>
      <t xml:space="preserve">
</t>
    </r>
    <r>
      <rPr>
        <sz val="11"/>
        <color rgb="FF000000"/>
        <rFont val="Calibri"/>
      </rPr>
      <t>On the Vision Pro:</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visionOS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"Minimum length" is listed as "six or greater".</t>
    </r>
    <r>
      <rPr>
        <sz val="11"/>
        <color rgb="FF000000"/>
        <rFont val="Calibri"/>
      </rPr>
      <t xml:space="preserve">
</t>
    </r>
    <r>
      <rPr>
        <sz val="11"/>
        <color rgb="FF000000"/>
        <rFont val="Calibri"/>
      </rPr>
      <t>If the "Minimum passcode length" is less than six characters in the visionOS management tool, "&lt;key&gt;minLength&lt;/key&gt; " has an integer value of less than six, or the password policy on the Vision Pro from the Apple visionOS management tool does not list "Minimum length" of six or more, this is a finding.</t>
    </r>
  </si>
  <si>
    <t>V-282790</t>
  </si>
  <si>
    <r>
      <rPr>
        <sz val="11"/>
        <rFont val="Calibri"/>
      </rPr>
      <t>Apple visionOS 26 must be configured to not allow passwords that include more than four repeating or sequential characters.</t>
    </r>
  </si>
  <si>
    <r>
      <rPr>
        <sz val="11"/>
        <color rgb="FF000000"/>
        <rFont val="Calibri"/>
      </rPr>
      <t>Install a configuration profile to disallow more than four sequential or repeating numbers or letters in the device unlock password.</t>
    </r>
  </si>
  <si>
    <r>
      <rPr>
        <sz val="11"/>
        <color rgb="FF000000"/>
        <rFont val="Calibri"/>
      </rPr>
      <t>Password strength is a measure of the effectiveness of a password in resisting guessing and brute-force attacks. Passwords that contain repeating or sequential characters are significantly easier to guess than those that do not contain repeating or sequential characters. Therefore, disallowing repeating or sequential characters increases password strength and decreases risk.</t>
    </r>
    <r>
      <rPr>
        <sz val="11"/>
        <color rgb="FF000000"/>
        <rFont val="Calibri"/>
      </rPr>
      <t xml:space="preserve">
</t>
    </r>
    <r>
      <rPr>
        <sz val="11"/>
        <color rgb="FF000000"/>
        <rFont val="Calibri"/>
      </rPr>
      <t>SFR ID: FMT_SMF.1.1 #1</t>
    </r>
  </si>
  <si>
    <r>
      <rPr>
        <sz val="11"/>
        <color rgb="FF000000"/>
        <rFont val="Calibri"/>
      </rPr>
      <t>Review configuration settings to confirm simple passcodes are not allowed.</t>
    </r>
    <r>
      <rPr>
        <sz val="11"/>
        <color rgb="FF000000"/>
        <rFont val="Calibri"/>
      </rPr>
      <t xml:space="preserve">
</t>
    </r>
    <r>
      <rPr>
        <sz val="11"/>
        <color rgb="FF000000"/>
        <rFont val="Calibri"/>
      </rPr>
      <t xml:space="preserve">This check procedure is performed on both the Apple visionOS management tool and the Vision Pro.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visionOS management tool, verify "Allow simple value" is unchecked. Alternatively, verify the text "&lt;key&gt;allowSimple&lt;/key&gt; &lt;false/&gt;" appears in the configuration profile (.mobileconfig file).</t>
    </r>
    <r>
      <rPr>
        <sz val="11"/>
        <color rgb="FF000000"/>
        <rFont val="Calibri"/>
      </rPr>
      <t xml:space="preserve">
</t>
    </r>
    <r>
      <rPr>
        <sz val="11"/>
        <color rgb="FF000000"/>
        <rFont val="Calibri"/>
      </rPr>
      <t xml:space="preserve">On the Vision Pro: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visionOS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"Simple passcodes allowed" is set to "No".</t>
    </r>
    <r>
      <rPr>
        <sz val="11"/>
        <color rgb="FF000000"/>
        <rFont val="Calibri"/>
      </rPr>
      <t xml:space="preserve">
</t>
    </r>
    <r>
      <rPr>
        <sz val="11"/>
        <color rgb="FF000000"/>
        <rFont val="Calibri"/>
      </rPr>
      <t>If "Allow simple value" is checked in the Apple visionOS management tool, "&lt;key&gt;allowSimple&lt;/key&gt; &lt;true/&gt;" appears in the Configuration Profile, or the password policy on the Vision Pro does not have "Simple passcodes allowed" set to "No", this is a finding.</t>
    </r>
  </si>
  <si>
    <t>V-282791</t>
  </si>
  <si>
    <r>
      <rPr>
        <sz val="11"/>
        <rFont val="Calibri"/>
      </rPr>
      <t>Apple visionOS 26 must be configured to lock the display after 15 minutes (or less) of inactivity.</t>
    </r>
  </si>
  <si>
    <r>
      <rPr>
        <sz val="11"/>
        <color rgb="FF000000"/>
        <rFont val="Calibri"/>
      </rPr>
      <t>Install a configuration profile to lock the device display after 15 minutes (or less) of inactivity. This is done by setting "Maximum Auto-Lock time" and "Grace Period for device lock" so the sum of their values is between 1 and 15 minutes.</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</si>
  <si>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 ID: FMT_SMF.1.1 #2</t>
    </r>
  </si>
  <si>
    <r>
      <rPr>
        <sz val="11"/>
        <color rgb="FF000000"/>
        <rFont val="Calibri"/>
      </rPr>
      <t>Review configuration settings to confirm the screen lock timeout is set to 15 minutes or less.</t>
    </r>
    <r>
      <rPr>
        <sz val="11"/>
        <color rgb="FF000000"/>
        <rFont val="Calibri"/>
      </rPr>
      <t xml:space="preserve">
</t>
    </r>
    <r>
      <rPr>
        <sz val="11"/>
        <color rgb="FF000000"/>
        <rFont val="Calibri"/>
      </rPr>
      <t>This check procedure is performed on both the Apple visionOS management tool and the Vision Pro.</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 xml:space="preserve">In the management tool, verify the sum of the values assigned to "Maximum Auto-Lock time" and "Grace period for device lock" is between 1 and 15 minutes. </t>
    </r>
    <r>
      <rPr>
        <sz val="11"/>
        <color rgb="FF000000"/>
        <rFont val="Calibri"/>
      </rPr>
      <t xml:space="preserve">
</t>
    </r>
    <r>
      <rPr>
        <sz val="11"/>
        <color rgb="FF000000"/>
        <rFont val="Calibri"/>
      </rPr>
      <t>Alternatively, locate the text "&lt;key&gt;maxGracePeriod&lt;/key&gt;" and "&lt;key&gt;maxInactivity&lt;/key&gt;" and ensure the sum of their integer value is between 1 and 15 in the configuration profile (.mobileconfig file). For example:</t>
    </r>
    <r>
      <rPr>
        <sz val="11"/>
        <color rgb="FF000000"/>
        <rFont val="Calibri"/>
      </rPr>
      <t xml:space="preserve">
</t>
    </r>
    <r>
      <rPr>
        <sz val="11"/>
        <color rgb="FF000000"/>
        <rFont val="Calibri"/>
      </rPr>
      <t>"&lt;key&gt;maxGracePeriod&lt;/key&gt;</t>
    </r>
    <r>
      <rPr>
        <sz val="11"/>
        <color rgb="FF000000"/>
        <rFont val="Calibri"/>
      </rPr>
      <t xml:space="preserve">
</t>
    </r>
    <r>
      <rPr>
        <sz val="11"/>
        <color rgb="FF000000"/>
        <rFont val="Calibri"/>
      </rPr>
      <t>&lt;integer&gt;5&lt;/integer&gt;</t>
    </r>
    <r>
      <rPr>
        <sz val="11"/>
        <color rgb="FF000000"/>
        <rFont val="Calibri"/>
      </rPr>
      <t xml:space="preserve">
</t>
    </r>
    <r>
      <rPr>
        <sz val="11"/>
        <color rgb="FF000000"/>
        <rFont val="Calibri"/>
      </rPr>
      <t>&lt;key&gt;maxInactivity&lt;/key&gt;</t>
    </r>
    <r>
      <rPr>
        <sz val="11"/>
        <color rgb="FF000000"/>
        <rFont val="Calibri"/>
      </rPr>
      <t xml:space="preserve">
</t>
    </r>
    <r>
      <rPr>
        <sz val="11"/>
        <color rgb="FF000000"/>
        <rFont val="Calibri"/>
      </rPr>
      <t>&lt;integer&gt;5&lt;/integer&gt;"</t>
    </r>
    <r>
      <rPr>
        <sz val="11"/>
        <color rgb="FF000000"/>
        <rFont val="Calibri"/>
      </rPr>
      <t xml:space="preserve">
</t>
    </r>
    <r>
      <rPr>
        <sz val="11"/>
        <color rgb="FF000000"/>
        <rFont val="Calibri"/>
      </rPr>
      <t>Here, 5 + 5 = 10; this meets the requirement.</t>
    </r>
    <r>
      <rPr>
        <sz val="11"/>
        <color rgb="FF000000"/>
        <rFont val="Calibri"/>
      </rPr>
      <t xml:space="preserve">
</t>
    </r>
    <r>
      <rPr>
        <sz val="11"/>
        <color rgb="FF000000"/>
        <rFont val="Calibri"/>
      </rPr>
      <t xml:space="preserve">On the Vision Pro: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visionOS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the sum of the "Max grace period" and "Max inactivity" values is less than 15 minutes.</t>
    </r>
    <r>
      <rPr>
        <sz val="11"/>
        <color rgb="FF000000"/>
        <rFont val="Calibri"/>
      </rPr>
      <t xml:space="preserve">
</t>
    </r>
    <r>
      <rPr>
        <sz val="11"/>
        <color rgb="FF000000"/>
        <rFont val="Calibri"/>
      </rPr>
      <t>Note: On some visionOS devices, it is not possible to have a sum of exactly 15. In these cases, the sum must be less than 15. A sum of 16 does not meet the requirement.</t>
    </r>
    <r>
      <rPr>
        <sz val="11"/>
        <color rgb="FF000000"/>
        <rFont val="Calibri"/>
      </rPr>
      <t xml:space="preserve">
</t>
    </r>
    <r>
      <rPr>
        <sz val="11"/>
        <color rgb="FF000000"/>
        <rFont val="Calibri"/>
      </rPr>
      <t>On the management server, if the sum of the "Max grace period" and "Max inactivity" values is not between 1 and 15 minutes in the visionOS management tool, or the sum of the values assigned to "&lt;key&gt;maxGracePeriod&lt;/key&gt;" and "&lt;key&gt;maxInactivity&lt;/key&gt;" is not between 1 and 15 minutes in the configuration profile, or if on the Vision Pro, the sum of the values assigned to "Max grace period" and "Max inactivity" is not between 1 and 15 minutes, this is a finding.</t>
    </r>
  </si>
  <si>
    <t>V-282792</t>
  </si>
  <si>
    <r>
      <rPr>
        <sz val="11"/>
        <rFont val="Calibri"/>
      </rPr>
      <t>Apple visionOS 26 must be configured to not allow more than 10 consecutive failed authentication attempts.</t>
    </r>
  </si>
  <si>
    <r>
      <rPr>
        <sz val="11"/>
        <color rgb="FF000000"/>
        <rFont val="Calibri"/>
      </rPr>
      <t>Install a configuration profile to allow only 10 or fewer consecutive failed authentication attempts.</t>
    </r>
  </si>
  <si>
    <r>
      <rPr>
        <sz val="11"/>
        <color rgb="FF000000"/>
        <rFont val="Calibri"/>
      </rPr>
      <t>The more attempts an adversary has to guess a password, the more likely the adversary will enter the correct password and gain access to resources on the device. Setting a limit on the number of attempts mitigates this risk. Setting the limit at 10 or fewer gives authorized users the ability to make a few mistakes when entering the password but still provides adequate protection against dictionary or brute-force attacks on the password.</t>
    </r>
    <r>
      <rPr>
        <sz val="11"/>
        <color rgb="FF000000"/>
        <rFont val="Calibri"/>
      </rPr>
      <t xml:space="preserve">
</t>
    </r>
    <r>
      <rPr>
        <sz val="11"/>
        <color rgb="FF000000"/>
        <rFont val="Calibri"/>
      </rPr>
      <t>SFR ID: FMT_SMF.1.1 #2, FIA_AFL_EXT.1.5</t>
    </r>
  </si>
  <si>
    <r>
      <rPr>
        <sz val="11"/>
        <color rgb="FF000000"/>
        <rFont val="Calibri"/>
      </rPr>
      <t>Review configuration settings to confirm that consecutive failed authentication attempts is set to 10 or fewer.</t>
    </r>
    <r>
      <rPr>
        <sz val="11"/>
        <color rgb="FF000000"/>
        <rFont val="Calibri"/>
      </rPr>
      <t xml:space="preserve">
</t>
    </r>
    <r>
      <rPr>
        <sz val="11"/>
        <color rgb="FF000000"/>
        <rFont val="Calibri"/>
      </rPr>
      <t xml:space="preserve">This procedure is performed in the Apple visionOS management tool and on the Vision Pro.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Management tool, verify the "Maximum number of failed attempts" value is set to 10 or fewer.</t>
    </r>
    <r>
      <rPr>
        <sz val="11"/>
        <color rgb="FF000000"/>
        <rFont val="Calibri"/>
      </rPr>
      <t xml:space="preserve">
</t>
    </r>
    <r>
      <rPr>
        <sz val="11"/>
        <color rgb="FF000000"/>
        <rFont val="Calibri"/>
      </rPr>
      <t>Alternatively, verify the text "&lt;key&gt;maxFailedAttempts&lt;/key&gt; &lt;integer&gt;10&lt;/integer&gt;" appears in the configuration profile (.mobileconfig file). An integer value of less than 10 is also acceptable.</t>
    </r>
    <r>
      <rPr>
        <sz val="11"/>
        <color rgb="FF000000"/>
        <rFont val="Calibri"/>
      </rPr>
      <t xml:space="preserve">
</t>
    </r>
    <r>
      <rPr>
        <sz val="11"/>
        <color rgb="FF000000"/>
        <rFont val="Calibri"/>
      </rPr>
      <t xml:space="preserve">On the Vision Pro: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visionOS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"Max failed attempts" is listed as "10" or fewer.</t>
    </r>
    <r>
      <rPr>
        <sz val="11"/>
        <color rgb="FF000000"/>
        <rFont val="Calibri"/>
      </rPr>
      <t xml:space="preserve">
</t>
    </r>
    <r>
      <rPr>
        <sz val="11"/>
        <color rgb="FF000000"/>
        <rFont val="Calibri"/>
      </rPr>
      <t>If the "Maximum number of failed attempts" is more than 10 in the visionOS management tool, "&lt;key&gt;maxFailedAttempts&lt;/key&gt; " has an integer value of more than 10, or the password policy on the Vision Pro does not list "Max failed attempts" of 10 or fewer, this is a finding.</t>
    </r>
  </si>
  <si>
    <t>V-282793</t>
  </si>
  <si>
    <r>
      <rPr>
        <sz val="11"/>
        <rFont val="Calibri"/>
      </rPr>
      <t>Apple visionOS 26 must be configured to enforce a passcode reuse prohibition of at least two generations.</t>
    </r>
  </si>
  <si>
    <t>CAT I (High)</t>
  </si>
  <si>
    <r>
      <rPr>
        <sz val="11"/>
        <color rgb="FF000000"/>
        <rFont val="Calibri"/>
      </rPr>
      <t>Install a configuration profile to enforce a passcode reuse prohibition of at least two generations (passcode history).</t>
    </r>
  </si>
  <si>
    <r>
      <rPr>
        <sz val="11"/>
        <color rgb="FF000000"/>
        <rFont val="Calibri"/>
      </rPr>
      <t>visionOS-iPadOS 17 and later versions include a feature that allows the previous passcode to be valid for 72 hours after a passcode change. If the previous passcode has been compromised and the attacker has access to it and the Apple device, enterprise data and the enterprise network can be compromised. Currently there is no MDM control to force the old passcode to expire immediately after passcode change. The previous passcode will expire immediately after a passcode change if the MDM password history control is implemented.</t>
    </r>
    <r>
      <rPr>
        <sz val="11"/>
        <color rgb="FF000000"/>
        <rFont val="Calibri"/>
      </rPr>
      <t xml:space="preserve">
</t>
    </r>
    <r>
      <rPr>
        <sz val="11"/>
        <color rgb="FF000000"/>
        <rFont val="Calibri"/>
      </rPr>
      <t>SFR ID: FMT_SMF.1.1 #47</t>
    </r>
  </si>
  <si>
    <r>
      <rPr>
        <sz val="11"/>
        <color rgb="FF000000"/>
        <rFont val="Calibri"/>
      </rPr>
      <t>Review configuration settings to confirm the Apple visionOS device has a passcode reuse prohibition of at least two generations.</t>
    </r>
    <r>
      <rPr>
        <sz val="11"/>
        <color rgb="FF000000"/>
        <rFont val="Calibri"/>
      </rPr>
      <t xml:space="preserve">
</t>
    </r>
    <r>
      <rPr>
        <sz val="11"/>
        <color rgb="FF000000"/>
        <rFont val="Calibri"/>
      </rPr>
      <t xml:space="preserve">This procedure is performed in the Apple visionOS management tool and on the Vision Pro.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Management tool, verify the "Passcode History" value is set to two or greater.</t>
    </r>
    <r>
      <rPr>
        <sz val="11"/>
        <color rgb="FF000000"/>
        <rFont val="Calibri"/>
      </rPr>
      <t xml:space="preserve">
</t>
    </r>
    <r>
      <rPr>
        <sz val="11"/>
        <color rgb="FF000000"/>
        <rFont val="Calibri"/>
      </rPr>
      <t>On the Vision Pro:</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visionOS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"Number of unique recent passcodes required" is listed as "two" or greater.</t>
    </r>
    <r>
      <rPr>
        <sz val="11"/>
        <color rgb="FF000000"/>
        <rFont val="Calibri"/>
      </rPr>
      <t xml:space="preserve">
</t>
    </r>
    <r>
      <rPr>
        <sz val="11"/>
        <color rgb="FF000000"/>
        <rFont val="Calibri"/>
      </rPr>
      <t>If the Apple visionOS device does not enforce a passcode reuse prohibition of at least two generations, this is a finding.</t>
    </r>
  </si>
  <si>
    <t>V-282794</t>
  </si>
  <si>
    <r>
      <rPr>
        <sz val="11"/>
        <rFont val="Calibri"/>
      </rPr>
      <t>Apple visionOS 26 must be configured to enforce an application installation policy by specifying one or more authorized application repositories, including [selection: DOD-approved commercial app repository, MDM server, mobile application store].</t>
    </r>
  </si>
  <si>
    <r>
      <rPr>
        <sz val="11"/>
        <color rgb="FF000000"/>
        <rFont val="Calibri"/>
      </rPr>
      <t>Install a configuration profile to disable "Allow Trusting New Enterprise App Authors".</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</si>
  <si>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 ID: FMT_SMF.1.1 #8</t>
    </r>
  </si>
  <si>
    <r>
      <rPr>
        <sz val="11"/>
        <color rgb="FF000000"/>
        <rFont val="Calibri"/>
      </rPr>
      <t>Review configuration settings to confirm "Allow Trusting New Enterprise App Authors" is disabled.</t>
    </r>
    <r>
      <rPr>
        <sz val="11"/>
        <color rgb="FF000000"/>
        <rFont val="Calibri"/>
      </rPr>
      <t xml:space="preserve">
</t>
    </r>
    <r>
      <rPr>
        <sz val="11"/>
        <color rgb="FF000000"/>
        <rFont val="Calibri"/>
      </rPr>
      <t xml:space="preserve">This procedure is performed in the Apple visionOS management tool and on the Vision Pro.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Management tool, verify "Allow Trusting New Enterprise App Authors" is disabled.</t>
    </r>
    <r>
      <rPr>
        <sz val="11"/>
        <color rgb="FF000000"/>
        <rFont val="Calibri"/>
      </rPr>
      <t xml:space="preserve">
</t>
    </r>
    <r>
      <rPr>
        <sz val="11"/>
        <color rgb="FF000000"/>
        <rFont val="Calibri"/>
      </rPr>
      <t xml:space="preserve">On the Vision Pro: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visionOS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"Trusting enterprise apps not allowed" is listed.</t>
    </r>
    <r>
      <rPr>
        <sz val="11"/>
        <color rgb="FF000000"/>
        <rFont val="Calibri"/>
      </rPr>
      <t xml:space="preserve">
</t>
    </r>
    <r>
      <rPr>
        <sz val="11"/>
        <color rgb="FF000000"/>
        <rFont val="Calibri"/>
      </rPr>
      <t>If "Allow Trusting New Enterprise App Authors" is not disabled in the visionOS management tool or on the Vision Pro, this is a finding.</t>
    </r>
  </si>
  <si>
    <t>V-282795</t>
  </si>
  <si>
    <r>
      <rPr>
        <sz val="11"/>
        <rFont val="Calibri"/>
      </rPr>
      <t>Apple visionOS 26 must be configured to not display notifications when the device is locked.</t>
    </r>
  </si>
  <si>
    <r>
      <rPr>
        <sz val="11"/>
        <color rgb="FF000000"/>
        <rFont val="Calibri"/>
      </rPr>
      <t>Install a configuration profile to disable the display of notifications when the device is locked.</t>
    </r>
    <r>
      <rPr>
        <sz val="11"/>
        <color rgb="FF000000"/>
        <rFont val="Calibri"/>
      </rPr>
      <t xml:space="preserve">
</t>
    </r>
    <r>
      <rPr>
        <sz val="11"/>
        <color rgb="FF000000"/>
        <rFont val="Calibri"/>
      </rPr>
      <t>Install a configuration profile to disable Notification Center from the device Lock screen.</t>
    </r>
  </si>
  <si>
    <r>
      <rPr>
        <sz val="11"/>
        <color rgb="FF000000"/>
        <rFont val="Calibri"/>
      </rPr>
      <t>Many mobile devices display notifications on the lock screen so users can obtain relevant information in a timely manner without having to frequently unlock the phone to determine if there are new notifications. However, in many cases, these notifications can contain sensitive information. When they are available on the lock screen, an adversary can see them merely by being in close physical proximity to the device. Configuring the mobile operating system to not send notifications to the lock screen mitigates this risk.</t>
    </r>
    <r>
      <rPr>
        <sz val="11"/>
        <color rgb="FF000000"/>
        <rFont val="Calibri"/>
      </rPr>
      <t xml:space="preserve">
</t>
    </r>
    <r>
      <rPr>
        <sz val="11"/>
        <color rgb="FF000000"/>
        <rFont val="Calibri"/>
      </rPr>
      <t>SFR ID: FMT_SMF.1.1 #18</t>
    </r>
  </si>
  <si>
    <r>
      <rPr>
        <sz val="11"/>
        <color rgb="FF000000"/>
        <rFont val="Calibri"/>
      </rPr>
      <t xml:space="preserve">Review configuration settings to confirm the display of notifications when the device is locked has been disabled. </t>
    </r>
    <r>
      <rPr>
        <sz val="11"/>
        <color rgb="FF000000"/>
        <rFont val="Calibri"/>
      </rPr>
      <t xml:space="preserve">
</t>
    </r>
    <r>
      <rPr>
        <sz val="11"/>
        <color rgb="FF000000"/>
        <rFont val="Calibri"/>
      </rPr>
      <t xml:space="preserve">This check procedure is performed on the Apple visionOS management tool and mobile device. </t>
    </r>
    <r>
      <rPr>
        <sz val="11"/>
        <color rgb="FF000000"/>
        <rFont val="Calibri"/>
      </rPr>
      <t xml:space="preserve">
</t>
    </r>
    <r>
      <rPr>
        <sz val="11"/>
        <color rgb="FF000000"/>
        <rFont val="Calibri"/>
      </rPr>
      <t>In the Apple visionOS management tool, for each managed app, verify the app is configured to disable Notifications preview.</t>
    </r>
    <r>
      <rPr>
        <sz val="11"/>
        <color rgb="FF000000"/>
        <rFont val="Calibri"/>
      </rPr>
      <t xml:space="preserve">
</t>
    </r>
    <r>
      <rPr>
        <sz val="11"/>
        <color rgb="FF000000"/>
        <rFont val="Calibri"/>
      </rPr>
      <t>On the Vision Pro:</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visionOS management tool containing the management policy.</t>
    </r>
    <r>
      <rPr>
        <sz val="11"/>
        <color rgb="FF000000"/>
        <rFont val="Calibri"/>
      </rPr>
      <t xml:space="preserve">
</t>
    </r>
    <r>
      <rPr>
        <sz val="11"/>
        <color rgb="FF000000"/>
        <rFont val="Calibri"/>
      </rPr>
      <t>5. Tap "Apps".</t>
    </r>
    <r>
      <rPr>
        <sz val="11"/>
        <color rgb="FF000000"/>
        <rFont val="Calibri"/>
      </rPr>
      <t xml:space="preserve">
</t>
    </r>
    <r>
      <rPr>
        <sz val="11"/>
        <color rgb="FF000000"/>
        <rFont val="Calibri"/>
      </rPr>
      <t>6. Tap an app and verify "Disallow notification view in locked screen" is listed.</t>
    </r>
    <r>
      <rPr>
        <sz val="11"/>
        <color rgb="FF000000"/>
        <rFont val="Calibri"/>
      </rPr>
      <t xml:space="preserve">
</t>
    </r>
    <r>
      <rPr>
        <sz val="11"/>
        <color rgb="FF000000"/>
        <rFont val="Calibri"/>
      </rPr>
      <t>Repeat steps 5 and 6 for each managed app in the list.</t>
    </r>
    <r>
      <rPr>
        <sz val="11"/>
        <color rgb="FF000000"/>
        <rFont val="Calibri"/>
      </rPr>
      <t xml:space="preserve">
</t>
    </r>
    <r>
      <rPr>
        <sz val="11"/>
        <color rgb="FF000000"/>
        <rFont val="Calibri"/>
      </rPr>
      <t>If one or more managed apps are not set to disable showing notification view on locked screen, this is a finding.</t>
    </r>
  </si>
  <si>
    <t>V-282796</t>
  </si>
  <si>
    <r>
      <rPr>
        <sz val="11"/>
        <rFont val="Calibri"/>
      </rPr>
      <t>Apple visionOS 26 must be configured to display the DOD advisory warning message at startup or each time the user unlocks the device.</t>
    </r>
  </si>
  <si>
    <r>
      <rPr>
        <sz val="11"/>
        <color rgb="FF000000"/>
        <rFont val="Calibri"/>
      </rPr>
      <t>Configure the DOD warning banner by placing the DOD warning banner text in the user agreement signed by each visionOS device user. (The required text is found in the Discussion.)</t>
    </r>
    <r>
      <rPr>
        <sz val="11"/>
        <color rgb="FF000000"/>
        <rFont val="Calibri"/>
      </rPr>
      <t xml:space="preserve">
</t>
    </r>
    <r>
      <rPr>
        <sz val="11"/>
        <color rgb="FF000000"/>
        <rFont val="Calibri"/>
      </rPr>
      <t>Note: Vision Pro does not support the LockScreenFootnote key.</t>
    </r>
  </si>
  <si>
    <r>
      <rPr>
        <sz val="11"/>
        <color rgb="FF000000"/>
        <rFont val="Calibri"/>
      </rPr>
      <t>Before granting access to the system, the mobile operating system is required to display the DOD-approved system use notification message or banner that provides privacy and security notices consistent with applicable federal laws, Executive Orders, directives, policies, regulations, standards, and guidance. Required banners help ensure that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Knowledge Service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For devices with severe character limitations, the banner text is: </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 ID: FMT_SMF.1.1 #36</t>
    </r>
  </si>
  <si>
    <r>
      <rPr>
        <sz val="11"/>
        <color rgb="FF000000"/>
        <rFont val="Calibri"/>
      </rPr>
      <t>The DOD warning banner can be displayed by placing the DOD warning banner text in the user agreement signed by each Vision Pro user. (The required text is found in the Discussion.)</t>
    </r>
    <r>
      <rPr>
        <sz val="11"/>
        <color rgb="FF000000"/>
        <rFont val="Calibri"/>
      </rPr>
      <t xml:space="preserve">
</t>
    </r>
    <r>
      <rPr>
        <sz val="11"/>
        <color rgb="FF000000"/>
        <rFont val="Calibri"/>
      </rPr>
      <t>Review the signed user agreements for several visionOS device users and verify the agreement includes the required DOD warning banner text.</t>
    </r>
    <r>
      <rPr>
        <sz val="11"/>
        <color rgb="FF000000"/>
        <rFont val="Calibri"/>
      </rPr>
      <t xml:space="preserve">
</t>
    </r>
    <r>
      <rPr>
        <sz val="11"/>
        <color rgb="FF000000"/>
        <rFont val="Calibri"/>
      </rPr>
      <t>If the required warning banner text is not on all signed user agreements reviewed, this is a finding.</t>
    </r>
  </si>
  <si>
    <t>V-282797</t>
  </si>
  <si>
    <r>
      <rPr>
        <sz val="11"/>
        <rFont val="Calibri"/>
      </rPr>
      <t>Apple visionOS 26 must not allow non-DOD applications to access DOD data.</t>
    </r>
  </si>
  <si>
    <r>
      <rPr>
        <sz val="11"/>
        <color rgb="FF000000"/>
        <rFont val="Calibri"/>
      </rPr>
      <t>Install a configuration profile to prevent non-DOD applications from accessing DOD data.</t>
    </r>
  </si>
  <si>
    <r>
      <rPr>
        <sz val="11"/>
        <color rgb="FF000000"/>
        <rFont val="Calibri"/>
      </rPr>
      <t>App data sharing gives apps the ability to access the data of other apps for enhanced user functionality. However, sharing also poses a significant risk that unauthorized users or apps will obtain access to sensitive DOD information. Data sharing restrictions mitigate this risk. If a user is allowed to make exceptions to the data sharing restriction policy, the user could enable unauthorized sharing of data, leaving it vulnerable to breach. Limiting the granting of exceptions to either the administrator or common application developer mitigates this risk.</t>
    </r>
    <r>
      <rPr>
        <sz val="11"/>
        <color rgb="FF000000"/>
        <rFont val="Calibri"/>
      </rPr>
      <t xml:space="preserve">
</t>
    </r>
    <r>
      <rPr>
        <sz val="11"/>
        <color rgb="FF000000"/>
        <rFont val="Calibri"/>
      </rPr>
      <t>Copy/paste of data between applications in different application processes or groups of application processes is considered an exception to the access control policy; therefore, the administrator must be able to enable/disable the feature. Other exceptions include allowing any data or application sharing between process groups.</t>
    </r>
    <r>
      <rPr>
        <sz val="11"/>
        <color rgb="FF000000"/>
        <rFont val="Calibri"/>
      </rPr>
      <t xml:space="preserve">
</t>
    </r>
    <r>
      <rPr>
        <sz val="11"/>
        <color rgb="FF000000"/>
        <rFont val="Calibri"/>
      </rPr>
      <t>SFR ID: FMT_SMF.1.1 #42, FDP_ACF_EXT.1.2</t>
    </r>
  </si>
  <si>
    <r>
      <rPr>
        <sz val="11"/>
        <color rgb="FF000000"/>
        <rFont val="Calibri"/>
      </rPr>
      <t>Review configuration settings to confirm "Allow documents from managed apps in unmanaged apps" is disabled.</t>
    </r>
    <r>
      <rPr>
        <sz val="11"/>
        <color rgb="FF000000"/>
        <rFont val="Calibri"/>
      </rPr>
      <t xml:space="preserve">
</t>
    </r>
    <r>
      <rPr>
        <sz val="11"/>
        <color rgb="FF000000"/>
        <rFont val="Calibri"/>
      </rPr>
      <t>This check procedure is performed on both the Apple visionOS management tool and the Vision Pro.</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visionOS management tool, verify "Allow documents from managed apps in unmanaged apps" is unchecked.</t>
    </r>
    <r>
      <rPr>
        <sz val="11"/>
        <color rgb="FF000000"/>
        <rFont val="Calibri"/>
      </rPr>
      <t xml:space="preserve">
</t>
    </r>
    <r>
      <rPr>
        <sz val="11"/>
        <color rgb="FF000000"/>
        <rFont val="Calibri"/>
      </rPr>
      <t>Alternatively, verify the text "&lt;key&gt;allowOpenFromManagedToUnmanaged&lt;/key&gt;&lt;false/&gt;" appears in the configuration profile (.mobileconfig file).</t>
    </r>
    <r>
      <rPr>
        <sz val="11"/>
        <color rgb="FF000000"/>
        <rFont val="Calibri"/>
      </rPr>
      <t xml:space="preserve">
</t>
    </r>
    <r>
      <rPr>
        <sz val="11"/>
        <color rgb="FF000000"/>
        <rFont val="Calibri"/>
      </rPr>
      <t>On the visionOS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visionOS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"Opening documents from managed to unmanaged apps not allowed" is listed.</t>
    </r>
    <r>
      <rPr>
        <sz val="11"/>
        <color rgb="FF000000"/>
        <rFont val="Calibri"/>
      </rPr>
      <t xml:space="preserve">
</t>
    </r>
    <r>
      <rPr>
        <sz val="11"/>
        <color rgb="FF000000"/>
        <rFont val="Calibri"/>
      </rPr>
      <t>If "Allow documents from managed apps in unmanaged apps" is checked in the visionOS management tool, "&lt;key&gt;allowOpenFromManagedToUnmanaged&lt;/key&gt;&lt;true/&gt;" appears in the configuration profile, or the restrictions policy on the Vision Pro does not list "Opening documents from managed to unmanaged apps not allowed", this is a finding.</t>
    </r>
  </si>
  <si>
    <t>V-282798</t>
  </si>
  <si>
    <r>
      <rPr>
        <sz val="11"/>
        <rFont val="Calibri"/>
      </rPr>
      <t>Apple visionOS 26 must be configured to [selection: wipe protected data, wipe sensitive data] upon unenrollment from MDM.</t>
    </r>
  </si>
  <si>
    <r>
      <rPr>
        <sz val="11"/>
        <color rgb="FF000000"/>
        <rFont val="Calibri"/>
      </rPr>
      <t>Install a configuration profile to delete all managed apps upon device unenrollment.</t>
    </r>
  </si>
  <si>
    <r>
      <rPr>
        <sz val="11"/>
        <color rgb="FF000000"/>
        <rFont val="Calibri"/>
      </rPr>
      <t>When a mobile device is no longer going to be managed by MDM technologies, its protected/sensitive data must be sanitized because it will no longer be protected by the MDM software, putting it at much greater risk of unauthorized access and disclosure. At least one of the two options must be selected.</t>
    </r>
    <r>
      <rPr>
        <sz val="11"/>
        <color rgb="FF000000"/>
        <rFont val="Calibri"/>
      </rPr>
      <t xml:space="preserve">
</t>
    </r>
    <r>
      <rPr>
        <sz val="11"/>
        <color rgb="FF000000"/>
        <rFont val="Calibri"/>
      </rPr>
      <t>SFR ID: FMT_SMF_EXT.2.1</t>
    </r>
  </si>
  <si>
    <r>
      <rPr>
        <sz val="11"/>
        <color rgb="FF000000"/>
        <rFont val="Calibri"/>
      </rPr>
      <t>Note: Not all Apple visionOS deployments involve MDM. If the site uses an authorized alternative to MDM for distribution of configuration profiles (Apple Configurator), this check procedure is not applicable.</t>
    </r>
    <r>
      <rPr>
        <sz val="11"/>
        <color rgb="FF000000"/>
        <rFont val="Calibri"/>
      </rPr>
      <t xml:space="preserve">
</t>
    </r>
    <r>
      <rPr>
        <sz val="11"/>
        <color rgb="FF000000"/>
        <rFont val="Calibri"/>
      </rPr>
      <t>This check procedure is performed on the Apple visionOS management tool or on the visionOS device.</t>
    </r>
    <r>
      <rPr>
        <sz val="11"/>
        <color rgb="FF000000"/>
        <rFont val="Calibri"/>
      </rPr>
      <t xml:space="preserve">
</t>
    </r>
    <r>
      <rPr>
        <sz val="11"/>
        <color rgb="FF000000"/>
        <rFont val="Calibri"/>
      </rPr>
      <t>In the Apple visionOS management tool, for each managed app, verify the app is configured to be removed when the MDM profile is removed.</t>
    </r>
    <r>
      <rPr>
        <sz val="11"/>
        <color rgb="FF000000"/>
        <rFont val="Calibri"/>
      </rPr>
      <t xml:space="preserve">
</t>
    </r>
    <r>
      <rPr>
        <sz val="11"/>
        <color rgb="FF000000"/>
        <rFont val="Calibri"/>
      </rPr>
      <t>On the Vision Pro:</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visionOS management tool containing the management policy.</t>
    </r>
    <r>
      <rPr>
        <sz val="11"/>
        <color rgb="FF000000"/>
        <rFont val="Calibri"/>
      </rPr>
      <t xml:space="preserve">
</t>
    </r>
    <r>
      <rPr>
        <sz val="11"/>
        <color rgb="FF000000"/>
        <rFont val="Calibri"/>
      </rPr>
      <t>5. Tap "Apps".</t>
    </r>
    <r>
      <rPr>
        <sz val="11"/>
        <color rgb="FF000000"/>
        <rFont val="Calibri"/>
      </rPr>
      <t xml:space="preserve">
</t>
    </r>
    <r>
      <rPr>
        <sz val="11"/>
        <color rgb="FF000000"/>
        <rFont val="Calibri"/>
      </rPr>
      <t>6. Tap an app and verify "App and data will be removed when device is no longer managed" is listed.</t>
    </r>
    <r>
      <rPr>
        <sz val="11"/>
        <color rgb="FF000000"/>
        <rFont val="Calibri"/>
      </rPr>
      <t xml:space="preserve">
</t>
    </r>
    <r>
      <rPr>
        <sz val="11"/>
        <color rgb="FF000000"/>
        <rFont val="Calibri"/>
      </rPr>
      <t>Repeat steps 5 and 6 for each managed app in the list.</t>
    </r>
    <r>
      <rPr>
        <sz val="11"/>
        <color rgb="FF000000"/>
        <rFont val="Calibri"/>
      </rPr>
      <t xml:space="preserve">
</t>
    </r>
    <r>
      <rPr>
        <sz val="11"/>
        <color rgb="FF000000"/>
        <rFont val="Calibri"/>
      </rPr>
      <t>If one or more managed apps are not set to be removed upon device MDM unenrollment, this is a finding.</t>
    </r>
  </si>
  <si>
    <t>V-282799</t>
  </si>
  <si>
    <r>
      <rPr>
        <sz val="11"/>
        <rFont val="Calibri"/>
      </rPr>
      <t>Apple visionOS 26 must be configured to [selection: remove Enterprise applications, remove all noncore applications (any nonfactory-installed application)] upon unenrollment from MDM.</t>
    </r>
  </si>
  <si>
    <t>V-282800</t>
  </si>
  <si>
    <r>
      <rPr>
        <sz val="11"/>
        <rFont val="Calibri"/>
      </rPr>
      <t>Apple visionOS 26 must be configured to disable ad hoc wireless client-to-client connection capability.</t>
    </r>
  </si>
  <si>
    <r>
      <rPr>
        <sz val="11"/>
        <color rgb="FF000000"/>
        <rFont val="Calibri"/>
      </rPr>
      <t>Install a configuration profile to disable the AllowAirDrop control in the management tool. This is a supervised-only control.</t>
    </r>
  </si>
  <si>
    <r>
      <rPr>
        <sz val="11"/>
        <color rgb="FF000000"/>
        <rFont val="Calibri"/>
      </rPr>
      <t>Ad hoc wireless client-to-client connections allow mobile devices to communicate with each other directly, circumventing network security policies and making the traffic invisible. This could allow the exposure of sensitive DOD data and increase the risk of downloading and installing malware on the DOD mobile device.</t>
    </r>
    <r>
      <rPr>
        <sz val="11"/>
        <color rgb="FF000000"/>
        <rFont val="Calibri"/>
      </rPr>
      <t xml:space="preserve">
</t>
    </r>
    <r>
      <rPr>
        <sz val="11"/>
        <color rgb="FF000000"/>
        <rFont val="Calibri"/>
      </rPr>
      <t>SFR ID: FMT_SMF_EXT.1.1/WLAN</t>
    </r>
  </si>
  <si>
    <r>
      <rPr>
        <sz val="11"/>
        <color rgb="FF000000"/>
        <rFont val="Calibri"/>
      </rPr>
      <t>Review configuration settings to confirm AirDrop is disabled. If AirDrop is approved, this requirement is not applicable.</t>
    </r>
    <r>
      <rPr>
        <sz val="11"/>
        <color rgb="FF000000"/>
        <rFont val="Calibri"/>
      </rPr>
      <t xml:space="preserve">
</t>
    </r>
    <r>
      <rPr>
        <sz val="11"/>
        <color rgb="FF000000"/>
        <rFont val="Calibri"/>
      </rPr>
      <t>This is a supervised-only control. If the Vision Pro being reviewed is not supervised by the MDM, this control is automatically a finding.</t>
    </r>
    <r>
      <rPr>
        <sz val="11"/>
        <color rgb="FF000000"/>
        <rFont val="Calibri"/>
      </rPr>
      <t xml:space="preserve">
</t>
    </r>
    <r>
      <rPr>
        <sz val="11"/>
        <color rgb="FF000000"/>
        <rFont val="Calibri"/>
      </rPr>
      <t>If the Vision Pro being reviewed is supervised by the MDM, follow these procedures:</t>
    </r>
    <r>
      <rPr>
        <sz val="11"/>
        <color rgb="FF000000"/>
        <rFont val="Calibri"/>
      </rPr>
      <t xml:space="preserve">
</t>
    </r>
    <r>
      <rPr>
        <sz val="11"/>
        <color rgb="FF000000"/>
        <rFont val="Calibri"/>
      </rPr>
      <t>This check procedure is performed on both the device management tool and the Vision Pro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visionOS management tool, verify "Allow AirDrop" is unchecked.</t>
    </r>
    <r>
      <rPr>
        <sz val="11"/>
        <color rgb="FF000000"/>
        <rFont val="Calibri"/>
      </rPr>
      <t xml:space="preserve">
</t>
    </r>
    <r>
      <rPr>
        <sz val="11"/>
        <color rgb="FF000000"/>
        <rFont val="Calibri"/>
      </rPr>
      <t>On the Vision Pro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visionOS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"AirDrop not allowed" is listed.</t>
    </r>
    <r>
      <rPr>
        <sz val="11"/>
        <color rgb="FF000000"/>
        <rFont val="Calibri"/>
      </rPr>
      <t xml:space="preserve">
</t>
    </r>
    <r>
      <rPr>
        <sz val="11"/>
        <color rgb="FF000000"/>
        <rFont val="Calibri"/>
      </rPr>
      <t>If "AirDrop not allowed" is not listed in the management tool and on the Apple device, this is a finding.</t>
    </r>
  </si>
  <si>
    <t>V-282801</t>
  </si>
  <si>
    <r>
      <rPr>
        <sz val="11"/>
        <rFont val="Calibri"/>
      </rPr>
      <t>Apple visionOS 26 must require a valid password be successfully entered before the mobile device data is unencrypted.</t>
    </r>
  </si>
  <si>
    <r>
      <rPr>
        <sz val="11"/>
        <color rgb="FF000000"/>
        <rFont val="Calibri"/>
      </rPr>
      <t>Install a configuration profile to require a password to unlock the device.</t>
    </r>
  </si>
  <si>
    <r>
      <rPr>
        <sz val="11"/>
        <color rgb="FF000000"/>
        <rFont val="Calibri"/>
      </rPr>
      <t>Passwords provide a form of access control that prevents unauthorized individuals from accessing computing resources and sensitive data. Passwords may also be a source of entropy for generation of key encryption or data encryption keys. If a password is not required to access data, this data is accessible to any adversary who obtains physical possession of the device. Requiring that a password be successfully entered before the mobile device data is unencrypted mitigates this risk.</t>
    </r>
    <r>
      <rPr>
        <sz val="11"/>
        <color rgb="FF000000"/>
        <rFont val="Calibri"/>
      </rPr>
      <t xml:space="preserve">
</t>
    </r>
    <r>
      <rPr>
        <sz val="11"/>
        <color rgb="FF000000"/>
        <rFont val="Calibri"/>
      </rPr>
      <t>Note: MDF PP requires a Password Authentication Factor and requires management of its length and complexity. It leaves open whether the existence of a password is subject to management. This requirement addresses the configuration to require a password, which is critical to the cybersecurity posture of the device.</t>
    </r>
    <r>
      <rPr>
        <sz val="11"/>
        <color rgb="FF000000"/>
        <rFont val="Calibri"/>
      </rPr>
      <t xml:space="preserve">
</t>
    </r>
    <r>
      <rPr>
        <sz val="11"/>
        <color rgb="FF000000"/>
        <rFont val="Calibri"/>
      </rPr>
      <t>SFR ID: FIA_UAU_EXT.1.1</t>
    </r>
  </si>
  <si>
    <r>
      <rPr>
        <sz val="11"/>
        <color rgb="FF000000"/>
        <rFont val="Calibri"/>
      </rPr>
      <t>Review configuration settings to confirm the device is set to require a passcode before use.</t>
    </r>
    <r>
      <rPr>
        <sz val="11"/>
        <color rgb="FF000000"/>
        <rFont val="Calibri"/>
      </rPr>
      <t xml:space="preserve">
</t>
    </r>
    <r>
      <rPr>
        <sz val="11"/>
        <color rgb="FF000000"/>
        <rFont val="Calibri"/>
      </rPr>
      <t>This procedure is performed on the visionOS device.</t>
    </r>
    <r>
      <rPr>
        <sz val="11"/>
        <color rgb="FF000000"/>
        <rFont val="Calibri"/>
      </rPr>
      <t xml:space="preserve">
</t>
    </r>
    <r>
      <rPr>
        <sz val="11"/>
        <color rgb="FF000000"/>
        <rFont val="Calibri"/>
      </rPr>
      <t xml:space="preserve">On the Vision Pro: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visionOS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"Passcode required" is set to "Yes".</t>
    </r>
    <r>
      <rPr>
        <sz val="11"/>
        <color rgb="FF000000"/>
        <rFont val="Calibri"/>
      </rPr>
      <t xml:space="preserve">
</t>
    </r>
    <r>
      <rPr>
        <sz val="11"/>
        <color rgb="FF000000"/>
        <rFont val="Calibri"/>
      </rPr>
      <t>If "Passcode required" is not set to "Yes", this is a finding.</t>
    </r>
  </si>
  <si>
    <t>V-282802</t>
  </si>
  <si>
    <r>
      <rPr>
        <sz val="11"/>
        <rFont val="Calibri"/>
      </rPr>
      <t>Apple visionOS 26 must implement the management setting: not allow automatic completion of Safari browser passcodes.</t>
    </r>
  </si>
  <si>
    <r>
      <rPr>
        <sz val="11"/>
        <color rgb="FF000000"/>
        <rFont val="Calibri"/>
      </rPr>
      <t>Install a configuration profile to disable the AutoFill capability in the Safari app.</t>
    </r>
  </si>
  <si>
    <r>
      <rPr>
        <sz val="11"/>
        <color rgb="FF000000"/>
        <rFont val="Calibri"/>
      </rPr>
      <t>The AutoFill functionality in the Safari web browser allows the user to complete a form that contains sensitive information, such as Personally Identifiable Information, without previous knowledge of the information. By allowing the use of the AutoFill functionality, an adversary who learns a user's Vision Pro passcode, or who otherwise is able to unlock the device, may be able to further breach other systems by relying on the AutoFill feature to provide information unknown to the adversary. Disabling the AutoFill functionality significantly mitigates the risk of an adversary gaining additional information about the device's user or compromising other systems.</t>
    </r>
    <r>
      <rPr>
        <sz val="11"/>
        <color rgb="FF000000"/>
        <rFont val="Calibri"/>
      </rPr>
      <t xml:space="preserve">
</t>
    </r>
    <r>
      <rPr>
        <sz val="11"/>
        <color rgb="FF000000"/>
        <rFont val="Calibri"/>
      </rPr>
      <t>SFR ID: FMT_SMF.1.1 #47</t>
    </r>
  </si>
  <si>
    <r>
      <rPr>
        <sz val="11"/>
        <color rgb="FF000000"/>
        <rFont val="Calibri"/>
      </rPr>
      <t>Review configuration settings to confirm "Enable autofill" is unchecked.</t>
    </r>
    <r>
      <rPr>
        <sz val="11"/>
        <color rgb="FF000000"/>
        <rFont val="Calibri"/>
      </rPr>
      <t xml:space="preserve">
</t>
    </r>
    <r>
      <rPr>
        <sz val="11"/>
        <color rgb="FF000000"/>
        <rFont val="Calibri"/>
      </rPr>
      <t>This check procedure is performed on both the Apple visionOS management tool and the Vision Pro.</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visionOS management tool, verify "Enable autofill" is unchecked.</t>
    </r>
    <r>
      <rPr>
        <sz val="11"/>
        <color rgb="FF000000"/>
        <rFont val="Calibri"/>
      </rPr>
      <t xml:space="preserve">
</t>
    </r>
    <r>
      <rPr>
        <sz val="11"/>
        <color rgb="FF000000"/>
        <rFont val="Calibri"/>
      </rPr>
      <t>Alternatively, verify the text "&lt;key&gt;safariAllowAutoFill&lt;/key&gt;&lt;false&gt;" appears in the configuration profile (.mobileconfig file).</t>
    </r>
    <r>
      <rPr>
        <sz val="11"/>
        <color rgb="FF000000"/>
        <rFont val="Calibri"/>
      </rPr>
      <t xml:space="preserve">
</t>
    </r>
    <r>
      <rPr>
        <sz val="11"/>
        <color rgb="FF000000"/>
        <rFont val="Calibri"/>
      </rPr>
      <t>On the Vision Pro:</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visionOS management tool containing the management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"Auto-fill in Safari not allowed" is present.</t>
    </r>
    <r>
      <rPr>
        <sz val="11"/>
        <color rgb="FF000000"/>
        <rFont val="Calibri"/>
      </rPr>
      <t xml:space="preserve">
</t>
    </r>
    <r>
      <rPr>
        <sz val="11"/>
        <color rgb="FF000000"/>
        <rFont val="Calibri"/>
      </rPr>
      <t>If "Enable autofill" is checked in the Apple visionOS management tool, "&lt;key&gt;safariAllowAutoFill&lt;/key&gt;&lt;true&gt;" appears in the configuration profile, or the restrictions policy on the Vision Pro does not list "Auto-fill in Safari not allowed", this is a finding.</t>
    </r>
  </si>
  <si>
    <t>V-282803</t>
  </si>
  <si>
    <r>
      <rPr>
        <sz val="11"/>
        <rFont val="Calibri"/>
      </rPr>
      <t>Apple visionOS 26 must implement the management setting: not allow use of Handoff.</t>
    </r>
  </si>
  <si>
    <r>
      <rPr>
        <sz val="11"/>
        <color rgb="FF000000"/>
        <rFont val="Calibri"/>
      </rPr>
      <t>Install a configuration profile to disable continuation of activities among devices and workstations. This is a supervised-only control.</t>
    </r>
  </si>
  <si>
    <r>
      <rPr>
        <sz val="11"/>
        <color rgb="FF000000"/>
        <rFont val="Calibri"/>
      </rPr>
      <t>Handoff permits a Vision Pro user to transition user activities from one device to another. Handoff passes sufficient information between the devices to describe the activity, but app data synchronization associated with the activity is handled though iCloud, which should be disabled on a compliant Vision Pro. If a user associates both DOD and personal devices to the same Apple ID, the user may improperly reveal information about the nature of the user's activities on an unprotected device. Disabling Handoff mitigates this risk.</t>
    </r>
    <r>
      <rPr>
        <sz val="11"/>
        <color rgb="FF000000"/>
        <rFont val="Calibri"/>
      </rPr>
      <t xml:space="preserve">
</t>
    </r>
    <r>
      <rPr>
        <sz val="11"/>
        <color rgb="FF000000"/>
        <rFont val="Calibri"/>
      </rPr>
      <t>SFR ID: FMT_SMF.1.1 #47</t>
    </r>
  </si>
  <si>
    <r>
      <rPr>
        <sz val="11"/>
        <color rgb="FF000000"/>
        <rFont val="Calibri"/>
      </rPr>
      <t>This is a supervised-only control. If the Vision Pro being reviewed is not supervised by the MDM, this control is automatically a finding.</t>
    </r>
    <r>
      <rPr>
        <sz val="11"/>
        <color rgb="FF000000"/>
        <rFont val="Calibri"/>
      </rPr>
      <t xml:space="preserve">
</t>
    </r>
    <r>
      <rPr>
        <sz val="11"/>
        <color rgb="FF000000"/>
        <rFont val="Calibri"/>
      </rPr>
      <t>If the Vision Pro being reviewed is supervised by the MDM, review configuration settings to confirm "Allow Handoff" is disabled.</t>
    </r>
    <r>
      <rPr>
        <sz val="11"/>
        <color rgb="FF000000"/>
        <rFont val="Calibri"/>
      </rPr>
      <t xml:space="preserve">
</t>
    </r>
    <r>
      <rPr>
        <sz val="11"/>
        <color rgb="FF000000"/>
        <rFont val="Calibri"/>
      </rPr>
      <t>This check procedure is performed on both the Apple visionOS management tool and the Vision Pro.</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visionOS management tool, verify "Allow Handoff" is unchecked.</t>
    </r>
    <r>
      <rPr>
        <sz val="11"/>
        <color rgb="FF000000"/>
        <rFont val="Calibri"/>
      </rPr>
      <t xml:space="preserve">
</t>
    </r>
    <r>
      <rPr>
        <sz val="11"/>
        <color rgb="FF000000"/>
        <rFont val="Calibri"/>
      </rPr>
      <t>Alternatively, verify the text "&lt;key&gt;allowActivityContinuation&lt;/key&gt; &lt;false/&gt;" appears in the configuration profile (.mobileconfig file).</t>
    </r>
    <r>
      <rPr>
        <sz val="11"/>
        <color rgb="FF000000"/>
        <rFont val="Calibri"/>
      </rPr>
      <t xml:space="preserve">
</t>
    </r>
    <r>
      <rPr>
        <sz val="11"/>
        <color rgb="FF000000"/>
        <rFont val="Calibri"/>
      </rPr>
      <t>On the Vision Pro:</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visionOS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"Handoff not allowed" is listed.</t>
    </r>
    <r>
      <rPr>
        <sz val="11"/>
        <color rgb="FF000000"/>
        <rFont val="Calibri"/>
      </rPr>
      <t xml:space="preserve">
</t>
    </r>
    <r>
      <rPr>
        <sz val="11"/>
        <color rgb="FF000000"/>
        <rFont val="Calibri"/>
      </rPr>
      <t>If "Allow Handoff" is checked in the Apple visionOS management tool, "&lt;key&gt;allowActivityContinuation&lt;/key&gt; &lt;true/&gt;" appears in the configuration profile, or the restrictions policy on the Vision Pro does not list "Handoff not allowed", this is a finding.</t>
    </r>
  </si>
  <si>
    <t>V-282804</t>
  </si>
  <si>
    <r>
      <rPr>
        <sz val="11"/>
        <rFont val="Calibri"/>
      </rPr>
      <t>Apple visionOS 26 must implement the management setting: disable Allow MailDrop.</t>
    </r>
  </si>
  <si>
    <r>
      <rPr>
        <sz val="11"/>
        <color rgb="FF000000"/>
        <rFont val="Calibri"/>
      </rPr>
      <t>Configure the Apple visionOS configuration profile to disable "Allow MailDrop".</t>
    </r>
  </si>
  <si>
    <r>
      <rPr>
        <sz val="11"/>
        <color rgb="FF000000"/>
        <rFont val="Calibri"/>
      </rPr>
      <t>MailDrop allows users to send large attachments (up to 5 GB) via iCloud. Storing data with a non-DOD cloud provider may leave the data vulnerable to breach. Disabling non-DOD cloud services mitigates this risk.</t>
    </r>
    <r>
      <rPr>
        <sz val="11"/>
        <color rgb="FF000000"/>
        <rFont val="Calibri"/>
      </rPr>
      <t xml:space="preserve">
</t>
    </r>
    <r>
      <rPr>
        <sz val="11"/>
        <color rgb="FF000000"/>
        <rFont val="Calibri"/>
      </rPr>
      <t>SFR ID: FMT_SMF.1.1 #47</t>
    </r>
  </si>
  <si>
    <r>
      <rPr>
        <sz val="11"/>
        <color rgb="FF000000"/>
        <rFont val="Calibri"/>
      </rPr>
      <t>Review configuration settings to confirm "Allow MailDrop" is disabled.</t>
    </r>
    <r>
      <rPr>
        <sz val="11"/>
        <color rgb="FF000000"/>
        <rFont val="Calibri"/>
      </rPr>
      <t xml:space="preserve">
</t>
    </r>
    <r>
      <rPr>
        <sz val="11"/>
        <color rgb="FF000000"/>
        <rFont val="Calibri"/>
      </rPr>
      <t>This validation procedure is performed on both the Apple visionOS management tool and the Vision Pro.</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visionOS management tool, verify "Allow MailDrop" is not checked.</t>
    </r>
    <r>
      <rPr>
        <sz val="11"/>
        <color rgb="FF000000"/>
        <rFont val="Calibri"/>
      </rPr>
      <t xml:space="preserve">
</t>
    </r>
    <r>
      <rPr>
        <sz val="11"/>
        <color rgb="FF000000"/>
        <rFont val="Calibri"/>
      </rPr>
      <t>On the Vision Pro:</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visionOS management tool containing the restrictions policy.</t>
    </r>
    <r>
      <rPr>
        <sz val="11"/>
        <color rgb="FF000000"/>
        <rFont val="Calibri"/>
      </rPr>
      <t xml:space="preserve">
</t>
    </r>
    <r>
      <rPr>
        <sz val="11"/>
        <color rgb="FF000000"/>
        <rFont val="Calibri"/>
      </rPr>
      <t>5. Tap "Mail".</t>
    </r>
    <r>
      <rPr>
        <sz val="11"/>
        <color rgb="FF000000"/>
        <rFont val="Calibri"/>
      </rPr>
      <t xml:space="preserve">
</t>
    </r>
    <r>
      <rPr>
        <sz val="11"/>
        <color rgb="FF000000"/>
        <rFont val="Calibri"/>
      </rPr>
      <t>6. Tap the mail account.</t>
    </r>
    <r>
      <rPr>
        <sz val="11"/>
        <color rgb="FF000000"/>
        <rFont val="Calibri"/>
      </rPr>
      <t xml:space="preserve">
</t>
    </r>
    <r>
      <rPr>
        <sz val="11"/>
        <color rgb="FF000000"/>
        <rFont val="Calibri"/>
      </rPr>
      <t>7. Verify "Mail Drop Enabled" is set to "No".</t>
    </r>
    <r>
      <rPr>
        <sz val="11"/>
        <color rgb="FF000000"/>
        <rFont val="Calibri"/>
      </rPr>
      <t xml:space="preserve">
</t>
    </r>
    <r>
      <rPr>
        <sz val="11"/>
        <color rgb="FF000000"/>
        <rFont val="Calibri"/>
      </rPr>
      <t>If "Allow MailDrop" is not disabled in the Apple visionOS management tool, or the restrictions policy on the Vision Pro lists "Mail Drop Enabled" as "Yes", this is a finding.</t>
    </r>
  </si>
  <si>
    <t>V-282805</t>
  </si>
  <si>
    <r>
      <rPr>
        <sz val="11"/>
        <rFont val="Calibri"/>
      </rPr>
      <t>Vision Pro must have the latest available visionOS operating system installed.</t>
    </r>
  </si>
  <si>
    <r>
      <rPr>
        <sz val="11"/>
        <color rgb="FF000000"/>
        <rFont val="Calibri"/>
      </rPr>
      <t>Install the latest release version of Apple visionOS on all managed visionOS devices.</t>
    </r>
  </si>
  <si>
    <r>
      <rPr>
        <sz val="11"/>
        <color rgb="FF000000"/>
        <rFont val="Calibri"/>
      </rPr>
      <t>Required security features are not available in earlier OS versions. In addition, earlier versions may have known vulnerabilities.</t>
    </r>
    <r>
      <rPr>
        <sz val="11"/>
        <color rgb="FF000000"/>
        <rFont val="Calibri"/>
      </rPr>
      <t xml:space="preserve">
</t>
    </r>
    <r>
      <rPr>
        <sz val="11"/>
        <color rgb="FF000000"/>
        <rFont val="Calibri"/>
      </rPr>
      <t>SFR ID: FMT_SMF.1.1 #47</t>
    </r>
  </si>
  <si>
    <r>
      <rPr>
        <sz val="11"/>
        <color rgb="FF000000"/>
        <rFont val="Calibri"/>
      </rPr>
      <t>Review configuration settings to confirm the most recently released version of visionOS is installed.</t>
    </r>
    <r>
      <rPr>
        <sz val="11"/>
        <color rgb="FF000000"/>
        <rFont val="Calibri"/>
      </rPr>
      <t xml:space="preserve">
</t>
    </r>
    <r>
      <rPr>
        <sz val="11"/>
        <color rgb="FF000000"/>
        <rFont val="Calibri"/>
      </rPr>
      <t>This validation procedure is performed on both the Apple visionOS management tool and the Vision Pro. Go to https://www.apple.com and determine the most current version of visionOS released by Apple.</t>
    </r>
    <r>
      <rPr>
        <sz val="11"/>
        <color rgb="FF000000"/>
        <rFont val="Calibri"/>
      </rPr>
      <t xml:space="preserve">
</t>
    </r>
    <r>
      <rPr>
        <sz val="11"/>
        <color rgb="FF000000"/>
        <rFont val="Calibri"/>
      </rPr>
      <t>In the MDM management console, review the version of visionOS installed on a sample of managed devices. This procedure will vary depending on the MDM product.</t>
    </r>
    <r>
      <rPr>
        <sz val="11"/>
        <color rgb="FF000000"/>
        <rFont val="Calibri"/>
      </rPr>
      <t xml:space="preserve">
</t>
    </r>
    <r>
      <rPr>
        <sz val="11"/>
        <color rgb="FF000000"/>
        <rFont val="Calibri"/>
      </rPr>
      <t>On the Vision Pro:</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"About" and view the installed version of visionOS. </t>
    </r>
    <r>
      <rPr>
        <sz val="11"/>
        <color rgb="FF000000"/>
        <rFont val="Calibri"/>
      </rPr>
      <t xml:space="preserve">
</t>
    </r>
    <r>
      <rPr>
        <sz val="11"/>
        <color rgb="FF000000"/>
        <rFont val="Calibri"/>
      </rPr>
      <t>4. Go back to the "General" screen. Tap "Software Update" and verify the following message is shown on the screen: "Your software is up to date."</t>
    </r>
    <r>
      <rPr>
        <sz val="11"/>
        <color rgb="FF000000"/>
        <rFont val="Calibri"/>
      </rPr>
      <t xml:space="preserve">
</t>
    </r>
    <r>
      <rPr>
        <sz val="11"/>
        <color rgb="FF000000"/>
        <rFont val="Calibri"/>
      </rPr>
      <t>If the installed version of visionOS on any reviewed visionOS devices is not the latest released by Apple, this is a finding.</t>
    </r>
  </si>
  <si>
    <t>V-282806</t>
  </si>
  <si>
    <r>
      <rPr>
        <sz val="11"/>
        <rFont val="Calibri"/>
      </rPr>
      <t>Apple visionOS 26 must implement the management setting: use SSL for Exchange ActiveSync.</t>
    </r>
  </si>
  <si>
    <r>
      <rPr>
        <sz val="11"/>
        <color rgb="FF000000"/>
        <rFont val="Calibri"/>
      </rPr>
      <t>Install a configuration profile to use SSL for Exchange ActiveSync incoming mail.</t>
    </r>
  </si>
  <si>
    <r>
      <rPr>
        <sz val="11"/>
        <color rgb="FF000000"/>
        <rFont val="Calibri"/>
      </rPr>
      <t>Exchange email messages are a form of data in transit and thus are vulnerable to eavesdropping and man-in-the-middle attacks. Secure Sockets Layer (SSL), also referred to as Transport Layer Security (TLS), provides encryption and authentication services that mitigate the risk of breach.</t>
    </r>
    <r>
      <rPr>
        <sz val="11"/>
        <color rgb="FF000000"/>
        <rFont val="Calibri"/>
      </rPr>
      <t xml:space="preserve">
</t>
    </r>
    <r>
      <rPr>
        <sz val="11"/>
        <color rgb="FF000000"/>
        <rFont val="Calibri"/>
      </rPr>
      <t>SFR ID: FMT_SMF.1.1 #47</t>
    </r>
  </si>
  <si>
    <r>
      <rPr>
        <sz val="11"/>
        <color rgb="FF000000"/>
        <rFont val="Calibri"/>
      </rPr>
      <t>Review configuration settings to confirm "Use SSL" for the Exchange account is enabled for incoming mail.</t>
    </r>
    <r>
      <rPr>
        <sz val="11"/>
        <color rgb="FF000000"/>
        <rFont val="Calibri"/>
      </rPr>
      <t xml:space="preserve">
</t>
    </r>
    <r>
      <rPr>
        <sz val="11"/>
        <color rgb="FF000000"/>
        <rFont val="Calibri"/>
      </rPr>
      <t xml:space="preserve">This check procedure is performed on both the Apple visionOS management tool and the Vision Pro.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visionOS management tool, verify "Use SSL for incoming mail" is checked under the Exchange payload.</t>
    </r>
    <r>
      <rPr>
        <sz val="11"/>
        <color rgb="FF000000"/>
        <rFont val="Calibri"/>
      </rPr>
      <t xml:space="preserve">
</t>
    </r>
    <r>
      <rPr>
        <sz val="11"/>
        <color rgb="FF000000"/>
        <rFont val="Calibri"/>
      </rPr>
      <t>On the Vision Pro:</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visionOS management tool containing the Exchange policy.</t>
    </r>
    <r>
      <rPr>
        <sz val="11"/>
        <color rgb="FF000000"/>
        <rFont val="Calibri"/>
      </rPr>
      <t xml:space="preserve">
</t>
    </r>
    <r>
      <rPr>
        <sz val="11"/>
        <color rgb="FF000000"/>
        <rFont val="Calibri"/>
      </rPr>
      <t>5. Tap "Mail".</t>
    </r>
    <r>
      <rPr>
        <sz val="11"/>
        <color rgb="FF000000"/>
        <rFont val="Calibri"/>
      </rPr>
      <t xml:space="preserve">
</t>
    </r>
    <r>
      <rPr>
        <sz val="11"/>
        <color rgb="FF000000"/>
        <rFont val="Calibri"/>
      </rPr>
      <t xml:space="preserve">6. Tap the name of the Exchange account. </t>
    </r>
    <r>
      <rPr>
        <sz val="11"/>
        <color rgb="FF000000"/>
        <rFont val="Calibri"/>
      </rPr>
      <t xml:space="preserve">
</t>
    </r>
    <r>
      <rPr>
        <sz val="11"/>
        <color rgb="FF000000"/>
        <rFont val="Calibri"/>
      </rPr>
      <t>7. Verify "SSL for incoming mail" is set to "Yes".</t>
    </r>
    <r>
      <rPr>
        <sz val="11"/>
        <color rgb="FF000000"/>
        <rFont val="Calibri"/>
      </rPr>
      <t xml:space="preserve">
</t>
    </r>
    <r>
      <rPr>
        <sz val="11"/>
        <color rgb="FF000000"/>
        <rFont val="Calibri"/>
      </rPr>
      <t>If "Use SSL for incoming mail" is unchecked in the Apple visionOS management tool, or the Exchange policy on the Vision Pro has "SSL for incoming mail" set to "No", this is a finding.</t>
    </r>
  </si>
  <si>
    <t>V-282807</t>
  </si>
  <si>
    <r>
      <rPr>
        <sz val="11"/>
        <rFont val="Calibri"/>
      </rPr>
      <t>Apple visionOS 26 must implement the management setting: not allow messages in an ActiveSync Exchange account to be forwarded or moved to other accounts in the Apple visionOS 26 Mail app.</t>
    </r>
  </si>
  <si>
    <r>
      <rPr>
        <sz val="11"/>
        <color rgb="FF000000"/>
        <rFont val="Calibri"/>
      </rPr>
      <t>Install a configuration profile to prevent Exchange messages from being moved or forwarded between email accounts.</t>
    </r>
  </si>
  <si>
    <r>
      <rPr>
        <sz val="11"/>
        <color rgb="FF000000"/>
        <rFont val="Calibri"/>
      </rPr>
      <t>The Apple visionOS Mail app can be configured to support multiple email accounts concurrently. These email accounts are likely to involve content of varying degrees of sensitivity (e.g., both personal and enterprise messages). To prevent the unauthorized and undetected forwarding or moving of messages from one account to another, Mail ActiveSync Exchange accounts can be configured to block such behavior. While users may still send a message from the Exchange account to another account, these transactions must involve an Exchange server, enabling audit records of the transaction, filtering of mail content, and subsequent forensic analysis.</t>
    </r>
    <r>
      <rPr>
        <sz val="11"/>
        <color rgb="FF000000"/>
        <rFont val="Calibri"/>
      </rPr>
      <t xml:space="preserve">
</t>
    </r>
    <r>
      <rPr>
        <sz val="11"/>
        <color rgb="FF000000"/>
        <rFont val="Calibri"/>
      </rPr>
      <t>SFR ID: FMT_SMF.1.1 #47</t>
    </r>
  </si>
  <si>
    <r>
      <rPr>
        <sz val="11"/>
        <color rgb="FF000000"/>
        <rFont val="Calibri"/>
      </rPr>
      <t>Review configuration settings to confirm "Allow messages to be moved" is disabled.</t>
    </r>
    <r>
      <rPr>
        <sz val="11"/>
        <color rgb="FF000000"/>
        <rFont val="Calibri"/>
      </rPr>
      <t xml:space="preserve">
</t>
    </r>
    <r>
      <rPr>
        <sz val="11"/>
        <color rgb="FF000000"/>
        <rFont val="Calibri"/>
      </rPr>
      <t>This check procedure is performed on both the Apple visionOS management tool and the Vision Pro.</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visionOS management tool, verify "Allow messages to be moved" is unchecked under the Exchange payload.</t>
    </r>
    <r>
      <rPr>
        <sz val="11"/>
        <color rgb="FF000000"/>
        <rFont val="Calibri"/>
      </rPr>
      <t xml:space="preserve">
</t>
    </r>
    <r>
      <rPr>
        <sz val="11"/>
        <color rgb="FF000000"/>
        <rFont val="Calibri"/>
      </rPr>
      <t>On the Vision Pro:</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visionOS management tool containing the Exchange policy.</t>
    </r>
    <r>
      <rPr>
        <sz val="11"/>
        <color rgb="FF000000"/>
        <rFont val="Calibri"/>
      </rPr>
      <t xml:space="preserve">
</t>
    </r>
    <r>
      <rPr>
        <sz val="11"/>
        <color rgb="FF000000"/>
        <rFont val="Calibri"/>
      </rPr>
      <t>5. Tap "Mail".</t>
    </r>
    <r>
      <rPr>
        <sz val="11"/>
        <color rgb="FF000000"/>
        <rFont val="Calibri"/>
      </rPr>
      <t xml:space="preserve">
</t>
    </r>
    <r>
      <rPr>
        <sz val="11"/>
        <color rgb="FF000000"/>
        <rFont val="Calibri"/>
      </rPr>
      <t>6. Tap the name of the Exchange account.</t>
    </r>
    <r>
      <rPr>
        <sz val="11"/>
        <color rgb="FF000000"/>
        <rFont val="Calibri"/>
      </rPr>
      <t xml:space="preserve">
</t>
    </r>
    <r>
      <rPr>
        <sz val="11"/>
        <color rgb="FF000000"/>
        <rFont val="Calibri"/>
      </rPr>
      <t>7. Verify "Prevent Move" is set to "Yes".</t>
    </r>
    <r>
      <rPr>
        <sz val="11"/>
        <color rgb="FF000000"/>
        <rFont val="Calibri"/>
      </rPr>
      <t xml:space="preserve">
</t>
    </r>
    <r>
      <rPr>
        <sz val="11"/>
        <color rgb="FF000000"/>
        <rFont val="Calibri"/>
      </rPr>
      <t>If "Allow messages to be moved" is checked in the Apple visionOS management tool, or the Exchange policy on the Vision Pro has "Prevent Move" set to "No", this is a finding.</t>
    </r>
  </si>
  <si>
    <t>V-282808</t>
  </si>
  <si>
    <r>
      <rPr>
        <sz val="11"/>
        <rFont val="Calibri"/>
      </rPr>
      <t>Apple visionOS 26 must implement the management setting: treat AirDrop as an unmanaged destination.</t>
    </r>
  </si>
  <si>
    <r>
      <rPr>
        <sz val="11"/>
        <color rgb="FF000000"/>
        <rFont val="Calibri"/>
      </rPr>
      <t>Install a configuration profile to treat AirDrop as an unmanaged destination.</t>
    </r>
  </si>
  <si>
    <r>
      <rPr>
        <sz val="11"/>
        <color rgb="FF000000"/>
        <rFont val="Calibri"/>
      </rPr>
      <t>AirDrop is a way to send contact information or photos to other users with AirDrop enabled. This feature enables a possible attack vector for adversaries to exploit. Once the attacker has gained access to the information broadcast by this feature, the attacker may distribute this sensitive information very quickly and without DOD's control or awareness. By disabling this feature, the risk of mass data exfiltration will be mitigated.</t>
    </r>
    <r>
      <rPr>
        <sz val="11"/>
        <color rgb="FF000000"/>
        <rFont val="Calibri"/>
      </rPr>
      <t xml:space="preserve">
</t>
    </r>
    <r>
      <rPr>
        <sz val="11"/>
        <color rgb="FF000000"/>
        <rFont val="Calibri"/>
      </rPr>
      <t>Note: If the site uses Apple's optional Automatic Device Enrollment, this control is available as a supervised MDM control.</t>
    </r>
    <r>
      <rPr>
        <sz val="11"/>
        <color rgb="FF000000"/>
        <rFont val="Calibri"/>
      </rPr>
      <t xml:space="preserve">
</t>
    </r>
    <r>
      <rPr>
        <sz val="11"/>
        <color rgb="FF000000"/>
        <rFont val="Calibri"/>
      </rPr>
      <t>SFR ID: FMT_SMF.1.1 #47</t>
    </r>
  </si>
  <si>
    <r>
      <rPr>
        <sz val="11"/>
        <color rgb="FF000000"/>
        <rFont val="Calibri"/>
      </rPr>
      <t>Review configuration settings to confirm "Treat AirDrop as an unmanaged destination" is enabled.</t>
    </r>
    <r>
      <rPr>
        <sz val="11"/>
        <color rgb="FF000000"/>
        <rFont val="Calibri"/>
      </rPr>
      <t xml:space="preserve">
</t>
    </r>
    <r>
      <rPr>
        <sz val="11"/>
        <color rgb="FF000000"/>
        <rFont val="Calibri"/>
      </rPr>
      <t xml:space="preserve">This check procedure is performed on both the Apple visionOS management tool and the Vision Pro.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visionOS management tool, verify "Treat AirDrop as unmanaged destination" is checked.</t>
    </r>
    <r>
      <rPr>
        <sz val="11"/>
        <color rgb="FF000000"/>
        <rFont val="Calibri"/>
      </rPr>
      <t xml:space="preserve">
</t>
    </r>
    <r>
      <rPr>
        <sz val="11"/>
        <color rgb="FF000000"/>
        <rFont val="Calibri"/>
      </rPr>
      <t>On the Vision Pro:</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"Sharing managed documents using AirDrop not allowed" is listed.</t>
    </r>
    <r>
      <rPr>
        <sz val="11"/>
        <color rgb="FF000000"/>
        <rFont val="Calibri"/>
      </rPr>
      <t xml:space="preserve">
</t>
    </r>
    <r>
      <rPr>
        <sz val="11"/>
        <color rgb="FF000000"/>
        <rFont val="Calibri"/>
      </rPr>
      <t>If "Treat AirDrop as unmanaged destination" is disabled in the Apple visionOS management tool, or the restrictions policy on the Vision Pro does not list "Sharing managed documents using AirDrop not allowed", this is a finding.</t>
    </r>
  </si>
  <si>
    <t>V-282809</t>
  </si>
  <si>
    <r>
      <rPr>
        <sz val="11"/>
        <rFont val="Calibri"/>
      </rPr>
      <t>Apple visionOS 26 must implement the management setting: not share location data through iCloud.</t>
    </r>
  </si>
  <si>
    <r>
      <rPr>
        <sz val="11"/>
        <color rgb="FF000000"/>
        <rFont val="Calibri"/>
      </rPr>
      <t>The user must configure Apple Vision Pro to disable location sharing through iCloud.</t>
    </r>
  </si>
  <si>
    <r>
      <rPr>
        <sz val="11"/>
        <color rgb="FF000000"/>
        <rFont val="Calibri"/>
      </rPr>
      <t>Sharing of location data is an operational security risk because it potentially allows an adversary to determine a DOD user's location, movements, and patterns in those movements over time. An adversary could use this information to target the user or gather intelligence on the user's likely activities. Using commercial cloud services to store and handle location data could leave the data vulnerable to breach, particularly by sophisticated adversaries. Disabling the use of such services mitigates this risk.</t>
    </r>
    <r>
      <rPr>
        <sz val="11"/>
        <color rgb="FF000000"/>
        <rFont val="Calibri"/>
      </rPr>
      <t xml:space="preserve">
</t>
    </r>
    <r>
      <rPr>
        <sz val="11"/>
        <color rgb="FF000000"/>
        <rFont val="Calibri"/>
      </rPr>
      <t>SFR ID: FMT_SMF.1.1 #47</t>
    </r>
  </si>
  <si>
    <r>
      <rPr>
        <sz val="11"/>
        <color rgb="FF000000"/>
        <rFont val="Calibri"/>
      </rPr>
      <t>Review configuration settings to confirm "Location Services" is disabled. Note that this is a User-Based Enforcement (UBE) control, which cannot be managed by an MDM server.</t>
    </r>
    <r>
      <rPr>
        <sz val="11"/>
        <color rgb="FF000000"/>
        <rFont val="Calibri"/>
      </rPr>
      <t xml:space="preserve">
</t>
    </r>
    <r>
      <rPr>
        <sz val="11"/>
        <color rgb="FF000000"/>
        <rFont val="Calibri"/>
      </rPr>
      <t>This check procedure is performed on the iPhone and iPad only.</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"Privacy &amp; Security".</t>
    </r>
    <r>
      <rPr>
        <sz val="11"/>
        <color rgb="FF000000"/>
        <rFont val="Calibri"/>
      </rPr>
      <t xml:space="preserve">
</t>
    </r>
    <r>
      <rPr>
        <sz val="11"/>
        <color rgb="FF000000"/>
        <rFont val="Calibri"/>
      </rPr>
      <t>3. Tap "Location Services".</t>
    </r>
    <r>
      <rPr>
        <sz val="11"/>
        <color rgb="FF000000"/>
        <rFont val="Calibri"/>
      </rPr>
      <t xml:space="preserve">
</t>
    </r>
    <r>
      <rPr>
        <sz val="11"/>
        <color rgb="FF000000"/>
        <rFont val="Calibri"/>
      </rPr>
      <t>4. If the authorizing official (AO) has not approved use of personal iCloud accounts on the device, verify "Location Services" is disabled.</t>
    </r>
    <r>
      <rPr>
        <sz val="11"/>
        <color rgb="FF000000"/>
        <rFont val="Calibri"/>
      </rPr>
      <t xml:space="preserve">
</t>
    </r>
    <r>
      <rPr>
        <sz val="11"/>
        <color rgb="FF000000"/>
        <rFont val="Calibri"/>
      </rPr>
      <t>5. If the AO has approved the use of personal iCloud accounts on the device, enable tap "Location Services".</t>
    </r>
    <r>
      <rPr>
        <sz val="11"/>
        <color rgb="FF000000"/>
        <rFont val="Calibri"/>
      </rPr>
      <t xml:space="preserve">
</t>
    </r>
    <r>
      <rPr>
        <sz val="11"/>
        <color rgb="FF000000"/>
        <rFont val="Calibri"/>
      </rPr>
      <t>If "Location Services" is not disabled when the AO has not approved use of personal iCloud accounts on the device, this is a finding.</t>
    </r>
    <r>
      <rPr>
        <sz val="11"/>
        <color rgb="FF000000"/>
        <rFont val="Calibri"/>
      </rPr>
      <t xml:space="preserve">
</t>
    </r>
    <r>
      <rPr>
        <sz val="11"/>
        <color rgb="FF000000"/>
        <rFont val="Calibri"/>
      </rPr>
      <t>If "Share My Location" is toggled to the right and appears green on the iPhone and iPad when the AO has approved the use of personal iCloud accounts, this is a finding.</t>
    </r>
  </si>
  <si>
    <t>V-282810</t>
  </si>
  <si>
    <r>
      <rPr>
        <sz val="11"/>
        <rFont val="Calibri"/>
      </rPr>
      <t>Apple visionOS 26 users must complete required training.</t>
    </r>
  </si>
  <si>
    <r>
      <rPr>
        <sz val="11"/>
        <color rgb="FF000000"/>
        <rFont val="Calibri"/>
      </rPr>
      <t>Have all Vision Pro users complete training on the following topics. Users must acknowledge receipt of training via a signed User Agreement or similar written record.</t>
    </r>
    <r>
      <rPr>
        <sz val="11"/>
        <color rgb="FF000000"/>
        <rFont val="Calibri"/>
      </rPr>
      <t xml:space="preserve">
</t>
    </r>
    <r>
      <rPr>
        <sz val="11"/>
        <color rgb="FF000000"/>
        <rFont val="Calibri"/>
      </rPr>
      <t>Training topics:</t>
    </r>
    <r>
      <rPr>
        <sz val="11"/>
        <color rgb="FF000000"/>
        <rFont val="Calibri"/>
      </rPr>
      <t xml:space="preserve">
</t>
    </r>
    <r>
      <rPr>
        <sz val="11"/>
        <color rgb="FF000000"/>
        <rFont val="Calibri"/>
      </rPr>
      <t>- Operational security concerns introduced by unmanaged applications, including applications using global positioning system (GPS) tracking.</t>
    </r>
    <r>
      <rPr>
        <sz val="11"/>
        <color rgb="FF000000"/>
        <rFont val="Calibri"/>
      </rPr>
      <t xml:space="preserve">
</t>
    </r>
    <r>
      <rPr>
        <sz val="11"/>
        <color rgb="FF000000"/>
        <rFont val="Calibri"/>
      </rPr>
      <t xml:space="preserve">- Must ensure no DOD data is saved in an unmanaged app or transmitted from a personal app (for example, from personal email). </t>
    </r>
    <r>
      <rPr>
        <sz val="11"/>
        <color rgb="FF000000"/>
        <rFont val="Calibri"/>
      </rPr>
      <t xml:space="preserve">
</t>
    </r>
    <r>
      <rPr>
        <sz val="11"/>
        <color rgb="FF000000"/>
        <rFont val="Calibri"/>
      </rPr>
      <t xml:space="preserve">- If the Purebred key management app is used, users are responsible for maintaining positive control of their credentialed device at all times. The DOD PKI certificate policy requires subscribers to maintain positive control of the devices that contain private keys and report any loss of control so the credentials can be revoked. Upon device retirement, turn-in, or reassignment, ensure a factory data reset is performed prior to device handoff. Follow mobility service provider decommissioning procedures as applicable. </t>
    </r>
    <r>
      <rPr>
        <sz val="11"/>
        <color rgb="FF000000"/>
        <rFont val="Calibri"/>
      </rPr>
      <t xml:space="preserve">
</t>
    </r>
    <r>
      <rPr>
        <sz val="11"/>
        <color rgb="FF000000"/>
        <rFont val="Calibri"/>
      </rPr>
      <t>- How to configure the following UBE controls (users must configure the control) and other controls on the Vision Pro:</t>
    </r>
    <r>
      <rPr>
        <sz val="11"/>
        <color rgb="FF000000"/>
        <rFont val="Calibri"/>
      </rPr>
      <t xml:space="preserve">
</t>
    </r>
    <r>
      <rPr>
        <sz val="11"/>
        <color rgb="FF000000"/>
        <rFont val="Calibri"/>
      </rPr>
      <t xml:space="preserve">  **Never enable Guest User Mode. Use is prohibited.</t>
    </r>
    <r>
      <rPr>
        <sz val="11"/>
        <color rgb="FF000000"/>
        <rFont val="Calibri"/>
      </rPr>
      <t xml:space="preserve">
</t>
    </r>
    <r>
      <rPr>
        <sz val="11"/>
        <color rgb="FF000000"/>
        <rFont val="Calibri"/>
      </rPr>
      <t xml:space="preserve">  **Never enable Developer Mode. Use is prohibited.</t>
    </r>
    <r>
      <rPr>
        <sz val="11"/>
        <color rgb="FF000000"/>
        <rFont val="Calibri"/>
      </rPr>
      <t xml:space="preserve">
</t>
    </r>
    <r>
      <rPr>
        <sz val="11"/>
        <color rgb="FF000000"/>
        <rFont val="Calibri"/>
      </rPr>
      <t>- AO guidance on acceptable use and restrictions, if any, on downloading and installing personal apps and data (music, photos, etc.).</t>
    </r>
    <r>
      <rPr>
        <sz val="11"/>
        <color rgb="FF000000"/>
        <rFont val="Calibri"/>
      </rPr>
      <t xml:space="preserve">
</t>
    </r>
    <r>
      <rPr>
        <sz val="11"/>
        <color rgb="FF000000"/>
        <rFont val="Calibri"/>
      </rPr>
      <t>-The Developer Strap must not be used with a DOD Vision Pro device without the explicit approval of the AO.</t>
    </r>
  </si>
  <si>
    <r>
      <rPr>
        <sz val="11"/>
        <color rgb="FF000000"/>
        <rFont val="Calibri"/>
      </rPr>
      <t>The security posture on visionOS devices requires the device user to configure several required policy rules on their device. User-Based Enforcement (UBE) is required for these controls. In addition, if the authorizing official (AO) has approved users' full access to the Apple App Store, users must receive training on risks. If a user is not aware of their responsibilities and does not comply with UBE requirements, the security posture of the visionOS mobile device and DOD sensitive data may become compromised.</t>
    </r>
    <r>
      <rPr>
        <sz val="11"/>
        <color rgb="FF000000"/>
        <rFont val="Calibri"/>
      </rPr>
      <t xml:space="preserve">
</t>
    </r>
    <r>
      <rPr>
        <sz val="11"/>
        <color rgb="FF000000"/>
        <rFont val="Calibri"/>
      </rPr>
      <t>SFR ID: NA</t>
    </r>
  </si>
  <si>
    <r>
      <rPr>
        <sz val="11"/>
        <color rgb="FF000000"/>
        <rFont val="Calibri"/>
      </rPr>
      <t>Review a sample of site User Agreements for visionOS device users or similar training records and training course content. Verify Vision Pro users have completed required training.</t>
    </r>
    <r>
      <rPr>
        <sz val="11"/>
        <color rgb="FF000000"/>
        <rFont val="Calibri"/>
      </rPr>
      <t xml:space="preserve">
</t>
    </r>
    <r>
      <rPr>
        <sz val="11"/>
        <color rgb="FF000000"/>
        <rFont val="Calibri"/>
      </rPr>
      <t>If any Vision Pro user has not completed required training, this is a finding.</t>
    </r>
  </si>
  <si>
    <t>V-282811</t>
  </si>
  <si>
    <r>
      <rPr>
        <sz val="11"/>
        <rFont val="Calibri"/>
      </rPr>
      <t>A managed photo app must be used to take and store work-related photos.</t>
    </r>
  </si>
  <si>
    <r>
      <rPr>
        <sz val="11"/>
        <color rgb="FF000000"/>
        <rFont val="Calibri"/>
      </rPr>
      <t>Install a managed photos app to take and manage work-related photos.</t>
    </r>
  </si>
  <si>
    <r>
      <rPr>
        <sz val="11"/>
        <color rgb="FF000000"/>
        <rFont val="Calibri"/>
      </rPr>
      <t>The visionOS Photos app is unmanaged and may sync photos with a device or user's personal iCloud account. Therefore, work-related photos must not be taken via the visionOS camera app or stored in the Photos app. A managed photo app must be used to take and manage work-related photos.</t>
    </r>
    <r>
      <rPr>
        <sz val="11"/>
        <color rgb="FF000000"/>
        <rFont val="Calibri"/>
      </rPr>
      <t xml:space="preserve">
</t>
    </r>
    <r>
      <rPr>
        <sz val="11"/>
        <color rgb="FF000000"/>
        <rFont val="Calibri"/>
      </rPr>
      <t>SFR ID: NA</t>
    </r>
  </si>
  <si>
    <r>
      <rPr>
        <sz val="11"/>
        <color rgb="FF000000"/>
        <rFont val="Calibri"/>
      </rPr>
      <t>Review configuration settings to confirm a managed photos app is installed on the visionOS device.</t>
    </r>
    <r>
      <rPr>
        <sz val="11"/>
        <color rgb="FF000000"/>
        <rFont val="Calibri"/>
      </rPr>
      <t xml:space="preserve">
</t>
    </r>
    <r>
      <rPr>
        <sz val="11"/>
        <color rgb="FF000000"/>
        <rFont val="Calibri"/>
      </rPr>
      <t>This check procedure is performed on the Vision Pro.</t>
    </r>
    <r>
      <rPr>
        <sz val="11"/>
        <color rgb="FF000000"/>
        <rFont val="Calibri"/>
      </rPr>
      <t xml:space="preserve">
</t>
    </r>
    <r>
      <rPr>
        <sz val="11"/>
        <color rgb="FF000000"/>
        <rFont val="Calibri"/>
      </rPr>
      <t>On the Vision Pro:</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DOD Configuration Profile from the Apple visionOS management tool.</t>
    </r>
    <r>
      <rPr>
        <sz val="11"/>
        <color rgb="FF000000"/>
        <rFont val="Calibri"/>
      </rPr>
      <t xml:space="preserve">
</t>
    </r>
    <r>
      <rPr>
        <sz val="11"/>
        <color rgb="FF000000"/>
        <rFont val="Calibri"/>
      </rPr>
      <t>5. Tap "Apps".</t>
    </r>
    <r>
      <rPr>
        <sz val="11"/>
        <color rgb="FF000000"/>
        <rFont val="Calibri"/>
      </rPr>
      <t xml:space="preserve">
</t>
    </r>
    <r>
      <rPr>
        <sz val="11"/>
        <color rgb="FF000000"/>
        <rFont val="Calibri"/>
      </rPr>
      <t>6. Verify a photo capture and management app is listed.</t>
    </r>
    <r>
      <rPr>
        <sz val="11"/>
        <color rgb="FF000000"/>
        <rFont val="Calibri"/>
      </rPr>
      <t xml:space="preserve">
</t>
    </r>
    <r>
      <rPr>
        <sz val="11"/>
        <color rgb="FF000000"/>
        <rFont val="Calibri"/>
      </rPr>
      <t>If a managed photo capture and management app is not installed on the Vision Pro, this is a finding.</t>
    </r>
  </si>
  <si>
    <t>V-282812</t>
  </si>
  <si>
    <r>
      <rPr>
        <sz val="11"/>
        <rFont val="Calibri"/>
      </rPr>
      <t>Apple visionOS 26 must not allow managed apps to write contacts to unmanaged contacts accounts.</t>
    </r>
  </si>
  <si>
    <r>
      <rPr>
        <sz val="11"/>
        <color rgb="FF000000"/>
        <rFont val="Calibri"/>
      </rPr>
      <t>Install a configuration profile to prevent managed apps from writing contacts to unmanaged contacts accounts.</t>
    </r>
  </si>
  <si>
    <r>
      <rPr>
        <sz val="11"/>
        <color rgb="FF000000"/>
        <rFont val="Calibri"/>
      </rPr>
      <t>Managed apps have been approved for the handling of DOD sensitive information. Unmanaged apps are provided for productivity and morale purposes but are not approved to handle DOD sensitive information. Examples of unmanaged apps include those for news services, travel guides, maps, and social networking. If a document were to be viewed in a managed app and the user had the ability to open this same document in an unmanaged app, this could lead to the compromise of sensitive DOD data. In some cases, the unmanaged apps are connected to cloud backup or social networks that would permit dissemination of DOD sensitive information to unauthorized individuals. Not allowing data to be opened within unmanaged apps mitigates the risk of compromising sensitive data.</t>
    </r>
    <r>
      <rPr>
        <sz val="11"/>
        <color rgb="FF000000"/>
        <rFont val="Calibri"/>
      </rPr>
      <t xml:space="preserve">
</t>
    </r>
    <r>
      <rPr>
        <sz val="11"/>
        <color rgb="FF000000"/>
        <rFont val="Calibri"/>
      </rPr>
      <t>SFR ID: FMT_SMF.1.1 #42, FDP_ACF_EXT.1.2</t>
    </r>
  </si>
  <si>
    <r>
      <rPr>
        <sz val="11"/>
        <color rgb="FF000000"/>
        <rFont val="Calibri"/>
      </rPr>
      <t>Review configuration settings to confirm "Allow managed apps to write contacts to unmanaged contacts accounts" is disabled.</t>
    </r>
    <r>
      <rPr>
        <sz val="11"/>
        <color rgb="FF000000"/>
        <rFont val="Calibri"/>
      </rPr>
      <t xml:space="preserve">
</t>
    </r>
    <r>
      <rPr>
        <sz val="11"/>
        <color rgb="FF000000"/>
        <rFont val="Calibri"/>
      </rPr>
      <t>This check procedure is performed on both the Apple visionOS management tool and the Apple visionOS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visionOS management tool, verify "Allow managed apps to write contacts to unmanaged contacts accounts" is unchecked.</t>
    </r>
    <r>
      <rPr>
        <sz val="11"/>
        <color rgb="FF000000"/>
        <rFont val="Calibri"/>
      </rPr>
      <t xml:space="preserve">
</t>
    </r>
    <r>
      <rPr>
        <sz val="11"/>
        <color rgb="FF000000"/>
        <rFont val="Calibri"/>
      </rPr>
      <t>On the Vision Pro:</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visionOS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"Allow managed apps to write contacts to unmanaged contacts accounts" is not listed.</t>
    </r>
    <r>
      <rPr>
        <sz val="11"/>
        <color rgb="FF000000"/>
        <rFont val="Calibri"/>
      </rPr>
      <t xml:space="preserve">
</t>
    </r>
    <r>
      <rPr>
        <sz val="11"/>
        <color rgb="FF000000"/>
        <rFont val="Calibri"/>
      </rPr>
      <t>If "Allow managed apps to write contacts to unmanaged contacts accounts" is checked in the visionOS management tool, or the restrictions policy on the Vision Pro lists "Allow managed apps to write contacts to unmanaged contacts accounts", this is a finding.</t>
    </r>
  </si>
  <si>
    <t>V-282813</t>
  </si>
  <si>
    <r>
      <rPr>
        <sz val="11"/>
        <rFont val="Calibri"/>
      </rPr>
      <t>Apple visionOS 26 must not allow unmanaged apps to read contacts from managed contacts accounts.</t>
    </r>
  </si>
  <si>
    <r>
      <rPr>
        <sz val="11"/>
        <color rgb="FF000000"/>
        <rFont val="Calibri"/>
      </rPr>
      <t>Install a configuration profile to prevent unmanaged apps from reading contacts from managed contacts accounts.</t>
    </r>
  </si>
  <si>
    <r>
      <rPr>
        <sz val="11"/>
        <color rgb="FF000000"/>
        <rFont val="Calibri"/>
      </rPr>
      <t>Review configuration settings to confirm "Allow unmanaged apps to read contacts from managed contacts accounts" is disabled.</t>
    </r>
    <r>
      <rPr>
        <sz val="11"/>
        <color rgb="FF000000"/>
        <rFont val="Calibri"/>
      </rPr>
      <t xml:space="preserve">
</t>
    </r>
    <r>
      <rPr>
        <sz val="11"/>
        <color rgb="FF000000"/>
        <rFont val="Calibri"/>
      </rPr>
      <t>This check procedure is performed on both the Apple visionOS management tool and the Vision Pro.</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visionOS management tool, verify "Allow unmanaged apps to read contacts from managed contacts accounts" is unchecked.</t>
    </r>
    <r>
      <rPr>
        <sz val="11"/>
        <color rgb="FF000000"/>
        <rFont val="Calibri"/>
      </rPr>
      <t xml:space="preserve">
</t>
    </r>
    <r>
      <rPr>
        <sz val="11"/>
        <color rgb="FF000000"/>
        <rFont val="Calibri"/>
      </rPr>
      <t>On the Vision Pro:</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visionOS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"Allow unmanaged apps to read contacts from managed contacts accounts" is not listed.</t>
    </r>
    <r>
      <rPr>
        <sz val="11"/>
        <color rgb="FF000000"/>
        <rFont val="Calibri"/>
      </rPr>
      <t xml:space="preserve">
</t>
    </r>
    <r>
      <rPr>
        <sz val="11"/>
        <color rgb="FF000000"/>
        <rFont val="Calibri"/>
      </rPr>
      <t>If "Allow unmanaged apps to read contacts from managed contacts accounts" is checked in the visionOS management tool, or the restrictions policy on the Vision Pro lists "Allow unmanaged apps to read contacts from managed contacts accounts", this is a finding.</t>
    </r>
  </si>
  <si>
    <t>V-282814</t>
  </si>
  <si>
    <r>
      <rPr>
        <sz val="11"/>
        <rFont val="Calibri"/>
      </rPr>
      <t>Apple visionOS 26 must implement the management setting: disable AirDrop.</t>
    </r>
  </si>
  <si>
    <r>
      <rPr>
        <sz val="11"/>
        <color rgb="FF000000"/>
        <rFont val="Calibri"/>
      </rPr>
      <t xml:space="preserve">AirDrop is a way to send contact information or photos to other users with this same feature enabled. This feature enables a possible attack vector for adversaries to exploit. Once the attacker has gained access to the information broadcast by this feature, the attacker may distribute this sensitive information very quickly and without DOD's control or awareness. By disabling this feature, the risk of mass data exfiltration will be mitigated. </t>
    </r>
    <r>
      <rPr>
        <sz val="11"/>
        <color rgb="FF000000"/>
        <rFont val="Calibri"/>
      </rPr>
      <t xml:space="preserve">
</t>
    </r>
    <r>
      <rPr>
        <sz val="11"/>
        <color rgb="FF000000"/>
        <rFont val="Calibri"/>
      </rPr>
      <t>Note: If the site uses Apple's optional Automatic Device Enrollment, this control is available as a supervised MDM control.</t>
    </r>
    <r>
      <rPr>
        <sz val="11"/>
        <color rgb="FF000000"/>
        <rFont val="Calibri"/>
      </rPr>
      <t xml:space="preserve">
</t>
    </r>
    <r>
      <rPr>
        <sz val="11"/>
        <color rgb="FF000000"/>
        <rFont val="Calibri"/>
      </rPr>
      <t>SFR ID: FMT_SMF.1.1 #47</t>
    </r>
  </si>
  <si>
    <r>
      <rPr>
        <sz val="11"/>
        <color rgb="FF000000"/>
        <rFont val="Calibri"/>
      </rPr>
      <t xml:space="preserve">Review configuration settings to confirm it is disabled. </t>
    </r>
    <r>
      <rPr>
        <sz val="11"/>
        <color rgb="FF000000"/>
        <rFont val="Calibri"/>
      </rPr>
      <t xml:space="preserve">
</t>
    </r>
    <r>
      <rPr>
        <sz val="11"/>
        <color rgb="FF000000"/>
        <rFont val="Calibri"/>
      </rPr>
      <t>This is a supervised-only control. If the Vision Pro being reviewed is not supervised by the MDM, this control is automatically a finding.</t>
    </r>
    <r>
      <rPr>
        <sz val="11"/>
        <color rgb="FF000000"/>
        <rFont val="Calibri"/>
      </rPr>
      <t xml:space="preserve">
</t>
    </r>
    <r>
      <rPr>
        <sz val="11"/>
        <color rgb="FF000000"/>
        <rFont val="Calibri"/>
      </rPr>
      <t>If the Vision Pro being reviewed is supervised by the MDM, follow these procedures:</t>
    </r>
    <r>
      <rPr>
        <sz val="11"/>
        <color rgb="FF000000"/>
        <rFont val="Calibri"/>
      </rPr>
      <t xml:space="preserve">
</t>
    </r>
    <r>
      <rPr>
        <sz val="11"/>
        <color rgb="FF000000"/>
        <rFont val="Calibri"/>
      </rPr>
      <t>This check procedure is performed on both the device management tool and the Vision Pro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Vision Pro management tool, verify "Allow AirDrop" is unchecked.</t>
    </r>
    <r>
      <rPr>
        <sz val="11"/>
        <color rgb="FF000000"/>
        <rFont val="Calibri"/>
      </rPr>
      <t xml:space="preserve">
</t>
    </r>
    <r>
      <rPr>
        <sz val="11"/>
        <color rgb="FF000000"/>
        <rFont val="Calibri"/>
      </rPr>
      <t>On the Vision Pro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visionOS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"AirDrop not allowed" is listed.</t>
    </r>
    <r>
      <rPr>
        <sz val="11"/>
        <color rgb="FF000000"/>
        <rFont val="Calibri"/>
      </rPr>
      <t xml:space="preserve">
</t>
    </r>
    <r>
      <rPr>
        <sz val="11"/>
        <color rgb="FF000000"/>
        <rFont val="Calibri"/>
      </rPr>
      <t>If "AirDrop not allowed" is not listed in the management tool and on the Apple device, this is a finding.</t>
    </r>
  </si>
  <si>
    <t>V-282815</t>
  </si>
  <si>
    <r>
      <rPr>
        <sz val="11"/>
        <rFont val="Calibri"/>
      </rPr>
      <t xml:space="preserve">Apple visionOS 26 must disable </t>
    </r>
    <r>
      <rPr>
        <sz val="11"/>
        <color rgb="FF000000"/>
        <rFont val="Calibri"/>
      </rPr>
      <t>"</t>
    </r>
    <r>
      <rPr>
        <b/>
        <sz val="11"/>
        <color rgb="FF000000"/>
        <rFont val="Calibri"/>
      </rPr>
      <t>Password AutoFill</t>
    </r>
    <r>
      <rPr>
        <sz val="11"/>
        <color rgb="FF000000"/>
        <rFont val="Calibri"/>
      </rPr>
      <t>"</t>
    </r>
    <r>
      <rPr>
        <sz val="11"/>
        <color rgb="FF000000"/>
        <rFont val="Calibri"/>
      </rPr>
      <t xml:space="preserve"> in browsers and applications.</t>
    </r>
  </si>
  <si>
    <r>
      <rPr>
        <sz val="11"/>
        <color rgb="FF000000"/>
        <rFont val="Calibri"/>
      </rPr>
      <t>Install a configuration profile to disable allow Password AutoFill in the management tool. This is a supervised-only control.</t>
    </r>
  </si>
  <si>
    <r>
      <rPr>
        <sz val="11"/>
        <color rgb="FF000000"/>
        <rFont val="Calibri"/>
      </rPr>
      <t>The AutoFill functionality in browsers and applications allows the user to complete a form that contains sensitive information, such as Personally Identifiable Information, without previous knowledge of the information. By allowing the use of the AutoFill functionality, an adversary who learns a user's Vision Pro passcode, or who otherwise is able to unlock the device, may be able to further breach other systems by relying on the AutoFill feature to provide information unknown to the adversary. Disabling the AutoFill functionality significantly mitigates the risk of an adversary gaining further information about the device's user or compromising other systems.</t>
    </r>
    <r>
      <rPr>
        <sz val="11"/>
        <color rgb="FF000000"/>
        <rFont val="Calibri"/>
      </rPr>
      <t xml:space="preserve">
</t>
    </r>
    <r>
      <rPr>
        <sz val="11"/>
        <color rgb="FF000000"/>
        <rFont val="Calibri"/>
      </rPr>
      <t>SFR ID: FMT_SMF.1.1 #47</t>
    </r>
  </si>
  <si>
    <r>
      <rPr>
        <sz val="11"/>
        <color rgb="FF000000"/>
        <rFont val="Calibri"/>
      </rPr>
      <t>This is a supervised-only control. If the Vision Pro being reviewed is not supervised by the MDM, this control is automatically a finding.</t>
    </r>
    <r>
      <rPr>
        <sz val="11"/>
        <color rgb="FF000000"/>
        <rFont val="Calibri"/>
      </rPr>
      <t xml:space="preserve">
</t>
    </r>
    <r>
      <rPr>
        <sz val="11"/>
        <color rgb="FF000000"/>
        <rFont val="Calibri"/>
      </rPr>
      <t>If the Vision Pro being reviewed is supervised by the MDM, review configuration settings to confirm "Password AutoFill is not allowed" is disabled.</t>
    </r>
    <r>
      <rPr>
        <sz val="11"/>
        <color rgb="FF000000"/>
        <rFont val="Calibri"/>
      </rPr>
      <t xml:space="preserve">
</t>
    </r>
    <r>
      <rPr>
        <sz val="11"/>
        <color rgb="FF000000"/>
        <rFont val="Calibri"/>
      </rPr>
      <t>This check procedure is performed on both the visionOS device management tool and the Vision Pro.</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visionOS management tool, verify "Password AutoFill is not allowed" is unchecked.</t>
    </r>
    <r>
      <rPr>
        <sz val="11"/>
        <color rgb="FF000000"/>
        <rFont val="Calibri"/>
      </rPr>
      <t xml:space="preserve">
</t>
    </r>
    <r>
      <rPr>
        <sz val="11"/>
        <color rgb="FF000000"/>
        <rFont val="Calibri"/>
      </rPr>
      <t>On the Vision Pro:</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visionOS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"Password AutoFill is not allowed" is listed.</t>
    </r>
    <r>
      <rPr>
        <sz val="11"/>
        <color rgb="FF000000"/>
        <rFont val="Calibri"/>
      </rPr>
      <t xml:space="preserve">
</t>
    </r>
    <r>
      <rPr>
        <sz val="11"/>
        <color rgb="FF000000"/>
        <rFont val="Calibri"/>
      </rPr>
      <t>If "Password AutoFill is not allowed" is not enabled in the visionOS management tool and on the Apple device, this is a finding.</t>
    </r>
  </si>
  <si>
    <t>V-282816</t>
  </si>
  <si>
    <r>
      <rPr>
        <sz val="11"/>
        <rFont val="Calibri"/>
      </rPr>
      <t>Apple visionOS 26 must disable password sharing.</t>
    </r>
  </si>
  <si>
    <r>
      <rPr>
        <sz val="11"/>
        <color rgb="FF000000"/>
        <rFont val="Calibri"/>
      </rPr>
      <t>Install a configuration profile to disable allow password proximity sharing in the management tool. This is a supervised-only control.</t>
    </r>
  </si>
  <si>
    <r>
      <rPr>
        <sz val="11"/>
        <color rgb="FF000000"/>
        <rFont val="Calibri"/>
      </rPr>
      <t>This control allows sharing passwords between Apple devices using AirDrop. This could lead to a compromise of the device password with an unauthorized person or device. DOD Apple device passwords must not be shared.</t>
    </r>
    <r>
      <rPr>
        <sz val="11"/>
        <color rgb="FF000000"/>
        <rFont val="Calibri"/>
      </rPr>
      <t xml:space="preserve">
</t>
    </r>
    <r>
      <rPr>
        <sz val="11"/>
        <color rgb="FF000000"/>
        <rFont val="Calibri"/>
      </rPr>
      <t>SFR ID: FMT_SMF.1.1 #47</t>
    </r>
  </si>
  <si>
    <r>
      <rPr>
        <sz val="11"/>
        <color rgb="FF000000"/>
        <rFont val="Calibri"/>
      </rPr>
      <t>This is a supervised-only control. If the Vision Pro being reviewed is not supervised by the MDM, this control is automatically a finding.</t>
    </r>
    <r>
      <rPr>
        <sz val="11"/>
        <color rgb="FF000000"/>
        <rFont val="Calibri"/>
      </rPr>
      <t xml:space="preserve">
</t>
    </r>
    <r>
      <rPr>
        <sz val="11"/>
        <color rgb="FF000000"/>
        <rFont val="Calibri"/>
      </rPr>
      <t>If the Vision Pro being reviewed is supervised by the MDM, review configuration settings to confirm "Password Sharing is not allowed" is enabled.</t>
    </r>
    <r>
      <rPr>
        <sz val="11"/>
        <color rgb="FF000000"/>
        <rFont val="Calibri"/>
      </rPr>
      <t xml:space="preserve">
</t>
    </r>
    <r>
      <rPr>
        <sz val="11"/>
        <color rgb="FF000000"/>
        <rFont val="Calibri"/>
      </rPr>
      <t>This check procedure is performed on both the device management tool and the Vision Pro.</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visionOS management tool, verify "Password Sharing is not allowed" is checked.</t>
    </r>
    <r>
      <rPr>
        <sz val="11"/>
        <color rgb="FF000000"/>
        <rFont val="Calibri"/>
      </rPr>
      <t xml:space="preserve">
</t>
    </r>
    <r>
      <rPr>
        <sz val="11"/>
        <color rgb="FF000000"/>
        <rFont val="Calibri"/>
      </rPr>
      <t>On the visionOS:</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visionOS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"Password Sharing is not allowed" is listed.</t>
    </r>
    <r>
      <rPr>
        <sz val="11"/>
        <color rgb="FF000000"/>
        <rFont val="Calibri"/>
      </rPr>
      <t xml:space="preserve">
</t>
    </r>
    <r>
      <rPr>
        <sz val="11"/>
        <color rgb="FF000000"/>
        <rFont val="Calibri"/>
      </rPr>
      <t>If "Password Sharing is not allowed" is not enabled in the management tool and on the Apple device, this is a finding.</t>
    </r>
  </si>
  <si>
    <t>V-282817</t>
  </si>
  <si>
    <r>
      <rPr>
        <sz val="11"/>
        <rFont val="Calibri"/>
      </rPr>
      <t>The Apple visionOS 26 must be supervised by the MDM.</t>
    </r>
  </si>
  <si>
    <r>
      <rPr>
        <sz val="11"/>
        <color rgb="FF000000"/>
        <rFont val="Calibri"/>
      </rPr>
      <t>Use one of the following methods to supervise visionOS devices managed by the DOD mobile service provider.</t>
    </r>
    <r>
      <rPr>
        <sz val="11"/>
        <color rgb="FF000000"/>
        <rFont val="Calibri"/>
      </rPr>
      <t xml:space="preserve">
</t>
    </r>
    <r>
      <rPr>
        <sz val="11"/>
        <color rgb="FF000000"/>
        <rFont val="Calibri"/>
      </rPr>
      <t>Method 1:</t>
    </r>
    <r>
      <rPr>
        <sz val="11"/>
        <color rgb="FF000000"/>
        <rFont val="Calibri"/>
      </rPr>
      <t xml:space="preserve">
</t>
    </r>
    <r>
      <rPr>
        <sz val="11"/>
        <color rgb="FF000000"/>
        <rFont val="Calibri"/>
      </rPr>
      <t>- Register all current and new visionOS devices in the DOD mobile service provider's Automated Device Management/Apple Business Manager (ABM) account.</t>
    </r>
    <r>
      <rPr>
        <sz val="11"/>
        <color rgb="FF000000"/>
        <rFont val="Calibri"/>
      </rPr>
      <t xml:space="preserve">
</t>
    </r>
    <r>
      <rPr>
        <sz val="11"/>
        <color rgb="FF000000"/>
        <rFont val="Calibri"/>
      </rPr>
      <t>- Enable supervision of managed visionOS devices in the MDM.</t>
    </r>
    <r>
      <rPr>
        <sz val="11"/>
        <color rgb="FF000000"/>
        <rFont val="Calibri"/>
      </rPr>
      <t xml:space="preserve">
</t>
    </r>
    <r>
      <rPr>
        <sz val="11"/>
        <color rgb="FF000000"/>
        <rFont val="Calibri"/>
      </rPr>
      <t xml:space="preserve">Method 2: </t>
    </r>
    <r>
      <rPr>
        <sz val="11"/>
        <color rgb="FF000000"/>
        <rFont val="Calibri"/>
      </rPr>
      <t xml:space="preserve">
</t>
    </r>
    <r>
      <rPr>
        <sz val="11"/>
        <color rgb="FF000000"/>
        <rFont val="Calibri"/>
      </rPr>
      <t>- Configure each visionOS device using the Apple Configurator tool for Supervision.</t>
    </r>
    <r>
      <rPr>
        <sz val="11"/>
        <color rgb="FF000000"/>
        <rFont val="Calibri"/>
      </rPr>
      <t xml:space="preserve">
</t>
    </r>
    <r>
      <rPr>
        <sz val="11"/>
        <color rgb="FF000000"/>
        <rFont val="Calibri"/>
      </rPr>
      <t>- This method is usually only appropriate when MDM management of the DOD Apple device is not appropriate or an older device cannot be registered in ABM.</t>
    </r>
  </si>
  <si>
    <r>
      <rPr>
        <sz val="11"/>
        <color rgb="FF000000"/>
        <rFont val="Calibri"/>
      </rPr>
      <t>When visionOS is not supervised, the DOD mobile service provider cannot control when new visionOS updates are installed on site-managed devices. Most updates should be installed immediately to mitigate new security vulnerabilities, while some sites need to test each update prior to installation to ensure critical missions are not adversely impacted by the update.</t>
    </r>
    <r>
      <rPr>
        <sz val="11"/>
        <color rgb="FF000000"/>
        <rFont val="Calibri"/>
      </rPr>
      <t xml:space="preserve">
</t>
    </r>
    <r>
      <rPr>
        <sz val="11"/>
        <color rgb="FF000000"/>
        <rFont val="Calibri"/>
      </rPr>
      <t>Several password and data protection controls can be implemented only when an Apple device is supervised.</t>
    </r>
    <r>
      <rPr>
        <sz val="11"/>
        <color rgb="FF000000"/>
        <rFont val="Calibri"/>
      </rPr>
      <t xml:space="preserve">
</t>
    </r>
    <r>
      <rPr>
        <sz val="11"/>
        <color rgb="FF000000"/>
        <rFont val="Calibri"/>
      </rPr>
      <t>SFR ID: FMT_SMF.1.1 #47</t>
    </r>
  </si>
  <si>
    <r>
      <rPr>
        <sz val="11"/>
        <color rgb="FF000000"/>
        <rFont val="Calibri"/>
      </rPr>
      <t>Review configuration settings to confirm site-managed visionOS devices are supervised.</t>
    </r>
    <r>
      <rPr>
        <sz val="11"/>
        <color rgb="FF000000"/>
        <rFont val="Calibri"/>
      </rPr>
      <t xml:space="preserve">
</t>
    </r>
    <r>
      <rPr>
        <sz val="11"/>
        <color rgb="FF000000"/>
        <rFont val="Calibri"/>
      </rPr>
      <t>This check procedure is performed on both the Apple visionOS management tool and the Vision Pro.</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visionOS management tool, verify all managed Apple devices are supervised (verification procedure will vary by MDM product).</t>
    </r>
    <r>
      <rPr>
        <sz val="11"/>
        <color rgb="FF000000"/>
        <rFont val="Calibri"/>
      </rPr>
      <t xml:space="preserve">
</t>
    </r>
    <r>
      <rPr>
        <sz val="11"/>
        <color rgb="FF000000"/>
        <rFont val="Calibri"/>
      </rPr>
      <t>Note: If the Apple device is not managed by an MDM and supervision is set up via Apple Configurator, this procedure is not applicable.</t>
    </r>
    <r>
      <rPr>
        <sz val="11"/>
        <color rgb="FF000000"/>
        <rFont val="Calibri"/>
      </rPr>
      <t xml:space="preserve">
</t>
    </r>
    <r>
      <rPr>
        <sz val="11"/>
        <color rgb="FF000000"/>
        <rFont val="Calibri"/>
      </rPr>
      <t>On the Vision Pro:</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 xml:space="preserve">2. Verify a message similar to the following appears on the screen: "This AVP is supervised by (name of site DOD mobile service provider)." </t>
    </r>
    <r>
      <rPr>
        <sz val="11"/>
        <color rgb="FF000000"/>
        <rFont val="Calibri"/>
      </rPr>
      <t xml:space="preserve">
</t>
    </r>
    <r>
      <rPr>
        <sz val="11"/>
        <color rgb="FF000000"/>
        <rFont val="Calibri"/>
      </rPr>
      <t>If site-managed visionOS devices are not supervised, this is a finding.</t>
    </r>
  </si>
  <si>
    <t>V-282818</t>
  </si>
  <si>
    <r>
      <rPr>
        <sz val="11"/>
        <rFont val="Calibri"/>
      </rPr>
      <t>The Apple visionOS must be configured to disable automatic transfer of diagnostic data to an external device other than an MDM service with which the device has enrolled.</t>
    </r>
  </si>
  <si>
    <r>
      <rPr>
        <sz val="11"/>
        <color rgb="FF000000"/>
        <rFont val="Calibri"/>
      </rPr>
      <t>Install a configuration profile to disable sending diagnostic data to an organization other than DOD.</t>
    </r>
  </si>
  <si>
    <r>
      <rPr>
        <sz val="11"/>
        <color rgb="FF000000"/>
        <rFont val="Calibri"/>
      </rPr>
      <t>Many software systems automatically send diagnostic data to the manufacturer or a third-party. This data enables the developers to understand real-world field behavior and improve the product based on that information. It can also reveal information about what DOD users are doing with the systems and what causes them to fail. An adversary embedded within the software development team or elsewhere could use the information acquired to breach mobile operating system security. Disabling automatic transfer of such information mitigates this risk.</t>
    </r>
    <r>
      <rPr>
        <sz val="11"/>
        <color rgb="FF000000"/>
        <rFont val="Calibri"/>
      </rPr>
      <t xml:space="preserve">
</t>
    </r>
    <r>
      <rPr>
        <sz val="11"/>
        <color rgb="FF000000"/>
        <rFont val="Calibri"/>
      </rPr>
      <t>SFR ID: FMT_SMF.1.1 #47a</t>
    </r>
  </si>
  <si>
    <r>
      <rPr>
        <sz val="11"/>
        <color rgb="FF000000"/>
        <rFont val="Calibri"/>
      </rPr>
      <t>Review configuration settings to confirm "Allow sending diagnostic and usage data to Apple" is disabled.</t>
    </r>
    <r>
      <rPr>
        <sz val="11"/>
        <color rgb="FF000000"/>
        <rFont val="Calibri"/>
      </rPr>
      <t xml:space="preserve">
</t>
    </r>
    <r>
      <rPr>
        <sz val="11"/>
        <color rgb="FF000000"/>
        <rFont val="Calibri"/>
      </rPr>
      <t>This check procedure is performed on both the visionOS management tool and the visionOS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visionOS management tool, verify "Allow sending diagnostic and usage data to Apple" is unchecked.</t>
    </r>
    <r>
      <rPr>
        <sz val="11"/>
        <color rgb="FF000000"/>
        <rFont val="Calibri"/>
      </rPr>
      <t xml:space="preserve">
</t>
    </r>
    <r>
      <rPr>
        <sz val="11"/>
        <color rgb="FF000000"/>
        <rFont val="Calibri"/>
      </rPr>
      <t>Alternatively, verify the text "&lt;key&gt;allowDiagnosticSubmission&lt;/key&gt;&lt;false/&gt;" appears in the configuration profile (.mobileconfig file).</t>
    </r>
    <r>
      <rPr>
        <sz val="11"/>
        <color rgb="FF000000"/>
        <rFont val="Calibri"/>
      </rPr>
      <t xml:space="preserve">
</t>
    </r>
    <r>
      <rPr>
        <sz val="11"/>
        <color rgb="FF000000"/>
        <rFont val="Calibri"/>
      </rPr>
      <t xml:space="preserve">On the Apple visionOS device: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visionOS management tool containing the management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"Diagnostic submission not allowed".</t>
    </r>
    <r>
      <rPr>
        <sz val="11"/>
        <color rgb="FF000000"/>
        <rFont val="Calibri"/>
      </rPr>
      <t xml:space="preserve">
</t>
    </r>
    <r>
      <rPr>
        <sz val="11"/>
        <color rgb="FF000000"/>
        <rFont val="Calibri"/>
      </rPr>
      <t>Note: This setting also disables "Share With App Developers".</t>
    </r>
    <r>
      <rPr>
        <sz val="11"/>
        <color rgb="FF000000"/>
        <rFont val="Calibri"/>
      </rPr>
      <t xml:space="preserve">
</t>
    </r>
    <r>
      <rPr>
        <sz val="11"/>
        <color rgb="FF000000"/>
        <rFont val="Calibri"/>
      </rPr>
      <t>If "Allow sending diagnostic and usage data to Apple" is checked in the visionOS management tool, "&lt;key&gt;allowDiagnosticSubmission&lt;/key&gt;&lt;true/&gt;" appears in the configuration profile, or the restrictions policy on the Apple visionOS device from the Apple visionOS management tool does not list "Diagnostic submission not allowed", this is a finding.</t>
    </r>
  </si>
  <si>
    <t>V-282819</t>
  </si>
  <si>
    <r>
      <rPr>
        <sz val="11"/>
        <rFont val="Calibri"/>
      </rPr>
      <t>Apple visionOS must implement the management setting: not allow a user to remove Apple visionOS configuration profiles that enforce DOD security requirements.</t>
    </r>
  </si>
  <si>
    <r>
      <rPr>
        <sz val="11"/>
        <color rgb="FF000000"/>
        <rFont val="Calibri"/>
      </rPr>
      <t>Configure the Apple visionOS configuration profile so that it can never be removed.</t>
    </r>
    <r>
      <rPr>
        <sz val="11"/>
        <color rgb="FF000000"/>
        <rFont val="Calibri"/>
      </rPr>
      <t xml:space="preserve">
</t>
    </r>
    <r>
      <rPr>
        <sz val="11"/>
        <color rgb="FF000000"/>
        <rFont val="Calibri"/>
      </rPr>
      <t>The procedure for implementing this control will vary depending on the MDM/EMM used by the mobile service provider.</t>
    </r>
    <r>
      <rPr>
        <sz val="11"/>
        <color rgb="FF000000"/>
        <rFont val="Calibri"/>
      </rPr>
      <t xml:space="preserve">
</t>
    </r>
    <r>
      <rPr>
        <sz val="11"/>
        <color rgb="FF000000"/>
        <rFont val="Calibri"/>
      </rPr>
      <t>When using Apple Configurator, under "General Security", configure "Security" to "Never" and "Automatically Remove Profile" to "Never".</t>
    </r>
  </si>
  <si>
    <r>
      <rPr>
        <sz val="11"/>
        <color rgb="FF000000"/>
        <rFont val="Calibri"/>
      </rPr>
      <t>Configuration profiles define security policies on Apple visionOS devices. If a user is able to remove a configuration profile, the user can then change the configuration that had been enforced by that policy. Relaxing security policies may introduce vulnerabilities the profiles had mitigated. Configuring a profile to never be removed mitigates this risk.</t>
    </r>
    <r>
      <rPr>
        <sz val="11"/>
        <color rgb="FF000000"/>
        <rFont val="Calibri"/>
      </rPr>
      <t xml:space="preserve">
</t>
    </r>
    <r>
      <rPr>
        <sz val="11"/>
        <color rgb="FF000000"/>
        <rFont val="Calibri"/>
      </rPr>
      <t>SFR ID: FMT_SMF.1.1 #47</t>
    </r>
  </si>
  <si>
    <r>
      <rPr>
        <sz val="11"/>
        <color rgb="FF000000"/>
        <rFont val="Calibri"/>
      </rPr>
      <t>Review configuration settings to confirm configuration profiles are not removable.</t>
    </r>
    <r>
      <rPr>
        <sz val="11"/>
        <color rgb="FF000000"/>
        <rFont val="Calibri"/>
      </rPr>
      <t xml:space="preserve">
</t>
    </r>
    <r>
      <rPr>
        <sz val="11"/>
        <color rgb="FF000000"/>
        <rFont val="Calibri"/>
      </rPr>
      <t>This check procedure is performed on both the Apple visionOS management tool and the Apple visionOS device. The procedures below assume the site is not enrolled in Apple's Automatic Device Enrollment and are not applicable to devices under MDM management.</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visionOS management tool, verify "Security" is set to "Never" and "Automatically Remove Profile" is set to "Never".</t>
    </r>
    <r>
      <rPr>
        <sz val="11"/>
        <color rgb="FF000000"/>
        <rFont val="Calibri"/>
      </rPr>
      <t xml:space="preserve">
</t>
    </r>
    <r>
      <rPr>
        <sz val="11"/>
        <color rgb="FF000000"/>
        <rFont val="Calibri"/>
      </rPr>
      <t>On the Apple visionOS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each Configuration Profile from the Apple visionOS management tool that contains the restrictions for the device.</t>
    </r>
    <r>
      <rPr>
        <sz val="11"/>
        <color rgb="FF000000"/>
        <rFont val="Calibri"/>
      </rPr>
      <t xml:space="preserve">
</t>
    </r>
    <r>
      <rPr>
        <sz val="11"/>
        <color rgb="FF000000"/>
        <rFont val="Calibri"/>
      </rPr>
      <t>5. Verify the "Remove Profile" button is not present.</t>
    </r>
    <r>
      <rPr>
        <sz val="11"/>
        <color rgb="FF000000"/>
        <rFont val="Calibri"/>
      </rPr>
      <t xml:space="preserve">
</t>
    </r>
    <r>
      <rPr>
        <sz val="11"/>
        <color rgb="FF000000"/>
        <rFont val="Calibri"/>
      </rPr>
      <t>If on the Apple visionOS management tool or the visionOS device the "Remove Profile" button is available on the configuration profile, this is a finding.</t>
    </r>
  </si>
  <si>
    <t>V-282820</t>
  </si>
  <si>
    <r>
      <rPr>
        <sz val="11"/>
        <rFont val="Calibri"/>
      </rPr>
      <t xml:space="preserve">Apple visionOS 26 must disable </t>
    </r>
    <r>
      <rPr>
        <sz val="11"/>
        <color rgb="FF000000"/>
        <rFont val="Calibri"/>
      </rPr>
      <t>"</t>
    </r>
    <r>
      <rPr>
        <b/>
        <sz val="11"/>
        <color rgb="FF000000"/>
        <rFont val="Calibri"/>
      </rPr>
      <t>Allow network drive access in Files access</t>
    </r>
    <r>
      <rPr>
        <sz val="11"/>
        <color rgb="FF000000"/>
        <rFont val="Calibri"/>
      </rPr>
      <t>"</t>
    </r>
    <r>
      <rPr>
        <sz val="11"/>
        <color rgb="FF000000"/>
        <rFont val="Calibri"/>
      </rPr>
      <t>.</t>
    </r>
  </si>
  <si>
    <r>
      <rPr>
        <sz val="11"/>
        <color rgb="FF000000"/>
        <rFont val="Calibri"/>
      </rPr>
      <t>Install a configuration profile to disable "Allow network drive access in Files access".</t>
    </r>
  </si>
  <si>
    <r>
      <rPr>
        <sz val="11"/>
        <color rgb="FF000000"/>
        <rFont val="Calibri"/>
      </rPr>
      <t>Allowing network drive access by the Files app could lead to the introduction of malware or unauthorized software into the DOD IT infrastructure and compromise of sensitive DOD information and systems.</t>
    </r>
    <r>
      <rPr>
        <sz val="11"/>
        <color rgb="FF000000"/>
        <rFont val="Calibri"/>
      </rPr>
      <t xml:space="preserve">
</t>
    </r>
    <r>
      <rPr>
        <sz val="11"/>
        <color rgb="FF000000"/>
        <rFont val="Calibri"/>
      </rPr>
      <t>SFR ID: FMT_SMF.1.1 #47</t>
    </r>
  </si>
  <si>
    <r>
      <rPr>
        <sz val="11"/>
        <color rgb="FF000000"/>
        <rFont val="Calibri"/>
      </rPr>
      <t>This is a supervised-only control. If the Vision Pro being reviewed is not supervised by the MDM, this control is automatically a finding.</t>
    </r>
    <r>
      <rPr>
        <sz val="11"/>
        <color rgb="FF000000"/>
        <rFont val="Calibri"/>
      </rPr>
      <t xml:space="preserve">
</t>
    </r>
    <r>
      <rPr>
        <sz val="11"/>
        <color rgb="FF000000"/>
        <rFont val="Calibri"/>
      </rPr>
      <t>This check procedure is performed on both the device management tool and the Vision Pro.</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visionOS management tool, verify "Allow network drive access in Files access" is unchecked.</t>
    </r>
    <r>
      <rPr>
        <sz val="11"/>
        <color rgb="FF000000"/>
        <rFont val="Calibri"/>
      </rPr>
      <t xml:space="preserve">
</t>
    </r>
    <r>
      <rPr>
        <sz val="11"/>
        <color rgb="FF000000"/>
        <rFont val="Calibri"/>
      </rPr>
      <t>On the Vision Pro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visionOS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"Network drives not accessible in Files app" is listed.</t>
    </r>
    <r>
      <rPr>
        <sz val="11"/>
        <color rgb="FF000000"/>
        <rFont val="Calibri"/>
      </rPr>
      <t xml:space="preserve">
</t>
    </r>
    <r>
      <rPr>
        <sz val="11"/>
        <color rgb="FF000000"/>
        <rFont val="Calibri"/>
      </rPr>
      <t>If "Allow network drive access in Files access" is not disabled in the management tool, and "Network drives not accessible in Files app" is not listed in Profile Restrictions on the Apple device, this is a finding.</t>
    </r>
  </si>
  <si>
    <t>V-282821</t>
  </si>
  <si>
    <r>
      <rPr>
        <sz val="11"/>
        <rFont val="Calibri"/>
      </rPr>
      <t>Apple visionOS 26 must disable connections to Siri servers for the purpose of dictation.</t>
    </r>
  </si>
  <si>
    <r>
      <rPr>
        <sz val="11"/>
        <color rgb="FF000000"/>
        <rFont val="Calibri"/>
      </rPr>
      <t>Configure the Apple visionOS configuration profile to disable connections to Siri servers for the purpose of dictation. This is a supervised-only control.</t>
    </r>
    <r>
      <rPr>
        <sz val="11"/>
        <color rgb="FF000000"/>
        <rFont val="Calibri"/>
      </rPr>
      <t xml:space="preserve">
</t>
    </r>
    <r>
      <rPr>
        <sz val="11"/>
        <color rgb="FF000000"/>
        <rFont val="Calibri"/>
      </rPr>
      <t>The procedure for implementing this control will vary depending on the MDM/EMM used by the mobile service provider.</t>
    </r>
    <r>
      <rPr>
        <sz val="11"/>
        <color rgb="FF000000"/>
        <rFont val="Calibri"/>
      </rPr>
      <t xml:space="preserve">
</t>
    </r>
    <r>
      <rPr>
        <sz val="11"/>
        <color rgb="FF000000"/>
        <rFont val="Calibri"/>
      </rPr>
      <t>In the MDM console, select "disable connections to Siri servers for the purpose of dictation".</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</si>
  <si>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 Dictation information could contain sensitive DOD information and therefore should not leave DOD control.</t>
    </r>
    <r>
      <rPr>
        <sz val="11"/>
        <color rgb="FF000000"/>
        <rFont val="Calibri"/>
      </rPr>
      <t xml:space="preserve">
</t>
    </r>
    <r>
      <rPr>
        <sz val="11"/>
        <color rgb="FF000000"/>
        <rFont val="Calibri"/>
      </rPr>
      <t>SFR ID: FMT_SMF.1.1 #47</t>
    </r>
  </si>
  <si>
    <r>
      <rPr>
        <sz val="11"/>
        <color rgb="FF000000"/>
        <rFont val="Calibri"/>
      </rPr>
      <t>If the Vision Pro being reviewed is supervised by the MDM, review configuration settings to confirm "Disable connections to Siri servers for the purpose of dictation" is disabled.</t>
    </r>
    <r>
      <rPr>
        <sz val="11"/>
        <color rgb="FF000000"/>
        <rFont val="Calibri"/>
      </rPr>
      <t xml:space="preserve">
</t>
    </r>
    <r>
      <rPr>
        <sz val="11"/>
        <color rgb="FF000000"/>
        <rFont val="Calibri"/>
      </rPr>
      <t>This check procedure is performed on both the device management tool and the Vision Pro.</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visionOS management tool, verify "Disable connections to Siri servers for the purpose of dictation" is checked.</t>
    </r>
    <r>
      <rPr>
        <sz val="11"/>
        <color rgb="FF000000"/>
        <rFont val="Calibri"/>
      </rPr>
      <t xml:space="preserve">
</t>
    </r>
    <r>
      <rPr>
        <sz val="11"/>
        <color rgb="FF000000"/>
        <rFont val="Calibri"/>
      </rPr>
      <t>On the Vision Pro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visionOS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"Dictation processes voice inputs on Apple Vision Pro" is not listed.</t>
    </r>
    <r>
      <rPr>
        <sz val="11"/>
        <color rgb="FF000000"/>
        <rFont val="Calibri"/>
      </rPr>
      <t xml:space="preserve">
</t>
    </r>
    <r>
      <rPr>
        <sz val="11"/>
        <color rgb="FF000000"/>
        <rFont val="Calibri"/>
      </rPr>
      <t>If connections to Siri servers are not disabled for dictation in the management tool, and "Dictation processes voice inputs on Apple Vision Pro" is listed in Profile Restrictions on the Apple device, this is a finding.</t>
    </r>
  </si>
  <si>
    <t>V-282822</t>
  </si>
  <si>
    <r>
      <rPr>
        <sz val="11"/>
        <rFont val="Calibri"/>
      </rPr>
      <t>Apple visionOS 26 must disable copy/paste of data from managed to unmanaged applications.</t>
    </r>
  </si>
  <si>
    <r>
      <rPr>
        <sz val="11"/>
        <color rgb="FF000000"/>
        <rFont val="Calibri"/>
      </rPr>
      <t>Configure the Apple visionOS configuration profile to disable copy/paste of data from managed to unmanaged applications.</t>
    </r>
    <r>
      <rPr>
        <sz val="11"/>
        <color rgb="FF000000"/>
        <rFont val="Calibri"/>
      </rPr>
      <t xml:space="preserve">
</t>
    </r>
    <r>
      <rPr>
        <sz val="11"/>
        <color rgb="FF000000"/>
        <rFont val="Calibri"/>
      </rPr>
      <t>The procedure for implementing this control will vary depending on the MDM/EMM used by the mobile service provider.</t>
    </r>
    <r>
      <rPr>
        <sz val="11"/>
        <color rgb="FF000000"/>
        <rFont val="Calibri"/>
      </rPr>
      <t xml:space="preserve">
</t>
    </r>
    <r>
      <rPr>
        <sz val="11"/>
        <color rgb="FF000000"/>
        <rFont val="Calibri"/>
      </rPr>
      <t>In the MDM console, set "Require managed pasteboard" to "True".</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</si>
  <si>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t>
    </r>
    <r>
      <rPr>
        <sz val="11"/>
        <color rgb="FF000000"/>
        <rFont val="Calibri"/>
      </rPr>
      <t xml:space="preserve">
</t>
    </r>
    <r>
      <rPr>
        <sz val="11"/>
        <color rgb="FF000000"/>
        <rFont val="Calibri"/>
      </rPr>
      <t>SFR ID: FMT_SMF.1.1 #47</t>
    </r>
  </si>
  <si>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This check procedure is performed on both the device management tool and the Vision Pro.</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visionOS management tool, verify "Require managed pasteboard" is set to "True".</t>
    </r>
    <r>
      <rPr>
        <sz val="11"/>
        <color rgb="FF000000"/>
        <rFont val="Calibri"/>
      </rPr>
      <t xml:space="preserve">
</t>
    </r>
    <r>
      <rPr>
        <sz val="11"/>
        <color rgb="FF000000"/>
        <rFont val="Calibri"/>
      </rPr>
      <t>On the Vision Pro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visionOS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"Copy and paste are managed" is listed.</t>
    </r>
    <r>
      <rPr>
        <sz val="11"/>
        <color rgb="FF000000"/>
        <rFont val="Calibri"/>
      </rPr>
      <t xml:space="preserve">
</t>
    </r>
    <r>
      <rPr>
        <sz val="11"/>
        <color rgb="FF000000"/>
        <rFont val="Calibri"/>
      </rPr>
      <t>If "Require managed pasteboard" is not disabled in the management tool, and "Copy and paste are managed" is not listed in Profile Restrictions on the Apple device, this is a finding.</t>
    </r>
  </si>
  <si>
    <t>V-282823</t>
  </si>
  <si>
    <r>
      <rPr>
        <sz val="11"/>
        <rFont val="Calibri"/>
      </rPr>
      <t>Apple visionOS 26 must have DOD root and intermediate PKI certificates installed.</t>
    </r>
  </si>
  <si>
    <r>
      <rPr>
        <sz val="11"/>
        <color rgb="FF000000"/>
        <rFont val="Calibri"/>
      </rPr>
      <t>Install DOD intermediate and root certificates on managed mobile devices using the MDM.</t>
    </r>
  </si>
  <si>
    <r>
      <rPr>
        <sz val="11"/>
        <color rgb="FF000000"/>
        <rFont val="Calibri"/>
      </rPr>
      <t>DOD root and intermediate PKI certificates are used to verify the authenticity of PKI certificates of users and web services. If the user is allowed to remove root and intermediate certificates, the user could allow an adversary to falsely sign a certificate in such a way that it could not be detected. Restricting the ability to remove DOD root and intermediate PKI certificates to the administrator mitigates this risk.</t>
    </r>
    <r>
      <rPr>
        <sz val="11"/>
        <color rgb="FF000000"/>
        <rFont val="Calibri"/>
      </rPr>
      <t xml:space="preserve">
</t>
    </r>
    <r>
      <rPr>
        <sz val="11"/>
        <color rgb="FF000000"/>
        <rFont val="Calibri"/>
      </rPr>
      <t>SFR ID: FMT_MOF_EXT.1.2 #47</t>
    </r>
  </si>
  <si>
    <r>
      <rPr>
        <sz val="11"/>
        <color rgb="FF000000"/>
        <rFont val="Calibri"/>
      </rPr>
      <t>Verify DOD intermediate and root certificates have been installed on Apple devices.</t>
    </r>
    <r>
      <rPr>
        <sz val="11"/>
        <color rgb="FF000000"/>
        <rFont val="Calibri"/>
      </rPr>
      <t xml:space="preserve">
</t>
    </r>
    <r>
      <rPr>
        <sz val="11"/>
        <color rgb="FF000000"/>
        <rFont val="Calibri"/>
      </rPr>
      <t>In the visionOS management tool, verify the DOD intermediate and root certificates are installed on the Apple device.</t>
    </r>
    <r>
      <rPr>
        <sz val="11"/>
        <color rgb="FF000000"/>
        <rFont val="Calibri"/>
      </rPr>
      <t xml:space="preserve">
</t>
    </r>
    <r>
      <rPr>
        <sz val="11"/>
        <color rgb="FF000000"/>
        <rFont val="Calibri"/>
      </rPr>
      <t>On the Vision Pro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visionOS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"More Details".</t>
    </r>
    <r>
      <rPr>
        <sz val="11"/>
        <color rgb="FF000000"/>
        <rFont val="Calibri"/>
      </rPr>
      <t xml:space="preserve">
</t>
    </r>
    <r>
      <rPr>
        <sz val="11"/>
        <color rgb="FF000000"/>
        <rFont val="Calibri"/>
      </rPr>
      <t>7. Verify the DOD intermediate and root certificates are listed.</t>
    </r>
    <r>
      <rPr>
        <sz val="11"/>
        <color rgb="FF000000"/>
        <rFont val="Calibri"/>
      </rPr>
      <t xml:space="preserve">
</t>
    </r>
    <r>
      <rPr>
        <sz val="11"/>
        <color rgb="FF000000"/>
        <rFont val="Calibri"/>
      </rPr>
      <t>If DOD intermediate and root certificates are not installed on the Apple device, this is a finding.</t>
    </r>
  </si>
  <si>
    <t>V-282824</t>
  </si>
  <si>
    <r>
      <rPr>
        <sz val="11"/>
        <rFont val="Calibri"/>
      </rPr>
      <t>Apple visionOS 26 must disable ChatGPT connection for Apple Intelligence.</t>
    </r>
  </si>
  <si>
    <r>
      <rPr>
        <sz val="11"/>
        <color rgb="FF000000"/>
        <rFont val="Calibri"/>
      </rPr>
      <t>Install a configuration profile to disable ChatGPT and other external AI app connections for Apple Intelligence.</t>
    </r>
    <r>
      <rPr>
        <sz val="11"/>
        <color rgb="FF000000"/>
        <rFont val="Calibri"/>
      </rPr>
      <t xml:space="preserve">
</t>
    </r>
    <r>
      <rPr>
        <sz val="11"/>
        <color rgb="FF000000"/>
        <rFont val="Calibri"/>
      </rPr>
      <t>1. Set allowExternalIntelligenceIntegrations to "False".</t>
    </r>
    <r>
      <rPr>
        <sz val="11"/>
        <color rgb="FF000000"/>
        <rFont val="Calibri"/>
      </rPr>
      <t xml:space="preserve">
</t>
    </r>
    <r>
      <rPr>
        <sz val="11"/>
        <color rgb="FF000000"/>
        <rFont val="Calibri"/>
      </rPr>
      <t>2. Set allowExternalIntelligenceIntegrationsSignIn to "False".</t>
    </r>
  </si>
  <si>
    <r>
      <rPr>
        <sz val="11"/>
        <color rgb="FF000000"/>
        <rFont val="Calibri"/>
      </rPr>
      <t>The ChatGPT feature of Apple Intelligence allows DOD information to be downloaded from the DOD Vision Pro and processed by the ChatGPT application in the cloud. The ChatGPT feature of Apple Intelligence increases the risk of compromise of sensitive DOD information.</t>
    </r>
    <r>
      <rPr>
        <sz val="11"/>
        <color rgb="FF000000"/>
        <rFont val="Calibri"/>
      </rPr>
      <t xml:space="preserve">
</t>
    </r>
    <r>
      <rPr>
        <sz val="11"/>
        <color rgb="FF000000"/>
        <rFont val="Calibri"/>
      </rPr>
      <t>SFR ID: FMT_MOF_EXT.1.2 #47</t>
    </r>
  </si>
  <si>
    <r>
      <rPr>
        <sz val="11"/>
        <color rgb="FF000000"/>
        <rFont val="Calibri"/>
      </rPr>
      <t>This check procedure is performed on the device management tool and the device.</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 xml:space="preserve">In the visionOS management tool, verify the following controls are set to Disable (the text may vary, depending on the UEM/MDM product): </t>
    </r>
    <r>
      <rPr>
        <sz val="11"/>
        <color rgb="FF000000"/>
        <rFont val="Calibri"/>
      </rPr>
      <t xml:space="preserve">
</t>
    </r>
    <r>
      <rPr>
        <sz val="11"/>
        <color rgb="FF000000"/>
        <rFont val="Calibri"/>
      </rPr>
      <t>- Allow External Intelligence Integrations.</t>
    </r>
    <r>
      <rPr>
        <sz val="11"/>
        <color rgb="FF000000"/>
        <rFont val="Calibri"/>
      </rPr>
      <t xml:space="preserve">
</t>
    </r>
    <r>
      <rPr>
        <sz val="11"/>
        <color rgb="FF000000"/>
        <rFont val="Calibri"/>
      </rPr>
      <t>- Allow External Intelligence Integrations Sign-In.</t>
    </r>
    <r>
      <rPr>
        <sz val="11"/>
        <color rgb="FF000000"/>
        <rFont val="Calibri"/>
      </rPr>
      <t xml:space="preserve">
</t>
    </r>
    <r>
      <rPr>
        <sz val="11"/>
        <color rgb="FF000000"/>
        <rFont val="Calibri"/>
      </rPr>
      <t>On the Vision Pro (Apple Intelligence-capable device only), use one of the following methods:</t>
    </r>
    <r>
      <rPr>
        <sz val="11"/>
        <color rgb="FF000000"/>
        <rFont val="Calibri"/>
      </rPr>
      <t xml:space="preserve">
</t>
    </r>
    <r>
      <rPr>
        <sz val="11"/>
        <color rgb="FF000000"/>
        <rFont val="Calibri"/>
      </rPr>
      <t>Method #1</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visionOS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"External intelligence integrations not allowed" and "Sign-ins with external intelligence integrations not allowed" are listed.</t>
    </r>
    <r>
      <rPr>
        <sz val="11"/>
        <color rgb="FF000000"/>
        <rFont val="Calibri"/>
      </rPr>
      <t xml:space="preserve">
</t>
    </r>
    <r>
      <rPr>
        <sz val="11"/>
        <color rgb="FF000000"/>
        <rFont val="Calibri"/>
      </rPr>
      <t>Method #2</t>
    </r>
    <r>
      <rPr>
        <sz val="11"/>
        <color rgb="FF000000"/>
        <rFont val="Calibri"/>
      </rPr>
      <t xml:space="preserve">
</t>
    </r>
    <r>
      <rPr>
        <sz val="11"/>
        <color rgb="FF000000"/>
        <rFont val="Calibri"/>
      </rPr>
      <t>1. Go to Settings &gt;&gt; Apple Intelligence &amp; Siri &gt;&gt; ChatGPT.</t>
    </r>
    <r>
      <rPr>
        <sz val="11"/>
        <color rgb="FF000000"/>
        <rFont val="Calibri"/>
      </rPr>
      <t xml:space="preserve">
</t>
    </r>
    <r>
      <rPr>
        <sz val="11"/>
        <color rgb="FF000000"/>
        <rFont val="Calibri"/>
      </rPr>
      <t>2. Verify "ChatGPT" is grayed out and disabled.</t>
    </r>
    <r>
      <rPr>
        <sz val="11"/>
        <color rgb="FF000000"/>
        <rFont val="Calibri"/>
      </rPr>
      <t xml:space="preserve">
</t>
    </r>
    <r>
      <rPr>
        <sz val="11"/>
        <color rgb="FF000000"/>
        <rFont val="Calibri"/>
      </rPr>
      <t>If external AI apps are not disabled (for example, ChatGPT), this is a finding.</t>
    </r>
  </si>
  <si>
    <t>V-282825</t>
  </si>
  <si>
    <r>
      <rPr>
        <sz val="11"/>
        <rFont val="Calibri"/>
      </rPr>
      <t>Apple visionOS 26 must disable the download of visionOS beta updates.</t>
    </r>
  </si>
  <si>
    <r>
      <rPr>
        <sz val="11"/>
        <color rgb="FF000000"/>
        <rFont val="Calibri"/>
      </rPr>
      <t>Install a configuration profile to disable the installation of new configuration profiles. This will block the download and installation of beta visionOS updates. This is a supervised-only control.</t>
    </r>
  </si>
  <si>
    <r>
      <rPr>
        <sz val="11"/>
        <color rgb="FF000000"/>
        <rFont val="Calibri"/>
      </rPr>
      <t>Beta operating system updates may contain features that could lead to the compromise of sensitive DOD information or provide a vector for the attack on the DOD network. The current STIG will not normally provide controls to disable these unsecure features.</t>
    </r>
    <r>
      <rPr>
        <sz val="11"/>
        <color rgb="FF000000"/>
        <rFont val="Calibri"/>
      </rPr>
      <t xml:space="preserve">
</t>
    </r>
    <r>
      <rPr>
        <sz val="11"/>
        <color rgb="FF000000"/>
        <rFont val="Calibri"/>
      </rPr>
      <t>SFR ID: FMT_MOF_EXT.1.2 #47</t>
    </r>
  </si>
  <si>
    <r>
      <rPr>
        <sz val="11"/>
        <color rgb="FF000000"/>
        <rFont val="Calibri"/>
      </rPr>
      <t>This is a supervised-only control. If the Vision Pro being reviewed is not supervised by the MDM, this control is automatically a finding.</t>
    </r>
    <r>
      <rPr>
        <sz val="11"/>
        <color rgb="FF000000"/>
        <rFont val="Calibri"/>
      </rPr>
      <t xml:space="preserve">
</t>
    </r>
    <r>
      <rPr>
        <sz val="11"/>
        <color rgb="FF000000"/>
        <rFont val="Calibri"/>
      </rPr>
      <t>This check procedure is performed on both the device management tool and the Vision Pro.</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visionOS management tool, verify "Allow installing configuration profiles (supervised only)" is unchecked.</t>
    </r>
    <r>
      <rPr>
        <sz val="11"/>
        <color rgb="FF000000"/>
        <rFont val="Calibri"/>
      </rPr>
      <t xml:space="preserve">
</t>
    </r>
    <r>
      <rPr>
        <sz val="11"/>
        <color rgb="FF000000"/>
        <rFont val="Calibri"/>
      </rPr>
      <t>On the Vision Pro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visionOS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"Installing configuration profiles not allowed" is listed.</t>
    </r>
    <r>
      <rPr>
        <sz val="11"/>
        <color rgb="FF000000"/>
        <rFont val="Calibri"/>
      </rPr>
      <t xml:space="preserve">
</t>
    </r>
    <r>
      <rPr>
        <sz val="11"/>
        <color rgb="FF000000"/>
        <rFont val="Calibri"/>
      </rPr>
      <t>If "Allow installing configuration profiles" is not disabled in the management tool, this is a finding.</t>
    </r>
  </si>
  <si>
    <t>V-282826</t>
  </si>
  <si>
    <r>
      <rPr>
        <sz val="11"/>
        <rFont val="Calibri"/>
      </rPr>
      <t>Apple Vision Pro (AVP) hardware must not be modified to use the Developer Strap unless the authorizing official (AO) approves use on a case-by-case basis.</t>
    </r>
  </si>
  <si>
    <r>
      <rPr>
        <sz val="11"/>
        <color rgb="FF000000"/>
        <rFont val="Calibri"/>
      </rPr>
      <t>Train AVP users to not connect and use the Developer Strap unless the AO has approved its use for a specific use case (refer to AVOS-26-011900). AO use approval must be documented and detail specific use cases for which use is approved.</t>
    </r>
  </si>
  <si>
    <r>
      <rPr>
        <sz val="11"/>
        <color rgb="FF000000"/>
        <rFont val="Calibri"/>
      </rPr>
      <t xml:space="preserve">The Apple Developer Strap provides a USB connector on the AVP and is used to download content on the AVP from a Mac. The use of the Developer Strap without authorization is considered an unauthorized modification to the DOD-owned AVP. </t>
    </r>
    <r>
      <rPr>
        <sz val="11"/>
        <color rgb="FF000000"/>
        <rFont val="Calibri"/>
      </rPr>
      <t xml:space="preserve">
</t>
    </r>
    <r>
      <rPr>
        <sz val="11"/>
        <color rgb="FF000000"/>
        <rFont val="Calibri"/>
      </rPr>
      <t xml:space="preserve">The Developer Strap is sold by Apple only to registered Apple developers but can also be bought online. Data cannot be downloaded from the AVP to a connected Mac and does not currently provide access to an AVP enterprise network to the connected Mac. </t>
    </r>
    <r>
      <rPr>
        <sz val="11"/>
        <color rgb="FF000000"/>
        <rFont val="Calibri"/>
      </rPr>
      <t xml:space="preserve">
</t>
    </r>
    <r>
      <rPr>
        <sz val="11"/>
        <color rgb="FF000000"/>
        <rFont val="Calibri"/>
      </rPr>
      <t>Only unmanaged apps can be uploaded to an AVP via the Developer Strap. Unauthorized unmanaged apps can be downloaded to the AVP from the connected Mac.</t>
    </r>
    <r>
      <rPr>
        <sz val="11"/>
        <color rgb="FF000000"/>
        <rFont val="Calibri"/>
      </rPr>
      <t xml:space="preserve">
</t>
    </r>
    <r>
      <rPr>
        <sz val="11"/>
        <color rgb="FF000000"/>
        <rFont val="Calibri"/>
      </rPr>
      <t>SFR ID: FMT_MOF_EXT.1.2 #47</t>
    </r>
  </si>
  <si>
    <r>
      <rPr>
        <sz val="11"/>
        <color rgb="FF000000"/>
        <rFont val="Calibri"/>
      </rPr>
      <t xml:space="preserve">Interview the site information system security officer and AVP users. </t>
    </r>
    <r>
      <rPr>
        <sz val="11"/>
        <color rgb="FF000000"/>
        <rFont val="Calibri"/>
      </rPr>
      <t xml:space="preserve">
</t>
    </r>
    <r>
      <rPr>
        <sz val="11"/>
        <color rgb="FF000000"/>
        <rFont val="Calibri"/>
      </rPr>
      <t xml:space="preserve">1. Determine if the AVP Developer Strap is used at the site. If it is, verify the AO has approved its use by reviewing approval documentation. </t>
    </r>
    <r>
      <rPr>
        <sz val="11"/>
        <color rgb="FF000000"/>
        <rFont val="Calibri"/>
      </rPr>
      <t xml:space="preserve">
</t>
    </r>
    <r>
      <rPr>
        <sz val="11"/>
        <color rgb="FF000000"/>
        <rFont val="Calibri"/>
      </rPr>
      <t>2. Verify AVP users are trained to not use the AVP developer Strap without AO approval (AVOS-26-011900).</t>
    </r>
    <r>
      <rPr>
        <sz val="11"/>
        <color rgb="FF000000"/>
        <rFont val="Calibri"/>
      </rPr>
      <t xml:space="preserve">
</t>
    </r>
    <r>
      <rPr>
        <sz val="11"/>
        <color rgb="FF000000"/>
        <rFont val="Calibri"/>
      </rPr>
      <t>If the AVP Developer Strap is used at the site without AO approval, this is a finding.</t>
    </r>
  </si>
  <si>
    <t>V-282827</t>
  </si>
  <si>
    <r>
      <rPr>
        <sz val="11"/>
        <rFont val="Calibri"/>
      </rPr>
      <t>Apple visionOS 26 must disable the user</t>
    </r>
    <r>
      <rPr>
        <sz val="11"/>
        <color rgb="FF000000"/>
        <rFont val="Calibri"/>
      </rPr>
      <t>'</t>
    </r>
    <r>
      <rPr>
        <sz val="11"/>
        <color rgb="FF000000"/>
        <rFont val="Calibri"/>
      </rPr>
      <t>s ability to wipe the device.</t>
    </r>
  </si>
  <si>
    <r>
      <rPr>
        <sz val="11"/>
        <color rgb="FF000000"/>
        <rFont val="Calibri"/>
      </rPr>
      <t>Install a configuration profile to disable "Allow Erase All Content and Settings". This is a supervised-only control.</t>
    </r>
  </si>
  <si>
    <r>
      <rPr>
        <sz val="11"/>
        <color rgb="FF000000"/>
        <rFont val="Calibri"/>
      </rPr>
      <t>This feature must be disabled to comply with DOD electronic records retention requirements for mobile devices. Otherwise, mobile device users could wipe the device, which would violate DOD policy.</t>
    </r>
    <r>
      <rPr>
        <sz val="11"/>
        <color rgb="FF000000"/>
        <rFont val="Calibri"/>
      </rPr>
      <t xml:space="preserve">
</t>
    </r>
    <r>
      <rPr>
        <sz val="11"/>
        <color rgb="FF000000"/>
        <rFont val="Calibri"/>
      </rPr>
      <t>SFR ID: FMT_MOF_EXT.1.2 #47</t>
    </r>
  </si>
  <si>
    <r>
      <rPr>
        <sz val="11"/>
        <color rgb="FF000000"/>
        <rFont val="Calibri"/>
      </rPr>
      <t xml:space="preserve">Review configuration settings to confirm device wipe is disabled. </t>
    </r>
    <r>
      <rPr>
        <sz val="11"/>
        <color rgb="FF000000"/>
        <rFont val="Calibri"/>
      </rPr>
      <t xml:space="preserve">
</t>
    </r>
    <r>
      <rPr>
        <sz val="11"/>
        <color rgb="FF000000"/>
        <rFont val="Calibri"/>
      </rPr>
      <t>This is a supervised-only control. If the Vision Pro being reviewed is not supervised by the MDM, this control is automatically a finding.</t>
    </r>
    <r>
      <rPr>
        <sz val="11"/>
        <color rgb="FF000000"/>
        <rFont val="Calibri"/>
      </rPr>
      <t xml:space="preserve">
</t>
    </r>
    <r>
      <rPr>
        <sz val="11"/>
        <color rgb="FF000000"/>
        <rFont val="Calibri"/>
      </rPr>
      <t>If the Vision Pro being reviewed is supervised by the MDM, follow these procedures:</t>
    </r>
    <r>
      <rPr>
        <sz val="11"/>
        <color rgb="FF000000"/>
        <rFont val="Calibri"/>
      </rPr>
      <t xml:space="preserve">
</t>
    </r>
    <r>
      <rPr>
        <sz val="11"/>
        <color rgb="FF000000"/>
        <rFont val="Calibri"/>
      </rPr>
      <t>This check procedure is performed on both the device management tool and the Vision Pro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Vision Pro management tool, verify "Allow erase all content and settings" is unchecked.</t>
    </r>
    <r>
      <rPr>
        <sz val="11"/>
        <color rgb="FF000000"/>
        <rFont val="Calibri"/>
      </rPr>
      <t xml:space="preserve">
</t>
    </r>
    <r>
      <rPr>
        <sz val="11"/>
        <color rgb="FF000000"/>
        <rFont val="Calibri"/>
      </rPr>
      <t>On the Vision Pro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Vision Pro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"Erase content and settings not allowed" is listed.</t>
    </r>
    <r>
      <rPr>
        <sz val="11"/>
        <color rgb="FF000000"/>
        <rFont val="Calibri"/>
      </rPr>
      <t xml:space="preserve">
</t>
    </r>
    <r>
      <rPr>
        <sz val="11"/>
        <color rgb="FF000000"/>
        <rFont val="Calibri"/>
      </rPr>
      <t>If "Allow erase all content and settings" is not disabled in the management tool and on the Apple device, this is a finding.</t>
    </r>
  </si>
  <si>
    <t>V-282828</t>
  </si>
  <si>
    <r>
      <rPr>
        <sz val="11"/>
        <rFont val="Calibri"/>
      </rPr>
      <t>Apple visionOS 26 must disable the use of voice assistant (Siri) unless required to meet Section 508 compliance requirements.</t>
    </r>
  </si>
  <si>
    <r>
      <rPr>
        <sz val="11"/>
        <color rgb="FF000000"/>
        <rFont val="Calibri"/>
      </rPr>
      <t>Install a configuration profile to disable "Allow Siri" unless required to meet Section 508 compliance requirements.</t>
    </r>
  </si>
  <si>
    <r>
      <rPr>
        <sz val="11"/>
        <color rgb="FF000000"/>
        <rFont val="Calibri"/>
      </rPr>
      <t>The use of voice assistants could expose sensitive DOD data to cloud-based servers during the processing of assistant requests.</t>
    </r>
    <r>
      <rPr>
        <sz val="11"/>
        <color rgb="FF000000"/>
        <rFont val="Calibri"/>
      </rPr>
      <t xml:space="preserve">
</t>
    </r>
    <r>
      <rPr>
        <sz val="11"/>
        <color rgb="FF000000"/>
        <rFont val="Calibri"/>
      </rPr>
      <t>SFR ID: FMT_MOF_EXT.1.2 #47</t>
    </r>
  </si>
  <si>
    <r>
      <rPr>
        <sz val="11"/>
        <color rgb="FF000000"/>
        <rFont val="Calibri"/>
      </rPr>
      <t>Review configuration settings to confirm the use of voice assistant is disabled. Exception: Siri is allowed to meet Section 508 compliance requirements.</t>
    </r>
    <r>
      <rPr>
        <sz val="11"/>
        <color rgb="FF000000"/>
        <rFont val="Calibri"/>
      </rPr>
      <t xml:space="preserve">
</t>
    </r>
    <r>
      <rPr>
        <sz val="11"/>
        <color rgb="FF000000"/>
        <rFont val="Calibri"/>
      </rPr>
      <t>This check procedure is performed on both the device management tool and the Vision Pro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Vision Pro management tool, verify "Allow Siri" is unchecked.</t>
    </r>
    <r>
      <rPr>
        <sz val="11"/>
        <color rgb="FF000000"/>
        <rFont val="Calibri"/>
      </rPr>
      <t xml:space="preserve">
</t>
    </r>
    <r>
      <rPr>
        <sz val="11"/>
        <color rgb="FF000000"/>
        <rFont val="Calibri"/>
      </rPr>
      <t>On the Vision Pro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Vision Pro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"Siri not allowed" is listed.</t>
    </r>
    <r>
      <rPr>
        <sz val="11"/>
        <color rgb="FF000000"/>
        <rFont val="Calibri"/>
      </rPr>
      <t xml:space="preserve">
</t>
    </r>
    <r>
      <rPr>
        <sz val="11"/>
        <color rgb="FF000000"/>
        <rFont val="Calibri"/>
      </rPr>
      <t>If "Allow Siri" is not disabled in the management tool and on the Apple device, this is a finding.</t>
    </r>
  </si>
  <si>
    <t>V-282829</t>
  </si>
  <si>
    <r>
      <rPr>
        <sz val="11"/>
        <rFont val="Calibri"/>
      </rPr>
      <t>Apple visionOS 26 must disable the Apple Intelligence feature: Image Wand.</t>
    </r>
  </si>
  <si>
    <r>
      <rPr>
        <sz val="11"/>
        <color rgb="FF000000"/>
        <rFont val="Calibri"/>
      </rPr>
      <t>Install a configuration profile to disable the Apple Intelligence feature Image Wand. This is a supervised-only control.</t>
    </r>
    <r>
      <rPr>
        <sz val="11"/>
        <color rgb="FF000000"/>
        <rFont val="Calibri"/>
      </rPr>
      <t xml:space="preserve">
</t>
    </r>
    <r>
      <rPr>
        <sz val="11"/>
        <color rgb="FF000000"/>
        <rFont val="Calibri"/>
      </rPr>
      <t>Note: This control is only applicable to Apple Intelligence-capable Vision Pro devices.</t>
    </r>
    <r>
      <rPr>
        <sz val="11"/>
        <color rgb="FF000000"/>
        <rFont val="Calibri"/>
      </rPr>
      <t xml:space="preserve">
</t>
    </r>
    <r>
      <rPr>
        <sz val="11"/>
        <color rgb="FF000000"/>
        <rFont val="Calibri"/>
      </rPr>
      <t>Configuration Profile Key: allowImagewand</t>
    </r>
  </si>
  <si>
    <r>
      <rPr>
        <sz val="11"/>
        <color rgb="FF000000"/>
        <rFont val="Calibri"/>
      </rPr>
      <t>The security of the Apple Intelligence system has not been vetted by the DOD, and the risk to DOD sensitive information is not known at this time. Therefore, Apple intelligence features must be disabled until more information is available.</t>
    </r>
    <r>
      <rPr>
        <sz val="11"/>
        <color rgb="FF000000"/>
        <rFont val="Calibri"/>
      </rPr>
      <t xml:space="preserve">
</t>
    </r>
    <r>
      <rPr>
        <sz val="11"/>
        <color rgb="FF000000"/>
        <rFont val="Calibri"/>
      </rPr>
      <t>SFR ID: FMT_MOF_EXT.1.2 #47</t>
    </r>
  </si>
  <si>
    <r>
      <rPr>
        <sz val="11"/>
        <color rgb="FF000000"/>
        <rFont val="Calibri"/>
      </rPr>
      <t>Note: This control is only applicable to Apple Intelligence-capable Vision Pro devices.</t>
    </r>
    <r>
      <rPr>
        <sz val="11"/>
        <color rgb="FF000000"/>
        <rFont val="Calibri"/>
      </rPr>
      <t xml:space="preserve">
</t>
    </r>
    <r>
      <rPr>
        <sz val="11"/>
        <color rgb="FF000000"/>
        <rFont val="Calibri"/>
      </rPr>
      <t xml:space="preserve">Review configuration settings to confirm the Apple Intelligence feature Image Wand is disabled. </t>
    </r>
    <r>
      <rPr>
        <sz val="11"/>
        <color rgb="FF000000"/>
        <rFont val="Calibri"/>
      </rPr>
      <t xml:space="preserve">
</t>
    </r>
    <r>
      <rPr>
        <sz val="11"/>
        <color rgb="FF000000"/>
        <rFont val="Calibri"/>
      </rPr>
      <t>This is a supervised-only control. If the Vision Pro being reviewed is not supervised by the MDM, this control is automatically a finding.</t>
    </r>
    <r>
      <rPr>
        <sz val="11"/>
        <color rgb="FF000000"/>
        <rFont val="Calibri"/>
      </rPr>
      <t xml:space="preserve">
</t>
    </r>
    <r>
      <rPr>
        <sz val="11"/>
        <color rgb="FF000000"/>
        <rFont val="Calibri"/>
      </rPr>
      <t>If the Vision Pro being reviewed is supervised by the MDM, follow these procedures:</t>
    </r>
    <r>
      <rPr>
        <sz val="11"/>
        <color rgb="FF000000"/>
        <rFont val="Calibri"/>
      </rPr>
      <t xml:space="preserve">
</t>
    </r>
    <r>
      <rPr>
        <sz val="11"/>
        <color rgb="FF000000"/>
        <rFont val="Calibri"/>
      </rPr>
      <t>This check procedure is performed on both the device management tool and the Vision Pro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Vision Pro management tool, verify the Apple Intelligence feature Image Wand is unchecked.</t>
    </r>
    <r>
      <rPr>
        <sz val="11"/>
        <color rgb="FF000000"/>
        <rFont val="Calibri"/>
      </rPr>
      <t xml:space="preserve">
</t>
    </r>
    <r>
      <rPr>
        <sz val="11"/>
        <color rgb="FF000000"/>
        <rFont val="Calibri"/>
      </rPr>
      <t>On the Vision Pro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visionOS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"Image Wand not allowed" is listed.</t>
    </r>
    <r>
      <rPr>
        <sz val="11"/>
        <color rgb="FF000000"/>
        <rFont val="Calibri"/>
      </rPr>
      <t xml:space="preserve">
</t>
    </r>
    <r>
      <rPr>
        <sz val="11"/>
        <color rgb="FF000000"/>
        <rFont val="Calibri"/>
      </rPr>
      <t>If Image Wand is not disabled in the management tool and on the Apple device, this is a finding.</t>
    </r>
  </si>
  <si>
    <t>V-282830</t>
  </si>
  <si>
    <r>
      <rPr>
        <sz val="11"/>
        <rFont val="Calibri"/>
      </rPr>
      <t>Apple visionOS 26 must disable the Apple Intelligence feature: Image Generation.</t>
    </r>
  </si>
  <si>
    <r>
      <rPr>
        <sz val="11"/>
        <color rgb="FF000000"/>
        <rFont val="Calibri"/>
      </rPr>
      <t>Install a configuration profile to disable the Apple Intelligence feature Image Generation. This is a supervised-only control.</t>
    </r>
  </si>
  <si>
    <r>
      <rPr>
        <sz val="11"/>
        <color rgb="FF000000"/>
        <rFont val="Calibri"/>
      </rPr>
      <t>Note: This control is only applicable to Apple Intelligence-capable Vision Pros.</t>
    </r>
    <r>
      <rPr>
        <sz val="11"/>
        <color rgb="FF000000"/>
        <rFont val="Calibri"/>
      </rPr>
      <t xml:space="preserve">
</t>
    </r>
    <r>
      <rPr>
        <sz val="11"/>
        <color rgb="FF000000"/>
        <rFont val="Calibri"/>
      </rPr>
      <t xml:space="preserve">Review configuration settings to confirm the Apple Intelligence feature Image Generation is disabled. </t>
    </r>
    <r>
      <rPr>
        <sz val="11"/>
        <color rgb="FF000000"/>
        <rFont val="Calibri"/>
      </rPr>
      <t xml:space="preserve">
</t>
    </r>
    <r>
      <rPr>
        <sz val="11"/>
        <color rgb="FF000000"/>
        <rFont val="Calibri"/>
      </rPr>
      <t>This is a supervised-only control. If the Vision Pro being reviewed is not supervised by the MDM, this control is automatically a finding.</t>
    </r>
    <r>
      <rPr>
        <sz val="11"/>
        <color rgb="FF000000"/>
        <rFont val="Calibri"/>
      </rPr>
      <t xml:space="preserve">
</t>
    </r>
    <r>
      <rPr>
        <sz val="11"/>
        <color rgb="FF000000"/>
        <rFont val="Calibri"/>
      </rPr>
      <t>If the Vision Pro being reviewed is supervised by the MDM, follow these procedures:</t>
    </r>
    <r>
      <rPr>
        <sz val="11"/>
        <color rgb="FF000000"/>
        <rFont val="Calibri"/>
      </rPr>
      <t xml:space="preserve">
</t>
    </r>
    <r>
      <rPr>
        <sz val="11"/>
        <color rgb="FF000000"/>
        <rFont val="Calibri"/>
      </rPr>
      <t>This check procedure is performed on both the device management tool and the Vision Pro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Vision Pro management tool, verify the Apple Intelligence feature Image Generation is unchecked.</t>
    </r>
    <r>
      <rPr>
        <sz val="11"/>
        <color rgb="FF000000"/>
        <rFont val="Calibri"/>
      </rPr>
      <t xml:space="preserve">
</t>
    </r>
    <r>
      <rPr>
        <sz val="11"/>
        <color rgb="FF000000"/>
        <rFont val="Calibri"/>
      </rPr>
      <t>On the Vision Pro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Vision Pro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"Image Playground not allowed" is listed.</t>
    </r>
    <r>
      <rPr>
        <sz val="11"/>
        <color rgb="FF000000"/>
        <rFont val="Calibri"/>
      </rPr>
      <t xml:space="preserve">
</t>
    </r>
    <r>
      <rPr>
        <sz val="11"/>
        <color rgb="FF000000"/>
        <rFont val="Calibri"/>
      </rPr>
      <t>If Image Generation is not disabled in the management tool and on the Apple device, this is a finding.</t>
    </r>
  </si>
  <si>
    <t>V-282831</t>
  </si>
  <si>
    <r>
      <rPr>
        <sz val="11"/>
        <rFont val="Calibri"/>
      </rPr>
      <t>Apple visionOS 26 must disable the Apple Intelligence feature: generate new Genmoji.</t>
    </r>
  </si>
  <si>
    <r>
      <rPr>
        <sz val="11"/>
        <color rgb="FF000000"/>
        <rFont val="Calibri"/>
      </rPr>
      <t>Install a configuration profile to disable the Apple Intelligence feature generate new Genmoji. This is a supervised-only control.</t>
    </r>
  </si>
  <si>
    <r>
      <rPr>
        <sz val="11"/>
        <color rgb="FF000000"/>
        <rFont val="Calibri"/>
      </rPr>
      <t>Note: This control is only applicable to Apple Intelligence-capable Vision Pro.</t>
    </r>
    <r>
      <rPr>
        <sz val="11"/>
        <color rgb="FF000000"/>
        <rFont val="Calibri"/>
      </rPr>
      <t xml:space="preserve">
</t>
    </r>
    <r>
      <rPr>
        <sz val="11"/>
        <color rgb="FF000000"/>
        <rFont val="Calibri"/>
      </rPr>
      <t xml:space="preserve">Review configuration settings to confirm the Apple Intelligence feature generate new Genmoji is disabled. </t>
    </r>
    <r>
      <rPr>
        <sz val="11"/>
        <color rgb="FF000000"/>
        <rFont val="Calibri"/>
      </rPr>
      <t xml:space="preserve">
</t>
    </r>
    <r>
      <rPr>
        <sz val="11"/>
        <color rgb="FF000000"/>
        <rFont val="Calibri"/>
      </rPr>
      <t>This is a supervised-only control. If the Vision Pro being reviewed is not supervised by the MDM, this control is automatically a finding.</t>
    </r>
    <r>
      <rPr>
        <sz val="11"/>
        <color rgb="FF000000"/>
        <rFont val="Calibri"/>
      </rPr>
      <t xml:space="preserve">
</t>
    </r>
    <r>
      <rPr>
        <sz val="11"/>
        <color rgb="FF000000"/>
        <rFont val="Calibri"/>
      </rPr>
      <t>If the Vision Pro being reviewed is supervised by the MDM, follow these procedures:</t>
    </r>
    <r>
      <rPr>
        <sz val="11"/>
        <color rgb="FF000000"/>
        <rFont val="Calibri"/>
      </rPr>
      <t xml:space="preserve">
</t>
    </r>
    <r>
      <rPr>
        <sz val="11"/>
        <color rgb="FF000000"/>
        <rFont val="Calibri"/>
      </rPr>
      <t>This check procedure is performed on both the device management tool and the Vision Pro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Vision Pro management tool, verify the Apple Intelligence feature generate new Genmoji is unchecked.</t>
    </r>
    <r>
      <rPr>
        <sz val="11"/>
        <color rgb="FF000000"/>
        <rFont val="Calibri"/>
      </rPr>
      <t xml:space="preserve">
</t>
    </r>
    <r>
      <rPr>
        <sz val="11"/>
        <color rgb="FF000000"/>
        <rFont val="Calibri"/>
      </rPr>
      <t>On the Vision Pro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visionOS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"Genmoji not allowed" is listed.</t>
    </r>
    <r>
      <rPr>
        <sz val="11"/>
        <color rgb="FF000000"/>
        <rFont val="Calibri"/>
      </rPr>
      <t xml:space="preserve">
</t>
    </r>
    <r>
      <rPr>
        <sz val="11"/>
        <color rgb="FF000000"/>
        <rFont val="Calibri"/>
      </rPr>
      <t>If generate new Genmoji is not disabled in the management tool and on the Apple device, this is a finding.</t>
    </r>
  </si>
  <si>
    <t>V-282832</t>
  </si>
  <si>
    <r>
      <rPr>
        <sz val="11"/>
        <rFont val="Calibri"/>
      </rPr>
      <t>DOD Apple visionOS 26 devices must have a Mobile Threat Detection (MTD) app installed.</t>
    </r>
  </si>
  <si>
    <r>
      <rPr>
        <sz val="11"/>
        <color rgb="FF000000"/>
        <rFont val="Calibri"/>
      </rPr>
      <t>Deploy a site-approved MTD app via the MDM server to the managed Vision Pro.</t>
    </r>
  </si>
  <si>
    <r>
      <rPr>
        <sz val="11"/>
        <color rgb="FF000000"/>
        <rFont val="Calibri"/>
      </rPr>
      <t>DOD mobile devices are in constant risk of cyber threats. MTD apps mitigate these risks by providing real-time threat detection, malware prevention, and vulnerability analysis.</t>
    </r>
    <r>
      <rPr>
        <sz val="11"/>
        <color rgb="FF000000"/>
        <rFont val="Calibri"/>
      </rPr>
      <t xml:space="preserve">
</t>
    </r>
    <r>
      <rPr>
        <sz val="11"/>
        <color rgb="FF000000"/>
        <rFont val="Calibri"/>
      </rPr>
      <t>SFR ID: FMT_MOF_EXT.1.2 #47</t>
    </r>
  </si>
  <si>
    <r>
      <rPr>
        <sz val="11"/>
        <color rgb="FF000000"/>
        <rFont val="Calibri"/>
      </rPr>
      <t>Confirm an MTD app is installed on the managed Vision Pro.</t>
    </r>
    <r>
      <rPr>
        <sz val="11"/>
        <color rgb="FF000000"/>
        <rFont val="Calibri"/>
      </rPr>
      <t xml:space="preserve">
</t>
    </r>
    <r>
      <rPr>
        <sz val="11"/>
        <color rgb="FF000000"/>
        <rFont val="Calibri"/>
      </rPr>
      <t>This check procedure is performed on both the device management tool and the Vision Pro device.</t>
    </r>
    <r>
      <rPr>
        <sz val="11"/>
        <color rgb="FF000000"/>
        <rFont val="Calibri"/>
      </rPr>
      <t xml:space="preserve">
</t>
    </r>
    <r>
      <rPr>
        <sz val="11"/>
        <color rgb="FF000000"/>
        <rFont val="Calibri"/>
      </rPr>
      <t>In the Vision Pro management tool, verify an MTD app is listed as a managed app being deployed to site-managed devices.</t>
    </r>
    <r>
      <rPr>
        <sz val="11"/>
        <color rgb="FF000000"/>
        <rFont val="Calibri"/>
      </rPr>
      <t xml:space="preserve">
</t>
    </r>
    <r>
      <rPr>
        <sz val="11"/>
        <color rgb="FF000000"/>
        <rFont val="Calibri"/>
      </rPr>
      <t>On the Vision Pro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"Apps".</t>
    </r>
    <r>
      <rPr>
        <sz val="11"/>
        <color rgb="FF000000"/>
        <rFont val="Calibri"/>
      </rPr>
      <t xml:space="preserve">
</t>
    </r>
    <r>
      <rPr>
        <sz val="11"/>
        <color rgb="FF000000"/>
        <rFont val="Calibri"/>
      </rPr>
      <t>3. Verify an MTD app is listed.</t>
    </r>
    <r>
      <rPr>
        <sz val="11"/>
        <color rgb="FF000000"/>
        <rFont val="Calibri"/>
      </rPr>
      <t xml:space="preserve">
</t>
    </r>
    <r>
      <rPr>
        <sz val="11"/>
        <color rgb="FF000000"/>
        <rFont val="Calibri"/>
      </rPr>
      <t>If an MTD app is not installed on the device, this is a finding.</t>
    </r>
  </si>
  <si>
    <t>V-282833</t>
  </si>
  <si>
    <r>
      <rPr>
        <sz val="11"/>
        <rFont val="Calibri"/>
      </rPr>
      <t>DOD Apple visionOS 26 devices must disable screenshots and screen recordings.</t>
    </r>
  </si>
  <si>
    <r>
      <rPr>
        <sz val="11"/>
        <color rgb="FF000000"/>
        <rFont val="Calibri"/>
      </rPr>
      <t>Install a configuration profile to disable screenshot and screen recording.</t>
    </r>
  </si>
  <si>
    <r>
      <rPr>
        <sz val="11"/>
        <color rgb="FF000000"/>
        <rFont val="Calibri"/>
      </rPr>
      <t>A screenshot or screen recording of sensitive DOD information could lead to the inadvertent exposure of that information.</t>
    </r>
    <r>
      <rPr>
        <sz val="11"/>
        <color rgb="FF000000"/>
        <rFont val="Calibri"/>
      </rPr>
      <t xml:space="preserve">
</t>
    </r>
    <r>
      <rPr>
        <sz val="11"/>
        <color rgb="FF000000"/>
        <rFont val="Calibri"/>
      </rPr>
      <t>SFR ID: FMT_MOF_EXT.1.2 #47</t>
    </r>
  </si>
  <si>
    <r>
      <rPr>
        <sz val="11"/>
        <color rgb="FF000000"/>
        <rFont val="Calibri"/>
      </rPr>
      <t>Review configuration settings to confirm screenshot and screen recording is disabled.</t>
    </r>
    <r>
      <rPr>
        <sz val="11"/>
        <color rgb="FF000000"/>
        <rFont val="Calibri"/>
      </rPr>
      <t xml:space="preserve">
</t>
    </r>
    <r>
      <rPr>
        <sz val="11"/>
        <color rgb="FF000000"/>
        <rFont val="Calibri"/>
      </rPr>
      <t>This check procedure is performed on both the device management tool and the Vision Pro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Vision Pro management tool, verify "Allow screenshot and screen recording" is unchecked.</t>
    </r>
    <r>
      <rPr>
        <sz val="11"/>
        <color rgb="FF000000"/>
        <rFont val="Calibri"/>
      </rPr>
      <t xml:space="preserve">
</t>
    </r>
    <r>
      <rPr>
        <sz val="11"/>
        <color rgb="FF000000"/>
        <rFont val="Calibri"/>
      </rPr>
      <t>On the Vision Pro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Vision Pro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"Screen capture not allowed" is listed.</t>
    </r>
    <r>
      <rPr>
        <sz val="11"/>
        <color rgb="FF000000"/>
        <rFont val="Calibri"/>
      </rPr>
      <t xml:space="preserve">
</t>
    </r>
    <r>
      <rPr>
        <sz val="11"/>
        <color rgb="FF000000"/>
        <rFont val="Calibri"/>
      </rPr>
      <t>If "Allow screenshot and screen recording" is listed in the management tool or "Screen capture not allowed" is not listed on the Apple device,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</si>
  <si>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</si>
  <si>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</si>
  <si>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</si>
  <si>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</si>
  <si>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</si>
  <si>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</si>
  <si>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</si>
  <si>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</si>
  <si>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</si>
  <si>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</si>
  <si>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</si>
  <si>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</si>
  <si>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</si>
  <si>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</si>
  <si>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</si>
  <si>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</si>
  <si>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</si>
  <si>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</si>
  <si>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</si>
  <si>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</si>
  <si>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</si>
  <si>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</si>
  <si>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</si>
  <si>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</si>
  <si>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</si>
  <si>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</si>
  <si>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</si>
  <si>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</si>
  <si>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</si>
  <si>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Apple visionOS 26 Security Technical Implementation Guide Y26M02</t>
  </si>
  <si>
    <t>Developed By:</t>
  </si>
  <si>
    <t>Apple and Defense Information Systems Agency (DISA) for the US DoD</t>
  </si>
  <si>
    <t>Release Information:</t>
  </si>
  <si>
    <r>
      <rPr>
        <b/>
        <sz val="11"/>
        <color rgb="FF000000"/>
        <rFont val="Calibri"/>
      </rPr>
      <t>Version:</t>
    </r>
    <r>
      <rPr>
        <sz val="11"/>
        <color rgb="FF000000"/>
        <rFont val="Calibri"/>
      </rPr>
      <t xml:space="preserve"> Y26M02    </t>
    </r>
    <r>
      <rPr>
        <b/>
        <sz val="11"/>
        <color rgb="FF000000"/>
        <rFont val="Calibri"/>
      </rPr>
      <t>Date:</t>
    </r>
    <r>
      <rPr>
        <sz val="11"/>
        <color rgb="FF000000"/>
        <rFont val="Calibri"/>
      </rPr>
      <t xml:space="preserve"> 26 February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51</t>
    </r>
  </si>
  <si>
    <t>Download Url:</t>
  </si>
  <si>
    <t>https://www.cyber.mil/stigs</t>
  </si>
  <si>
    <t>Guide Overview:</t>
  </si>
  <si>
    <r>
      <rPr>
        <sz val="11"/>
        <color rgb="FF000000"/>
        <rFont val="Calibri"/>
      </rPr>
      <t>The Apple visionOS 26 Security Technical Implementation Guide (STIG) provides the technical security policies, requirements, and implementation details for applying security concepts to Apple devices running visionOS 26 that process, store, or transmit unclassified data marked as Controlled Unclassified Information (CUI) or below. The STIG is based on the Protection Profile for Mobile Device Fundamentals (MDFPP) version 3.3 STIG Template. Requirements compliance is achieved by leveraging a combination of configuration profiles, user-based enforcement (UBE), and reporting.</t>
    </r>
    <r>
      <rPr>
        <sz val="11"/>
        <color rgb="FF000000"/>
        <rFont val="Calibri"/>
      </rPr>
      <t xml:space="preserve">
</t>
    </r>
    <r>
      <rPr>
        <sz val="11"/>
        <color rgb="FF000000"/>
        <rFont val="Calibri"/>
      </rPr>
      <t>Note: This STIG requires Vision Pro users to be trained to not implement the Vision Pro Developer Mode or Guest User mode and to not install and use the Vision Pro developer strap. These use prohibitions should be added to the Vision Pro User Agreement.</t>
    </r>
    <r>
      <rPr>
        <sz val="11"/>
        <color rgb="FF000000"/>
        <rFont val="Calibri"/>
      </rPr>
      <t xml:space="preserve">
</t>
    </r>
    <r>
      <rPr>
        <sz val="11"/>
        <color rgb="FF000000"/>
        <rFont val="Calibri"/>
      </rPr>
      <t>The scope of this STIG covers only the Corporate Owned Personally Enabled (COPE) and Corporate Owned Business Only (COBO) 1 use cases.</t>
    </r>
    <r>
      <rPr>
        <sz val="11"/>
        <color rgb="FF000000"/>
        <rFont val="Calibri"/>
      </rPr>
      <t xml:space="preserve">
</t>
    </r>
    <r>
      <rPr>
        <sz val="11"/>
        <color rgb="FF000000"/>
        <rFont val="Calibri"/>
      </rPr>
      <t>The configuration requirements and controls implemented by this STIG allow the user unrestricted activity in downloading and installing personal (unmanaged) apps and data (music, photos, etc.) with authorizing official (AO) approval and within any restrictions imposed by the AO.</t>
    </r>
    <r>
      <rPr>
        <sz val="11"/>
        <color rgb="FF000000"/>
        <rFont val="Calibri"/>
      </rPr>
      <t xml:space="preserve">
</t>
    </r>
    <r>
      <rPr>
        <sz val="11"/>
        <color rgb="FF000000"/>
        <rFont val="Calibri"/>
      </rPr>
      <t>Note: If the AO has approved the use/storage of DOD data in one or more personal (unmanaged) apps, allowing unrestricted user activity in downloading and installing personal (unmanaged) apps on the Vision Pro device may not be warranted due to the risk of possible loss of or unauthorized access to DOD data.</t>
    </r>
    <r>
      <rPr>
        <sz val="11"/>
        <color rgb="FF000000"/>
        <rFont val="Calibri"/>
      </rPr>
      <t xml:space="preserve">
</t>
    </r>
    <r>
      <rPr>
        <sz val="11"/>
        <color rgb="FF000000"/>
        <rFont val="Calibri"/>
      </rPr>
      <t>This STIG assumes that if a DOD Wi-Fi network allows a Vision Pro device to connect to a DOD network, the Wi-Fi network complies with the Network Infrastructure STIG; for example, wireless access points and bridges must not be connected directly to the enclave network.</t>
    </r>
    <r>
      <rPr>
        <sz val="11"/>
        <color rgb="FF000000"/>
        <rFont val="Calibri"/>
      </rPr>
      <t xml:space="preserve">
</t>
    </r>
    <r>
      <rPr>
        <sz val="11"/>
        <color rgb="FF000000"/>
        <rFont val="Calibri"/>
      </rPr>
      <t>Supervision of visionOS, which provides the administrator more control of a Vision Pro device than is available for an unsupervised device, is required for all DOD Vision Pro deployments. Supervised mode is intended for institutionally owned devices. Supervised mode provides the DOD more control over managed visionOS by providing access to additional device management controls, including disabling a user from modifying installed accounts, removing the management profile (MDM profile), accessing the Apple App Store, and installing new versions of visionOS.</t>
    </r>
    <r>
      <rPr>
        <sz val="11"/>
        <color rgb="FF000000"/>
        <rFont val="Calibri"/>
      </rPr>
      <t xml:space="preserve">
</t>
    </r>
    <r>
      <rPr>
        <sz val="11"/>
        <color rgb="FF000000"/>
        <rFont val="Calibri"/>
      </rPr>
      <t>A device can be supervised using one of two methods: It can be enrolled in Apple’s Automated Device Enrollment/Apple Business Management (ABM) and supervised during the activation of the device, or a Vision Pro can be placed in supervised mode by using the Apple Configurator (AC2) tool. Automated Device Enrollment registration of a Vision Pro can occur if the device is purchased directly from Apple (Apple Government Team or Apple’s Retail Business Team), an Apple authorized reseller, or manually via AC2. The DOD procurement office must provide the third-</t>
    </r>
    <r>
      <rPr>
        <sz val="11"/>
        <color rgb="FF000000"/>
        <rFont val="Calibri"/>
      </rPr>
      <t xml:space="preserve">
</t>
    </r>
    <r>
      <rPr>
        <sz val="11"/>
        <color rgb="FF000000"/>
        <rFont val="Calibri"/>
      </rPr>
      <t>1 Work data/apps only – no personal data/apps. UNCLASSIFIED Apple visionOS 26 STIG Overview DISA 26 February 2026 Developed by Apple and DISA for the DOD</t>
    </r>
    <r>
      <rPr>
        <sz val="11"/>
        <color rgb="FF000000"/>
        <rFont val="Calibri"/>
      </rPr>
      <t xml:space="preserve">
</t>
    </r>
    <r>
      <rPr>
        <sz val="11"/>
        <color rgb="FF000000"/>
        <rFont val="Calibri"/>
      </rPr>
      <t>2 UNCLASSIFIED party reseller with the agency’s ABM customer number, which can be obtained by applying at http://deploy.apple.com as a business.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</si>
  <si>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</si>
  <si>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</si>
  <si>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</si>
  <si>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</si>
  <si>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</si>
  <si>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</si>
  <si>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</si>
  <si>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</si>
  <si>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</si>
  <si>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</si>
  <si>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</si>
  <si>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</si>
  <si>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</si>
  <si>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</si>
  <si>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</si>
  <si>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</si>
  <si>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</si>
  <si>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</si>
  <si>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</si>
  <si>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</si>
  <si>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</si>
  <si>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</si>
  <si>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</si>
  <si>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</si>
  <si>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</si>
  <si>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</si>
  <si>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</si>
  <si>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</si>
  <si>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</si>
  <si>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</si>
  <si>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</si>
  <si>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</si>
  <si>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</si>
  <si>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</si>
  <si>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</si>
  <si>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</si>
  <si>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</si>
  <si>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</si>
  <si>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</si>
  <si>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Security Hardening Implementation Dashboard</t>
  </si>
  <si>
    <t>Scope Overview</t>
  </si>
  <si>
    <t>Count</t>
  </si>
  <si>
    <t>% of Total</t>
  </si>
  <si>
    <t>Hardening Guide</t>
  </si>
  <si>
    <t xml:space="preserve">   Apple visionOS 26 Security Technical Implementation Guide Y26M02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</si>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</sst>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78">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8">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581C-4E8A-B83F-2FC9E11C9E7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581C-4E8A-B83F-2FC9E11C9E7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51</c:v>
                </c:pt>
              </c:numCache>
            </c:numRef>
          </c:val>
          <c:extLst>
            <c:ext xmlns:c16="http://schemas.microsoft.com/office/drawing/2014/chart" uri="{C3380CC4-5D6E-409C-BE32-E72D297353CC}">
              <c16:uniqueId val="{00000002-581C-4E8A-B83F-2FC9E11C9E71}"/>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EB9-41EB-82DE-F802DC646D8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EB9-41EB-82DE-F802DC646D8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51</c:v>
                </c:pt>
              </c:numCache>
            </c:numRef>
          </c:val>
          <c:extLst>
            <c:ext xmlns:c16="http://schemas.microsoft.com/office/drawing/2014/chart" uri="{C3380CC4-5D6E-409C-BE32-E72D297353CC}">
              <c16:uniqueId val="{00000002-2EB9-41EB-82DE-F802DC646D8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D7E5-4B8A-9FD1-DDFFB295F35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D7E5-4B8A-9FD1-DDFFB295F35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3</c:v>
                </c:pt>
                <c:pt idx="1">
                  <c:v>35</c:v>
                </c:pt>
                <c:pt idx="2">
                  <c:v>13</c:v>
                </c:pt>
              </c:numCache>
            </c:numRef>
          </c:val>
          <c:extLst>
            <c:ext xmlns:c16="http://schemas.microsoft.com/office/drawing/2014/chart" uri="{C3380CC4-5D6E-409C-BE32-E72D297353CC}">
              <c16:uniqueId val="{00000002-D7E5-4B8A-9FD1-DDFFB295F35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911-483C-ACDC-3D75C4CED2C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911-483C-ACDC-3D75C4CED2C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51</c:v>
                </c:pt>
              </c:numCache>
            </c:numRef>
          </c:val>
          <c:extLst>
            <c:ext xmlns:c16="http://schemas.microsoft.com/office/drawing/2014/chart" uri="{C3380CC4-5D6E-409C-BE32-E72D297353CC}">
              <c16:uniqueId val="{00000002-B911-483C-ACDC-3D75C4CED2C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614-431E-B65C-6F15F82CF62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614-431E-B65C-6F15F82CF62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51</c:v>
                </c:pt>
              </c:numCache>
            </c:numRef>
          </c:val>
          <c:extLst>
            <c:ext xmlns:c16="http://schemas.microsoft.com/office/drawing/2014/chart" uri="{C3380CC4-5D6E-409C-BE32-E72D297353CC}">
              <c16:uniqueId val="{00000002-2614-431E-B65C-6F15F82CF62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34C-4B7C-AABC-88270303AE3F}"/>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34C-4B7C-AABC-88270303AE3F}"/>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34C-4B7C-AABC-88270303AE3F}"/>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34C-4B7C-AABC-88270303AE3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A4CC-467B-BF89-B7E024F4DBB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5pyern">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y1oovo">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5i0njt">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4t4iwn">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odgq1y">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nzukjl">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4dfd04">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52">
  <autoFilter ref="A1:M52"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265</v>
      </c>
    </row>
    <row r="3" spans="2:3" ht="15" customHeight="1" x14ac:dyDescent="0.35"/>
    <row r="4" spans="2:3" ht="58" x14ac:dyDescent="0.35">
      <c r="B4" s="18" t="s">
        <v>266</v>
      </c>
      <c r="C4" s="19" t="s">
        <v>267</v>
      </c>
    </row>
    <row r="5" spans="2:3" x14ac:dyDescent="0.35">
      <c r="C5" s="19" t="s">
        <v>268</v>
      </c>
    </row>
    <row r="6" spans="2:3" x14ac:dyDescent="0.35">
      <c r="C6" s="16" t="s">
        <v>269</v>
      </c>
    </row>
    <row r="7" spans="2:3" ht="10" customHeight="1" x14ac:dyDescent="0.35"/>
    <row r="8" spans="2:3" ht="232" x14ac:dyDescent="0.35">
      <c r="B8" s="20" t="s">
        <v>270</v>
      </c>
      <c r="C8" s="19" t="s">
        <v>271</v>
      </c>
    </row>
    <row r="9" spans="2:3" ht="10" customHeight="1" x14ac:dyDescent="0.35"/>
    <row r="10" spans="2:3" ht="35" customHeight="1" x14ac:dyDescent="0.35">
      <c r="B10" s="20" t="s">
        <v>272</v>
      </c>
      <c r="C10" s="19" t="s">
        <v>273</v>
      </c>
    </row>
    <row r="11" spans="2:3" ht="75" customHeight="1" x14ac:dyDescent="0.35">
      <c r="B11" s="16" t="s">
        <v>19</v>
      </c>
      <c r="C11" s="19" t="s">
        <v>274</v>
      </c>
    </row>
    <row r="12" spans="2:3" ht="47" customHeight="1" x14ac:dyDescent="0.35">
      <c r="B12" s="16" t="s">
        <v>19</v>
      </c>
      <c r="C12" s="19" t="s">
        <v>275</v>
      </c>
    </row>
    <row r="13" spans="2:3" ht="35" customHeight="1" x14ac:dyDescent="0.35">
      <c r="B13" s="16" t="s">
        <v>19</v>
      </c>
      <c r="C13" s="19" t="s">
        <v>276</v>
      </c>
    </row>
    <row r="14" spans="2:3" ht="32" customHeight="1" x14ac:dyDescent="0.35">
      <c r="B14" s="16" t="s">
        <v>19</v>
      </c>
      <c r="C14" s="19" t="s">
        <v>277</v>
      </c>
    </row>
    <row r="15" spans="2:3" ht="30" customHeight="1" x14ac:dyDescent="0.35">
      <c r="B15" s="16" t="s">
        <v>19</v>
      </c>
      <c r="C15" s="19" t="s">
        <v>278</v>
      </c>
    </row>
    <row r="16" spans="2:3" ht="10" customHeight="1" x14ac:dyDescent="0.35"/>
    <row r="17" spans="1:3" ht="145" customHeight="1" x14ac:dyDescent="0.35">
      <c r="B17" s="20" t="s">
        <v>279</v>
      </c>
      <c r="C17" s="19" t="s">
        <v>280</v>
      </c>
    </row>
    <row r="18" spans="1:3" ht="10" customHeight="1" x14ac:dyDescent="0.35"/>
    <row r="19" spans="1:3" ht="3" customHeight="1" x14ac:dyDescent="0.35">
      <c r="B19" s="21"/>
      <c r="C19" s="21"/>
    </row>
    <row r="20" spans="1:3" ht="12" customHeight="1" x14ac:dyDescent="0.35"/>
    <row r="21" spans="1:3" ht="35" customHeight="1" x14ac:dyDescent="0.35">
      <c r="A21" s="23"/>
      <c r="B21" s="24" t="s">
        <v>281</v>
      </c>
      <c r="C21" s="25" t="s">
        <v>282</v>
      </c>
    </row>
    <row r="22" spans="1:3" ht="18" customHeight="1" x14ac:dyDescent="0.35">
      <c r="A22" s="23"/>
      <c r="B22" s="23" t="s">
        <v>19</v>
      </c>
      <c r="C22" s="25" t="s">
        <v>283</v>
      </c>
    </row>
    <row r="23" spans="1:3" ht="18" customHeight="1" x14ac:dyDescent="0.35">
      <c r="A23" s="23"/>
      <c r="B23" s="23" t="s">
        <v>19</v>
      </c>
      <c r="C23" s="25" t="s">
        <v>284</v>
      </c>
    </row>
    <row r="24" spans="1:3" ht="18" customHeight="1" x14ac:dyDescent="0.35">
      <c r="A24" s="23"/>
      <c r="B24" s="23" t="s">
        <v>19</v>
      </c>
      <c r="C24" s="25" t="s">
        <v>285</v>
      </c>
    </row>
    <row r="25" spans="1:3" ht="18" customHeight="1" x14ac:dyDescent="0.35">
      <c r="A25" s="23"/>
      <c r="B25" s="23" t="s">
        <v>19</v>
      </c>
      <c r="C25" s="25" t="s">
        <v>286</v>
      </c>
    </row>
    <row r="26" spans="1:3" ht="18" customHeight="1" x14ac:dyDescent="0.35">
      <c r="A26" s="23"/>
      <c r="B26" s="23" t="s">
        <v>19</v>
      </c>
      <c r="C26" s="25" t="s">
        <v>287</v>
      </c>
    </row>
    <row r="27" spans="1:3" ht="18" customHeight="1" x14ac:dyDescent="0.35">
      <c r="A27" s="23"/>
      <c r="B27" s="23" t="s">
        <v>19</v>
      </c>
      <c r="C27" s="25" t="s">
        <v>288</v>
      </c>
    </row>
    <row r="28" spans="1:3" ht="18" customHeight="1" x14ac:dyDescent="0.35">
      <c r="A28" s="23"/>
      <c r="B28" s="23" t="s">
        <v>19</v>
      </c>
      <c r="C28" s="25" t="s">
        <v>289</v>
      </c>
    </row>
    <row r="29" spans="1:3" ht="18" customHeight="1" x14ac:dyDescent="0.35">
      <c r="A29" s="23"/>
      <c r="B29" s="23" t="s">
        <v>19</v>
      </c>
      <c r="C29" s="25" t="s">
        <v>290</v>
      </c>
    </row>
    <row r="30" spans="1:3" ht="44" customHeight="1" x14ac:dyDescent="0.35">
      <c r="A30" s="23"/>
      <c r="B30" s="23" t="s">
        <v>19</v>
      </c>
      <c r="C30" s="26" t="s">
        <v>291</v>
      </c>
    </row>
    <row r="31" spans="1:3" ht="10" customHeight="1" x14ac:dyDescent="0.35"/>
    <row r="32" spans="1:3" ht="3" customHeight="1" x14ac:dyDescent="0.35">
      <c r="B32" s="21"/>
      <c r="C32" s="21"/>
    </row>
    <row r="33" spans="2:3" ht="12" customHeight="1" x14ac:dyDescent="0.35"/>
    <row r="34" spans="2:3" ht="24" customHeight="1" x14ac:dyDescent="0.35">
      <c r="B34" s="27" t="s">
        <v>292</v>
      </c>
      <c r="C34" s="28" t="s">
        <v>293</v>
      </c>
    </row>
    <row r="35" spans="2:3" ht="18.5" x14ac:dyDescent="0.35">
      <c r="B35" s="27" t="s">
        <v>294</v>
      </c>
      <c r="C35" s="29" t="s">
        <v>295</v>
      </c>
    </row>
    <row r="36" spans="2:3" ht="27" customHeight="1" x14ac:dyDescent="0.35">
      <c r="B36" s="30" t="s">
        <v>296</v>
      </c>
      <c r="C36" s="22" t="s">
        <v>297</v>
      </c>
    </row>
    <row r="37" spans="2:3" x14ac:dyDescent="0.35">
      <c r="B37" s="27" t="s">
        <v>298</v>
      </c>
      <c r="C37" s="31" t="s">
        <v>299</v>
      </c>
    </row>
    <row r="38" spans="2:3" ht="10" customHeight="1" x14ac:dyDescent="0.35"/>
    <row r="39" spans="2:3" ht="220" customHeight="1" x14ac:dyDescent="0.35">
      <c r="B39" s="27" t="s">
        <v>300</v>
      </c>
      <c r="C39" s="32" t="s">
        <v>301</v>
      </c>
    </row>
    <row r="40" spans="2:3" ht="10" customHeight="1" x14ac:dyDescent="0.35"/>
    <row r="41" spans="2:3" ht="43.5" x14ac:dyDescent="0.35">
      <c r="B41" s="27" t="s">
        <v>302</v>
      </c>
      <c r="C41" s="19" t="s">
        <v>303</v>
      </c>
    </row>
    <row r="42" spans="2:3" ht="10" customHeight="1" x14ac:dyDescent="0.35"/>
    <row r="43" spans="2:3" ht="15.5" x14ac:dyDescent="0.35">
      <c r="C43" s="33" t="s">
        <v>67</v>
      </c>
    </row>
    <row r="44" spans="2:3" ht="29" x14ac:dyDescent="0.35">
      <c r="C44" s="19" t="s">
        <v>304</v>
      </c>
    </row>
    <row r="45" spans="2:3" ht="10" customHeight="1" x14ac:dyDescent="0.35"/>
    <row r="46" spans="2:3" ht="15.5" x14ac:dyDescent="0.35">
      <c r="C46" s="34" t="s">
        <v>25</v>
      </c>
    </row>
    <row r="47" spans="2:3" ht="29" x14ac:dyDescent="0.35">
      <c r="C47" s="19" t="s">
        <v>305</v>
      </c>
    </row>
    <row r="48" spans="2:3" ht="10" customHeight="1" x14ac:dyDescent="0.35"/>
    <row r="49" spans="2:3" ht="15.5" x14ac:dyDescent="0.35">
      <c r="C49" s="35" t="s">
        <v>15</v>
      </c>
    </row>
    <row r="50" spans="2:3" ht="29" x14ac:dyDescent="0.35">
      <c r="C50" s="19" t="s">
        <v>306</v>
      </c>
    </row>
    <row r="51" spans="2:3" ht="10" customHeight="1" x14ac:dyDescent="0.35"/>
    <row r="52" spans="2:3" ht="3" customHeight="1" x14ac:dyDescent="0.35">
      <c r="B52" s="21"/>
      <c r="C52" s="21"/>
    </row>
    <row r="53" spans="2:3" ht="12" customHeight="1" x14ac:dyDescent="0.35"/>
    <row r="54" spans="2:3" ht="130.5" x14ac:dyDescent="0.35">
      <c r="B54" s="18" t="s">
        <v>307</v>
      </c>
      <c r="C54" s="19" t="s">
        <v>308</v>
      </c>
    </row>
    <row r="55" spans="2:3" ht="6" customHeight="1" x14ac:dyDescent="0.35"/>
    <row r="56" spans="2:3" ht="217.5" x14ac:dyDescent="0.35">
      <c r="C56" s="19" t="s">
        <v>309</v>
      </c>
    </row>
    <row r="57" spans="2:3" ht="6" customHeight="1" x14ac:dyDescent="0.35"/>
    <row r="58" spans="2:3" ht="43.5" x14ac:dyDescent="0.35">
      <c r="C58" s="19" t="s">
        <v>310</v>
      </c>
    </row>
    <row r="59" spans="2:3" ht="10" customHeight="1" x14ac:dyDescent="0.35"/>
    <row r="60" spans="2:3" ht="3" customHeight="1" x14ac:dyDescent="0.35">
      <c r="B60" s="21"/>
      <c r="C60" s="21"/>
    </row>
    <row r="61" spans="2:3" ht="12" customHeight="1" x14ac:dyDescent="0.35"/>
    <row r="62" spans="2:3" ht="145" x14ac:dyDescent="0.35">
      <c r="B62" s="18" t="s">
        <v>311</v>
      </c>
      <c r="C62" s="19" t="s">
        <v>312</v>
      </c>
    </row>
    <row r="63" spans="2:3" ht="6" customHeight="1" x14ac:dyDescent="0.35"/>
    <row r="64" spans="2:3" ht="203" x14ac:dyDescent="0.35">
      <c r="C64" s="19" t="s">
        <v>313</v>
      </c>
    </row>
    <row r="65" spans="2:3" ht="6" customHeight="1" x14ac:dyDescent="0.35"/>
    <row r="66" spans="2:3" ht="43.5" x14ac:dyDescent="0.35">
      <c r="C66" s="19" t="s">
        <v>314</v>
      </c>
    </row>
    <row r="67" spans="2:3" ht="10" customHeight="1" x14ac:dyDescent="0.35"/>
    <row r="68" spans="2:3" ht="3" customHeight="1" x14ac:dyDescent="0.35">
      <c r="B68" s="21"/>
      <c r="C68" s="21"/>
    </row>
    <row r="69" spans="2:3" ht="12" customHeight="1" x14ac:dyDescent="0.35"/>
    <row r="70" spans="2:3" ht="101.5" x14ac:dyDescent="0.35">
      <c r="B70" s="18" t="s">
        <v>315</v>
      </c>
      <c r="C70" s="19" t="s">
        <v>316</v>
      </c>
    </row>
    <row r="71" spans="2:3" ht="6" customHeight="1" x14ac:dyDescent="0.35"/>
    <row r="72" spans="2:3" ht="145" x14ac:dyDescent="0.35">
      <c r="C72" s="19" t="s">
        <v>317</v>
      </c>
    </row>
    <row r="73" spans="2:3" ht="6" customHeight="1" x14ac:dyDescent="0.35"/>
    <row r="74" spans="2:3" ht="43.5" x14ac:dyDescent="0.35">
      <c r="C74" s="19" t="s">
        <v>318</v>
      </c>
    </row>
    <row r="75" spans="2:3" ht="10" customHeight="1" x14ac:dyDescent="0.35"/>
    <row r="76" spans="2:3" ht="3" customHeight="1" x14ac:dyDescent="0.35">
      <c r="B76" s="21"/>
      <c r="C76" s="21"/>
    </row>
    <row r="77" spans="2:3" ht="12" customHeight="1" x14ac:dyDescent="0.35"/>
    <row r="78" spans="2:3" ht="26" customHeight="1" x14ac:dyDescent="0.35">
      <c r="B78" s="36" t="s">
        <v>319</v>
      </c>
    </row>
    <row r="79" spans="2:3" ht="8" customHeight="1" x14ac:dyDescent="0.35"/>
    <row r="80" spans="2:3" ht="20" customHeight="1" x14ac:dyDescent="0.35">
      <c r="B80" s="27" t="s">
        <v>320</v>
      </c>
      <c r="C80" s="37" t="s">
        <v>321</v>
      </c>
    </row>
    <row r="81" spans="2:3" ht="116" x14ac:dyDescent="0.35">
      <c r="C81" s="19" t="s">
        <v>322</v>
      </c>
    </row>
    <row r="82" spans="2:3" ht="10" customHeight="1" x14ac:dyDescent="0.35"/>
    <row r="83" spans="2:3" ht="20" customHeight="1" x14ac:dyDescent="0.35">
      <c r="B83" s="27" t="s">
        <v>323</v>
      </c>
      <c r="C83" s="37" t="s">
        <v>324</v>
      </c>
    </row>
    <row r="84" spans="2:3" ht="116" x14ac:dyDescent="0.35">
      <c r="C84" s="19" t="s">
        <v>325</v>
      </c>
    </row>
    <row r="85" spans="2:3" ht="10" customHeight="1" x14ac:dyDescent="0.35"/>
    <row r="86" spans="2:3" ht="20" customHeight="1" x14ac:dyDescent="0.35">
      <c r="B86" s="27" t="s">
        <v>326</v>
      </c>
      <c r="C86" s="37" t="s">
        <v>327</v>
      </c>
    </row>
    <row r="87" spans="2:3" ht="130.5" x14ac:dyDescent="0.35">
      <c r="C87" s="19" t="s">
        <v>328</v>
      </c>
    </row>
    <row r="88" spans="2:3" ht="10" customHeight="1" x14ac:dyDescent="0.35"/>
    <row r="89" spans="2:3" ht="20" customHeight="1" x14ac:dyDescent="0.35">
      <c r="B89" s="27" t="s">
        <v>329</v>
      </c>
      <c r="C89" s="37" t="s">
        <v>330</v>
      </c>
    </row>
    <row r="90" spans="2:3" ht="130.5" x14ac:dyDescent="0.35">
      <c r="C90" s="19" t="s">
        <v>331</v>
      </c>
    </row>
    <row r="91" spans="2:3" ht="10" customHeight="1" x14ac:dyDescent="0.35"/>
    <row r="92" spans="2:3" ht="20" customHeight="1" x14ac:dyDescent="0.35">
      <c r="B92" s="27" t="s">
        <v>332</v>
      </c>
      <c r="C92" s="37" t="s">
        <v>333</v>
      </c>
    </row>
    <row r="93" spans="2:3" ht="116" x14ac:dyDescent="0.35">
      <c r="C93" s="19" t="s">
        <v>334</v>
      </c>
    </row>
    <row r="94" spans="2:3" ht="10" customHeight="1" x14ac:dyDescent="0.35"/>
    <row r="95" spans="2:3" ht="20" customHeight="1" x14ac:dyDescent="0.35">
      <c r="B95" s="27" t="s">
        <v>335</v>
      </c>
      <c r="C95" s="37" t="s">
        <v>336</v>
      </c>
    </row>
    <row r="96" spans="2:3" ht="116" x14ac:dyDescent="0.35">
      <c r="C96" s="19" t="s">
        <v>337</v>
      </c>
    </row>
    <row r="97" spans="2:3" ht="10" customHeight="1" x14ac:dyDescent="0.35"/>
    <row r="98" spans="2:3" ht="20" customHeight="1" x14ac:dyDescent="0.35">
      <c r="B98" s="27" t="s">
        <v>338</v>
      </c>
      <c r="C98" s="37" t="s">
        <v>339</v>
      </c>
    </row>
    <row r="99" spans="2:3" ht="130.5" x14ac:dyDescent="0.35">
      <c r="C99" s="19" t="s">
        <v>340</v>
      </c>
    </row>
    <row r="100" spans="2:3" ht="10" customHeight="1" x14ac:dyDescent="0.35"/>
    <row r="103" spans="2:3" ht="32" customHeight="1" x14ac:dyDescent="0.35">
      <c r="B103" s="255" t="s">
        <v>264</v>
      </c>
      <c r="C103" s="255"/>
    </row>
  </sheetData>
  <sheetProtection password="90EA" sheet="1"/>
  <mergeCells count="1">
    <mergeCell ref="B103:C103"/>
  </mergeCells>
  <hyperlinks>
    <hyperlink ref="C5" r:id="rId1" xr:uid="{00000000-0004-0000-0000-000000000000}"/>
    <hyperlink ref="C6" r:id="rId2" xr:uid="{00000000-0004-0000-0000-000001000000}"/>
    <hyperlink ref="C37" r:id="rId3" xr:uid="{00000000-0004-0000-0000-000002000000}"/>
    <hyperlink ref="B103"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3023</v>
      </c>
      <c r="B1" s="230" t="s">
        <v>0</v>
      </c>
      <c r="C1" s="230" t="s">
        <v>500</v>
      </c>
      <c r="D1" s="230" t="s">
        <v>501</v>
      </c>
      <c r="E1" s="230" t="s">
        <v>506</v>
      </c>
      <c r="F1" s="230" t="s">
        <v>507</v>
      </c>
      <c r="G1" s="230" t="s">
        <v>508</v>
      </c>
      <c r="H1" s="230" t="s">
        <v>509</v>
      </c>
      <c r="I1" s="230" t="s">
        <v>510</v>
      </c>
      <c r="J1" s="230" t="s">
        <v>511</v>
      </c>
      <c r="K1" s="230" t="s">
        <v>512</v>
      </c>
      <c r="L1" s="230" t="s">
        <v>513</v>
      </c>
      <c r="M1" s="230" t="s">
        <v>514</v>
      </c>
      <c r="N1" s="230" t="s">
        <v>515</v>
      </c>
      <c r="O1" s="230" t="s">
        <v>516</v>
      </c>
      <c r="P1" s="230" t="s">
        <v>517</v>
      </c>
      <c r="Q1" s="230" t="s">
        <v>518</v>
      </c>
      <c r="R1" s="230" t="s">
        <v>519</v>
      </c>
      <c r="S1" s="230" t="s">
        <v>520</v>
      </c>
      <c r="T1" s="230" t="s">
        <v>521</v>
      </c>
      <c r="U1" s="230" t="s">
        <v>522</v>
      </c>
      <c r="V1" s="230" t="s">
        <v>523</v>
      </c>
      <c r="W1" s="230" t="s">
        <v>524</v>
      </c>
      <c r="X1" s="230" t="s">
        <v>525</v>
      </c>
      <c r="Y1" s="230" t="s">
        <v>526</v>
      </c>
      <c r="Z1" s="230" t="s">
        <v>527</v>
      </c>
      <c r="AA1" s="230" t="s">
        <v>528</v>
      </c>
      <c r="AB1" s="230" t="s">
        <v>529</v>
      </c>
      <c r="AC1" s="230" t="s">
        <v>530</v>
      </c>
      <c r="AD1" s="230" t="s">
        <v>531</v>
      </c>
      <c r="AE1" s="230" t="s">
        <v>532</v>
      </c>
      <c r="AF1" s="230" t="s">
        <v>533</v>
      </c>
      <c r="AG1" s="230" t="s">
        <v>534</v>
      </c>
      <c r="AH1" s="230" t="s">
        <v>535</v>
      </c>
      <c r="AI1" s="230" t="s">
        <v>536</v>
      </c>
      <c r="AJ1" s="230" t="s">
        <v>537</v>
      </c>
      <c r="AK1" s="230" t="s">
        <v>538</v>
      </c>
      <c r="AL1" s="230" t="s">
        <v>539</v>
      </c>
      <c r="AM1" s="230" t="s">
        <v>540</v>
      </c>
      <c r="AN1" s="230" t="s">
        <v>541</v>
      </c>
      <c r="AO1" s="230" t="s">
        <v>542</v>
      </c>
      <c r="AP1" s="230" t="s">
        <v>543</v>
      </c>
      <c r="AQ1" s="230" t="s">
        <v>544</v>
      </c>
      <c r="AR1" s="230" t="s">
        <v>545</v>
      </c>
      <c r="AS1" s="231" t="s">
        <v>546</v>
      </c>
    </row>
    <row r="2" spans="1:45" ht="60" customHeight="1" outlineLevel="1" x14ac:dyDescent="0.35">
      <c r="A2" s="223" t="s">
        <v>3024</v>
      </c>
      <c r="B2" s="210" t="s">
        <v>3025</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3024</v>
      </c>
      <c r="B3" s="211" t="s">
        <v>3026</v>
      </c>
      <c r="C3" s="212" t="s">
        <v>3027</v>
      </c>
      <c r="D3" s="214" t="s">
        <v>3028</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3024</v>
      </c>
      <c r="B4" s="211" t="s">
        <v>3029</v>
      </c>
      <c r="C4" s="212" t="s">
        <v>3030</v>
      </c>
      <c r="D4" s="214" t="s">
        <v>3031</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3024</v>
      </c>
      <c r="B5" s="211" t="s">
        <v>3032</v>
      </c>
      <c r="C5" s="212" t="s">
        <v>3033</v>
      </c>
      <c r="D5" s="214" t="s">
        <v>3034</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3024</v>
      </c>
      <c r="B6" s="211" t="s">
        <v>3035</v>
      </c>
      <c r="C6" s="212" t="s">
        <v>3036</v>
      </c>
      <c r="D6" s="214" t="s">
        <v>3037</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3024</v>
      </c>
      <c r="B7" s="211" t="s">
        <v>3038</v>
      </c>
      <c r="C7" s="212" t="s">
        <v>3039</v>
      </c>
      <c r="D7" s="214" t="s">
        <v>3040</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3024</v>
      </c>
      <c r="B8" s="211" t="s">
        <v>3041</v>
      </c>
      <c r="C8" s="212" t="s">
        <v>3042</v>
      </c>
      <c r="D8" s="214" t="s">
        <v>3043</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3024</v>
      </c>
      <c r="B9" s="211" t="s">
        <v>3044</v>
      </c>
      <c r="C9" s="212" t="s">
        <v>3045</v>
      </c>
      <c r="D9" s="214" t="s">
        <v>3046</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3024</v>
      </c>
      <c r="B10" s="211" t="s">
        <v>3047</v>
      </c>
      <c r="C10" s="212" t="s">
        <v>3048</v>
      </c>
      <c r="D10" s="214" t="s">
        <v>3049</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3024</v>
      </c>
      <c r="B11" s="211" t="s">
        <v>3050</v>
      </c>
      <c r="C11" s="212" t="s">
        <v>3051</v>
      </c>
      <c r="D11" s="214" t="s">
        <v>3052</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3024</v>
      </c>
      <c r="B12" s="211" t="s">
        <v>3053</v>
      </c>
      <c r="C12" s="212" t="s">
        <v>3054</v>
      </c>
      <c r="D12" s="214" t="s">
        <v>3055</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3024</v>
      </c>
      <c r="B13" s="211" t="s">
        <v>3056</v>
      </c>
      <c r="C13" s="212" t="s">
        <v>3057</v>
      </c>
      <c r="D13" s="214" t="s">
        <v>3058</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3024</v>
      </c>
      <c r="B14" s="211" t="s">
        <v>3059</v>
      </c>
      <c r="C14" s="212" t="s">
        <v>3060</v>
      </c>
      <c r="D14" s="214" t="s">
        <v>3061</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3024</v>
      </c>
      <c r="B15" s="211" t="s">
        <v>3062</v>
      </c>
      <c r="C15" s="212" t="s">
        <v>3063</v>
      </c>
      <c r="D15" s="214" t="s">
        <v>3064</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3024</v>
      </c>
      <c r="B16" s="211" t="s">
        <v>3065</v>
      </c>
      <c r="C16" s="212" t="s">
        <v>3066</v>
      </c>
      <c r="D16" s="214" t="s">
        <v>3067</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3024</v>
      </c>
      <c r="B17" s="211" t="s">
        <v>3068</v>
      </c>
      <c r="C17" s="212" t="s">
        <v>3069</v>
      </c>
      <c r="D17" s="214" t="s">
        <v>3070</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3024</v>
      </c>
      <c r="B18" s="211" t="s">
        <v>3071</v>
      </c>
      <c r="C18" s="212" t="s">
        <v>3072</v>
      </c>
      <c r="D18" s="214" t="s">
        <v>3073</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3024</v>
      </c>
      <c r="B19" s="211" t="s">
        <v>3074</v>
      </c>
      <c r="C19" s="212" t="s">
        <v>3075</v>
      </c>
      <c r="D19" s="214" t="s">
        <v>3076</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3024</v>
      </c>
      <c r="B20" s="211" t="s">
        <v>3077</v>
      </c>
      <c r="C20" s="212" t="s">
        <v>3078</v>
      </c>
      <c r="D20" s="214" t="s">
        <v>3079</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3024</v>
      </c>
      <c r="B21" s="211" t="s">
        <v>3080</v>
      </c>
      <c r="C21" s="212" t="s">
        <v>3081</v>
      </c>
      <c r="D21" s="214" t="s">
        <v>3082</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3024</v>
      </c>
      <c r="B22" s="211" t="s">
        <v>3083</v>
      </c>
      <c r="C22" s="212" t="s">
        <v>3084</v>
      </c>
      <c r="D22" s="214" t="s">
        <v>3085</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3024</v>
      </c>
      <c r="B23" s="211" t="s">
        <v>3086</v>
      </c>
      <c r="C23" s="212" t="s">
        <v>3087</v>
      </c>
      <c r="D23" s="214" t="s">
        <v>3088</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3024</v>
      </c>
      <c r="B24" s="211" t="s">
        <v>3089</v>
      </c>
      <c r="C24" s="212" t="s">
        <v>3090</v>
      </c>
      <c r="D24" s="214" t="s">
        <v>3091</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3024</v>
      </c>
      <c r="B25" s="211" t="s">
        <v>3092</v>
      </c>
      <c r="C25" s="212" t="s">
        <v>3093</v>
      </c>
      <c r="D25" s="214" t="s">
        <v>3094</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3024</v>
      </c>
      <c r="B26" s="211" t="s">
        <v>3095</v>
      </c>
      <c r="C26" s="212" t="s">
        <v>3096</v>
      </c>
      <c r="D26" s="214" t="s">
        <v>3097</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3024</v>
      </c>
      <c r="B27" s="211" t="s">
        <v>3098</v>
      </c>
      <c r="C27" s="212" t="s">
        <v>3099</v>
      </c>
      <c r="D27" s="214" t="s">
        <v>3100</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3024</v>
      </c>
      <c r="B28" s="211" t="s">
        <v>3101</v>
      </c>
      <c r="C28" s="212" t="s">
        <v>3102</v>
      </c>
      <c r="D28" s="214" t="s">
        <v>3103</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3024</v>
      </c>
      <c r="B29" s="211" t="s">
        <v>3104</v>
      </c>
      <c r="C29" s="212" t="s">
        <v>3105</v>
      </c>
      <c r="D29" s="214" t="s">
        <v>3106</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3024</v>
      </c>
      <c r="B30" s="211" t="s">
        <v>3107</v>
      </c>
      <c r="C30" s="212" t="s">
        <v>3108</v>
      </c>
      <c r="D30" s="214" t="s">
        <v>3109</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3024</v>
      </c>
      <c r="B31" s="211" t="s">
        <v>3110</v>
      </c>
      <c r="C31" s="212" t="s">
        <v>3111</v>
      </c>
      <c r="D31" s="214" t="s">
        <v>3112</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3024</v>
      </c>
      <c r="B32" s="211" t="s">
        <v>3113</v>
      </c>
      <c r="C32" s="212" t="s">
        <v>3114</v>
      </c>
      <c r="D32" s="214" t="s">
        <v>3115</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3024</v>
      </c>
      <c r="B33" s="211" t="s">
        <v>3116</v>
      </c>
      <c r="C33" s="212" t="s">
        <v>3117</v>
      </c>
      <c r="D33" s="214" t="s">
        <v>3118</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3024</v>
      </c>
      <c r="B34" s="211" t="s">
        <v>3119</v>
      </c>
      <c r="C34" s="212" t="s">
        <v>3120</v>
      </c>
      <c r="D34" s="214" t="s">
        <v>3121</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3024</v>
      </c>
      <c r="B35" s="211" t="s">
        <v>3122</v>
      </c>
      <c r="C35" s="212" t="s">
        <v>3123</v>
      </c>
      <c r="D35" s="214" t="s">
        <v>3124</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3024</v>
      </c>
      <c r="B36" s="211" t="s">
        <v>3125</v>
      </c>
      <c r="C36" s="212" t="s">
        <v>3126</v>
      </c>
      <c r="D36" s="214" t="s">
        <v>3127</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3024</v>
      </c>
      <c r="B37" s="211" t="s">
        <v>3128</v>
      </c>
      <c r="C37" s="212" t="s">
        <v>3129</v>
      </c>
      <c r="D37" s="214" t="s">
        <v>3130</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3024</v>
      </c>
      <c r="B38" s="211" t="s">
        <v>3131</v>
      </c>
      <c r="C38" s="212" t="s">
        <v>3132</v>
      </c>
      <c r="D38" s="214" t="s">
        <v>3133</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3024</v>
      </c>
      <c r="B39" s="211" t="s">
        <v>3134</v>
      </c>
      <c r="C39" s="212" t="s">
        <v>3135</v>
      </c>
      <c r="D39" s="214" t="s">
        <v>3136</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3137</v>
      </c>
      <c r="B40" s="210" t="s">
        <v>3138</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3137</v>
      </c>
      <c r="B41" s="211" t="s">
        <v>3139</v>
      </c>
      <c r="C41" s="212" t="s">
        <v>3140</v>
      </c>
      <c r="D41" s="214" t="s">
        <v>3141</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3137</v>
      </c>
      <c r="B42" s="211" t="s">
        <v>3142</v>
      </c>
      <c r="C42" s="212" t="s">
        <v>3143</v>
      </c>
      <c r="D42" s="214" t="s">
        <v>3144</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3137</v>
      </c>
      <c r="B43" s="211" t="s">
        <v>3145</v>
      </c>
      <c r="C43" s="212" t="s">
        <v>3146</v>
      </c>
      <c r="D43" s="214" t="s">
        <v>3147</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3137</v>
      </c>
      <c r="B44" s="211" t="s">
        <v>3148</v>
      </c>
      <c r="C44" s="212" t="s">
        <v>3149</v>
      </c>
      <c r="D44" s="214" t="s">
        <v>3150</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3137</v>
      </c>
      <c r="B45" s="211" t="s">
        <v>3151</v>
      </c>
      <c r="C45" s="212" t="s">
        <v>3152</v>
      </c>
      <c r="D45" s="214" t="s">
        <v>3153</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3137</v>
      </c>
      <c r="B46" s="211" t="s">
        <v>3154</v>
      </c>
      <c r="C46" s="212" t="s">
        <v>3155</v>
      </c>
      <c r="D46" s="214" t="s">
        <v>3156</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3137</v>
      </c>
      <c r="B47" s="211" t="s">
        <v>3157</v>
      </c>
      <c r="C47" s="212" t="s">
        <v>3158</v>
      </c>
      <c r="D47" s="214" t="s">
        <v>3159</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3137</v>
      </c>
      <c r="B48" s="211" t="s">
        <v>3160</v>
      </c>
      <c r="C48" s="212" t="s">
        <v>3161</v>
      </c>
      <c r="D48" s="214" t="s">
        <v>3162</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3163</v>
      </c>
      <c r="B49" s="210" t="s">
        <v>3164</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3163</v>
      </c>
      <c r="B50" s="211" t="s">
        <v>3165</v>
      </c>
      <c r="C50" s="212" t="s">
        <v>3166</v>
      </c>
      <c r="D50" s="214" t="s">
        <v>3167</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3163</v>
      </c>
      <c r="B51" s="211" t="s">
        <v>3168</v>
      </c>
      <c r="C51" s="212" t="s">
        <v>3169</v>
      </c>
      <c r="D51" s="214" t="s">
        <v>3170</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3163</v>
      </c>
      <c r="B52" s="211" t="s">
        <v>3171</v>
      </c>
      <c r="C52" s="212" t="s">
        <v>3172</v>
      </c>
      <c r="D52" s="214" t="s">
        <v>3173</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3163</v>
      </c>
      <c r="B53" s="211" t="s">
        <v>3174</v>
      </c>
      <c r="C53" s="212" t="s">
        <v>3175</v>
      </c>
      <c r="D53" s="214" t="s">
        <v>3176</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3163</v>
      </c>
      <c r="B54" s="211" t="s">
        <v>3177</v>
      </c>
      <c r="C54" s="212" t="s">
        <v>3178</v>
      </c>
      <c r="D54" s="214" t="s">
        <v>3179</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3163</v>
      </c>
      <c r="B55" s="211" t="s">
        <v>3180</v>
      </c>
      <c r="C55" s="212" t="s">
        <v>3181</v>
      </c>
      <c r="D55" s="214" t="s">
        <v>3182</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3163</v>
      </c>
      <c r="B56" s="211" t="s">
        <v>3183</v>
      </c>
      <c r="C56" s="212" t="s">
        <v>3184</v>
      </c>
      <c r="D56" s="214" t="s">
        <v>3185</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3163</v>
      </c>
      <c r="B57" s="211" t="s">
        <v>3186</v>
      </c>
      <c r="C57" s="212" t="s">
        <v>3187</v>
      </c>
      <c r="D57" s="214" t="s">
        <v>3188</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3163</v>
      </c>
      <c r="B58" s="211" t="s">
        <v>3189</v>
      </c>
      <c r="C58" s="212" t="s">
        <v>3190</v>
      </c>
      <c r="D58" s="214" t="s">
        <v>3191</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3163</v>
      </c>
      <c r="B59" s="211" t="s">
        <v>3192</v>
      </c>
      <c r="C59" s="212" t="s">
        <v>3193</v>
      </c>
      <c r="D59" s="214" t="s">
        <v>3194</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3163</v>
      </c>
      <c r="B60" s="211" t="s">
        <v>3195</v>
      </c>
      <c r="C60" s="212" t="s">
        <v>3196</v>
      </c>
      <c r="D60" s="214" t="s">
        <v>3197</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3163</v>
      </c>
      <c r="B61" s="211" t="s">
        <v>3198</v>
      </c>
      <c r="C61" s="212" t="s">
        <v>3199</v>
      </c>
      <c r="D61" s="214" t="s">
        <v>3200</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3163</v>
      </c>
      <c r="B62" s="211" t="s">
        <v>3201</v>
      </c>
      <c r="C62" s="212" t="s">
        <v>3202</v>
      </c>
      <c r="D62" s="214" t="s">
        <v>3203</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3163</v>
      </c>
      <c r="B63" s="211" t="s">
        <v>3204</v>
      </c>
      <c r="C63" s="212" t="s">
        <v>3205</v>
      </c>
      <c r="D63" s="214" t="s">
        <v>3206</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3207</v>
      </c>
      <c r="B64" s="210" t="s">
        <v>3208</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3207</v>
      </c>
      <c r="B65" s="211" t="s">
        <v>3209</v>
      </c>
      <c r="C65" s="212" t="s">
        <v>3210</v>
      </c>
      <c r="D65" s="214" t="s">
        <v>3211</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3207</v>
      </c>
      <c r="B66" s="211" t="s">
        <v>3212</v>
      </c>
      <c r="C66" s="212" t="s">
        <v>3213</v>
      </c>
      <c r="D66" s="214" t="s">
        <v>3214</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3207</v>
      </c>
      <c r="B67" s="211" t="s">
        <v>3215</v>
      </c>
      <c r="C67" s="212" t="s">
        <v>3216</v>
      </c>
      <c r="D67" s="214" t="s">
        <v>3217</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3207</v>
      </c>
      <c r="B68" s="211" t="s">
        <v>3218</v>
      </c>
      <c r="C68" s="212" t="s">
        <v>3219</v>
      </c>
      <c r="D68" s="214" t="s">
        <v>3220</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3207</v>
      </c>
      <c r="B69" s="211" t="s">
        <v>3221</v>
      </c>
      <c r="C69" s="212" t="s">
        <v>3222</v>
      </c>
      <c r="D69" s="214" t="s">
        <v>3223</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3207</v>
      </c>
      <c r="B70" s="211" t="s">
        <v>3224</v>
      </c>
      <c r="C70" s="212" t="s">
        <v>3225</v>
      </c>
      <c r="D70" s="214" t="s">
        <v>3226</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3207</v>
      </c>
      <c r="B71" s="211" t="s">
        <v>3227</v>
      </c>
      <c r="C71" s="212" t="s">
        <v>3228</v>
      </c>
      <c r="D71" s="214" t="s">
        <v>3229</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3207</v>
      </c>
      <c r="B72" s="211" t="s">
        <v>3230</v>
      </c>
      <c r="C72" s="212" t="s">
        <v>3231</v>
      </c>
      <c r="D72" s="214" t="s">
        <v>3232</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3207</v>
      </c>
      <c r="B73" s="211" t="s">
        <v>3233</v>
      </c>
      <c r="C73" s="212" t="s">
        <v>3234</v>
      </c>
      <c r="D73" s="214" t="s">
        <v>3235</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3207</v>
      </c>
      <c r="B74" s="211" t="s">
        <v>3236</v>
      </c>
      <c r="C74" s="212" t="s">
        <v>3237</v>
      </c>
      <c r="D74" s="214" t="s">
        <v>3238</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3207</v>
      </c>
      <c r="B75" s="211" t="s">
        <v>3239</v>
      </c>
      <c r="C75" s="212" t="s">
        <v>3240</v>
      </c>
      <c r="D75" s="214" t="s">
        <v>3241</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3207</v>
      </c>
      <c r="B76" s="211" t="s">
        <v>3242</v>
      </c>
      <c r="C76" s="212" t="s">
        <v>3243</v>
      </c>
      <c r="D76" s="214" t="s">
        <v>3244</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3207</v>
      </c>
      <c r="B77" s="211" t="s">
        <v>3245</v>
      </c>
      <c r="C77" s="212" t="s">
        <v>3246</v>
      </c>
      <c r="D77" s="214" t="s">
        <v>3247</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3207</v>
      </c>
      <c r="B78" s="211" t="s">
        <v>3248</v>
      </c>
      <c r="C78" s="212" t="s">
        <v>3249</v>
      </c>
      <c r="D78" s="214" t="s">
        <v>3250</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3207</v>
      </c>
      <c r="B79" s="211" t="s">
        <v>3251</v>
      </c>
      <c r="C79" s="212" t="s">
        <v>3252</v>
      </c>
      <c r="D79" s="214" t="s">
        <v>3253</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3207</v>
      </c>
      <c r="B80" s="211" t="s">
        <v>3254</v>
      </c>
      <c r="C80" s="212" t="s">
        <v>3255</v>
      </c>
      <c r="D80" s="214" t="s">
        <v>3256</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3207</v>
      </c>
      <c r="B81" s="211" t="s">
        <v>3257</v>
      </c>
      <c r="C81" s="212" t="s">
        <v>3258</v>
      </c>
      <c r="D81" s="214" t="s">
        <v>3259</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3207</v>
      </c>
      <c r="B82" s="211" t="s">
        <v>3260</v>
      </c>
      <c r="C82" s="212" t="s">
        <v>3261</v>
      </c>
      <c r="D82" s="214" t="s">
        <v>3262</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3207</v>
      </c>
      <c r="B83" s="211" t="s">
        <v>3263</v>
      </c>
      <c r="C83" s="212" t="s">
        <v>3264</v>
      </c>
      <c r="D83" s="214" t="s">
        <v>3265</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3207</v>
      </c>
      <c r="B84" s="211" t="s">
        <v>3266</v>
      </c>
      <c r="C84" s="212" t="s">
        <v>3267</v>
      </c>
      <c r="D84" s="214" t="s">
        <v>3268</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3207</v>
      </c>
      <c r="B85" s="211" t="s">
        <v>3269</v>
      </c>
      <c r="C85" s="212" t="s">
        <v>3270</v>
      </c>
      <c r="D85" s="214" t="s">
        <v>3271</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3207</v>
      </c>
      <c r="B86" s="211" t="s">
        <v>3272</v>
      </c>
      <c r="C86" s="212" t="s">
        <v>3273</v>
      </c>
      <c r="D86" s="214" t="s">
        <v>3274</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3207</v>
      </c>
      <c r="B87" s="211" t="s">
        <v>3275</v>
      </c>
      <c r="C87" s="212" t="s">
        <v>3276</v>
      </c>
      <c r="D87" s="214" t="s">
        <v>3277</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3207</v>
      </c>
      <c r="B88" s="211" t="s">
        <v>3278</v>
      </c>
      <c r="C88" s="212" t="s">
        <v>3279</v>
      </c>
      <c r="D88" s="214" t="s">
        <v>3280</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3207</v>
      </c>
      <c r="B89" s="211" t="s">
        <v>3281</v>
      </c>
      <c r="C89" s="212" t="s">
        <v>3282</v>
      </c>
      <c r="D89" s="214" t="s">
        <v>3283</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3207</v>
      </c>
      <c r="B90" s="211" t="s">
        <v>3284</v>
      </c>
      <c r="C90" s="212" t="s">
        <v>3285</v>
      </c>
      <c r="D90" s="214" t="s">
        <v>3286</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3207</v>
      </c>
      <c r="B91" s="211" t="s">
        <v>3287</v>
      </c>
      <c r="C91" s="212" t="s">
        <v>3288</v>
      </c>
      <c r="D91" s="214" t="s">
        <v>3289</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3207</v>
      </c>
      <c r="B92" s="211" t="s">
        <v>3290</v>
      </c>
      <c r="C92" s="212" t="s">
        <v>3291</v>
      </c>
      <c r="D92" s="214" t="s">
        <v>3292</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3207</v>
      </c>
      <c r="B93" s="211" t="s">
        <v>3293</v>
      </c>
      <c r="C93" s="212" t="s">
        <v>3294</v>
      </c>
      <c r="D93" s="214" t="s">
        <v>3295</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3207</v>
      </c>
      <c r="B94" s="211" t="s">
        <v>3296</v>
      </c>
      <c r="C94" s="212" t="s">
        <v>3297</v>
      </c>
      <c r="D94" s="214" t="s">
        <v>3298</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3207</v>
      </c>
      <c r="B95" s="211" t="s">
        <v>3299</v>
      </c>
      <c r="C95" s="212" t="s">
        <v>3300</v>
      </c>
      <c r="D95" s="214" t="s">
        <v>3301</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3207</v>
      </c>
      <c r="B96" s="211" t="s">
        <v>3302</v>
      </c>
      <c r="C96" s="212" t="s">
        <v>3303</v>
      </c>
      <c r="D96" s="214" t="s">
        <v>3304</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3207</v>
      </c>
      <c r="B97" s="211" t="s">
        <v>3305</v>
      </c>
      <c r="C97" s="212" t="s">
        <v>3306</v>
      </c>
      <c r="D97" s="214" t="s">
        <v>3307</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3207</v>
      </c>
      <c r="B98" s="218" t="s">
        <v>3308</v>
      </c>
      <c r="C98" s="219" t="s">
        <v>3309</v>
      </c>
      <c r="D98" s="220" t="s">
        <v>3310</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55" t="s">
        <v>264</v>
      </c>
      <c r="B102" s="255"/>
      <c r="C102" s="255"/>
      <c r="D102" s="25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IFERROR(INDEX('Recommendations'!$G$2:$G$52, MATCH(F2,'Recommendations'!$A$2:$A$52,0))="Implemented", FALSE))</xm:f>
            <x14:dxf>
              <font>
                <color rgb="FF000000"/>
              </font>
              <fill>
                <patternFill>
                  <bgColor rgb="FF3C7D22"/>
                </patternFill>
              </fill>
            </x14:dxf>
          </x14:cfRule>
          <x14:cfRule type="expression" priority="2" id="{00000000-000E-0000-0900-000002000000}">
            <xm:f>AND(F2&lt;&gt;"", IFERROR(INDEX('Recommendations'!$G$2:$G$52, MATCH(F2,'Recommendations'!$A$2:$A$52,0))="Compensated", FALSE))</xm:f>
            <x14:dxf>
              <font>
                <color rgb="FF000000"/>
              </font>
              <fill>
                <patternFill>
                  <bgColor rgb="FFC6E0B4"/>
                </patternFill>
              </fill>
            </x14:dxf>
          </x14:cfRule>
          <x14:cfRule type="expression" priority="3" id="{00000000-000E-0000-0900-000003000000}">
            <xm:f>AND(F2&lt;&gt;"", IFERROR(INDEX('Recommendations'!$G$2:$G$52, MATCH(F2,'Recommendations'!$A$2:$A$52,0))="Testing", FALSE))</xm:f>
            <x14:dxf>
              <font>
                <color rgb="FF000000"/>
              </font>
              <fill>
                <patternFill>
                  <bgColor rgb="FFFFC000"/>
                </patternFill>
              </fill>
            </x14:dxf>
          </x14:cfRule>
          <x14:cfRule type="expression" priority="4" id="{00000000-000E-0000-0900-000004000000}">
            <xm:f>AND(F2&lt;&gt;"", IFERROR(INDEX('Recommendations'!$G$2:$G$52, MATCH(F2,'Recommendations'!$A$2:$A$52,0))="Failed", FALSE))</xm:f>
            <x14:dxf>
              <font>
                <color rgb="FF000000"/>
              </font>
              <fill>
                <patternFill>
                  <bgColor rgb="FFD82891"/>
                </patternFill>
              </fill>
            </x14:dxf>
          </x14:cfRule>
          <x14:cfRule type="expression" priority="5" id="{00000000-000E-0000-0900-000005000000}">
            <xm:f>AND(F2&lt;&gt;"", IFERROR(INDEX('Recommendations'!$G$2:$G$52, MATCH(F2,'Recommendations'!$A$2:$A$52,0))="Risk Accepted", FALSE))</xm:f>
            <x14:dxf>
              <font>
                <color rgb="FF000000"/>
              </font>
              <fill>
                <patternFill>
                  <bgColor rgb="FFD9D9D9"/>
                </patternFill>
              </fill>
            </x14:dxf>
          </x14:cfRule>
          <x14:cfRule type="expression" priority="6" id="{00000000-000E-0000-0900-000006000000}">
            <xm:f>AND(F2&lt;&gt;"", IFERROR(INDEX('Recommendations'!$G$2:$G$52, MATCH(F2,'Recommendations'!$A$2:$A$52,0))="N/A",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3311</v>
      </c>
      <c r="C1" s="253" t="s">
        <v>3312</v>
      </c>
      <c r="D1" s="253" t="s">
        <v>3313</v>
      </c>
      <c r="E1" s="253" t="s">
        <v>3314</v>
      </c>
      <c r="F1" s="253" t="s">
        <v>2140</v>
      </c>
      <c r="G1" s="253" t="s">
        <v>3315</v>
      </c>
      <c r="H1" s="253" t="s">
        <v>3316</v>
      </c>
      <c r="I1" s="253" t="s">
        <v>3317</v>
      </c>
      <c r="J1" s="253" t="s">
        <v>10</v>
      </c>
      <c r="K1" s="253" t="s">
        <v>506</v>
      </c>
      <c r="L1" s="253" t="s">
        <v>507</v>
      </c>
      <c r="M1" s="253" t="s">
        <v>508</v>
      </c>
      <c r="N1" s="253" t="s">
        <v>509</v>
      </c>
      <c r="O1" s="253" t="s">
        <v>510</v>
      </c>
      <c r="P1" s="253" t="s">
        <v>511</v>
      </c>
      <c r="Q1" s="253" t="s">
        <v>512</v>
      </c>
      <c r="R1" s="253" t="s">
        <v>513</v>
      </c>
      <c r="S1" s="253" t="s">
        <v>514</v>
      </c>
      <c r="T1" s="253" t="s">
        <v>515</v>
      </c>
      <c r="U1" s="253" t="s">
        <v>516</v>
      </c>
      <c r="V1" s="253" t="s">
        <v>517</v>
      </c>
      <c r="W1" s="253" t="s">
        <v>518</v>
      </c>
      <c r="X1" s="253" t="s">
        <v>519</v>
      </c>
      <c r="Y1" s="253" t="s">
        <v>520</v>
      </c>
      <c r="Z1" s="253" t="s">
        <v>521</v>
      </c>
      <c r="AA1" s="253" t="s">
        <v>522</v>
      </c>
      <c r="AB1" s="253" t="s">
        <v>523</v>
      </c>
      <c r="AC1" s="253" t="s">
        <v>524</v>
      </c>
      <c r="AD1" s="253" t="s">
        <v>525</v>
      </c>
      <c r="AE1" s="253" t="s">
        <v>526</v>
      </c>
      <c r="AF1" s="253" t="s">
        <v>527</v>
      </c>
      <c r="AG1" s="253" t="s">
        <v>528</v>
      </c>
      <c r="AH1" s="253" t="s">
        <v>529</v>
      </c>
      <c r="AI1" s="253" t="s">
        <v>530</v>
      </c>
      <c r="AJ1" s="253" t="s">
        <v>531</v>
      </c>
      <c r="AK1" s="253" t="s">
        <v>532</v>
      </c>
      <c r="AL1" s="253" t="s">
        <v>533</v>
      </c>
      <c r="AM1" s="253" t="s">
        <v>534</v>
      </c>
      <c r="AN1" s="253" t="s">
        <v>535</v>
      </c>
      <c r="AO1" s="253" t="s">
        <v>536</v>
      </c>
      <c r="AP1" s="253" t="s">
        <v>537</v>
      </c>
      <c r="AQ1" s="253" t="s">
        <v>538</v>
      </c>
      <c r="AR1" s="253" t="s">
        <v>539</v>
      </c>
      <c r="AS1" s="253" t="s">
        <v>540</v>
      </c>
      <c r="AT1" s="253" t="s">
        <v>541</v>
      </c>
      <c r="AU1" s="253" t="s">
        <v>542</v>
      </c>
      <c r="AV1" s="253" t="s">
        <v>543</v>
      </c>
      <c r="AW1" s="253" t="s">
        <v>544</v>
      </c>
      <c r="AX1" s="253" t="s">
        <v>545</v>
      </c>
      <c r="AY1" s="254" t="s">
        <v>546</v>
      </c>
    </row>
    <row r="2" spans="1:51" ht="60" customHeight="1" outlineLevel="1" x14ac:dyDescent="0.35">
      <c r="A2" s="244" t="s">
        <v>3318</v>
      </c>
      <c r="B2" s="232" t="s">
        <v>3319</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549</v>
      </c>
      <c r="B3" s="233" t="s">
        <v>3320</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3321</v>
      </c>
      <c r="B4" s="234" t="s">
        <v>3322</v>
      </c>
      <c r="C4" s="234" t="s">
        <v>3323</v>
      </c>
      <c r="D4" s="234" t="s">
        <v>3324</v>
      </c>
      <c r="E4" s="234" t="s">
        <v>3325</v>
      </c>
      <c r="F4" s="234" t="s">
        <v>19</v>
      </c>
      <c r="G4" s="234" t="s">
        <v>19</v>
      </c>
      <c r="H4" s="234" t="s">
        <v>3326</v>
      </c>
      <c r="I4" s="234" t="s">
        <v>19</v>
      </c>
      <c r="J4" s="234" t="s">
        <v>3327</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3328</v>
      </c>
      <c r="B5" s="234" t="s">
        <v>3329</v>
      </c>
      <c r="C5" s="234" t="s">
        <v>3330</v>
      </c>
      <c r="D5" s="234" t="s">
        <v>3331</v>
      </c>
      <c r="E5" s="234" t="s">
        <v>3332</v>
      </c>
      <c r="F5" s="234" t="s">
        <v>3333</v>
      </c>
      <c r="G5" s="234" t="s">
        <v>19</v>
      </c>
      <c r="H5" s="234" t="s">
        <v>3334</v>
      </c>
      <c r="I5" s="234" t="s">
        <v>19</v>
      </c>
      <c r="J5" s="234" t="s">
        <v>3335</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555</v>
      </c>
      <c r="B6" s="233" t="s">
        <v>3336</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3337</v>
      </c>
      <c r="B7" s="234" t="s">
        <v>3338</v>
      </c>
      <c r="C7" s="234" t="s">
        <v>3339</v>
      </c>
      <c r="D7" s="234" t="s">
        <v>3340</v>
      </c>
      <c r="E7" s="234" t="s">
        <v>3332</v>
      </c>
      <c r="F7" s="234" t="s">
        <v>3341</v>
      </c>
      <c r="G7" s="234" t="s">
        <v>19</v>
      </c>
      <c r="H7" s="234" t="s">
        <v>3342</v>
      </c>
      <c r="I7" s="234" t="s">
        <v>19</v>
      </c>
      <c r="J7" s="234" t="s">
        <v>3343</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3344</v>
      </c>
      <c r="B8" s="234" t="s">
        <v>3345</v>
      </c>
      <c r="C8" s="234" t="s">
        <v>3346</v>
      </c>
      <c r="D8" s="234" t="s">
        <v>3347</v>
      </c>
      <c r="E8" s="234" t="s">
        <v>19</v>
      </c>
      <c r="F8" s="234" t="s">
        <v>19</v>
      </c>
      <c r="G8" s="234" t="s">
        <v>19</v>
      </c>
      <c r="H8" s="234" t="s">
        <v>3348</v>
      </c>
      <c r="I8" s="234" t="s">
        <v>3349</v>
      </c>
      <c r="J8" s="234" t="s">
        <v>3350</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3351</v>
      </c>
      <c r="B9" s="234" t="s">
        <v>3352</v>
      </c>
      <c r="C9" s="234" t="s">
        <v>3353</v>
      </c>
      <c r="D9" s="234" t="s">
        <v>3354</v>
      </c>
      <c r="E9" s="234" t="s">
        <v>19</v>
      </c>
      <c r="F9" s="234" t="s">
        <v>19</v>
      </c>
      <c r="G9" s="234" t="s">
        <v>19</v>
      </c>
      <c r="H9" s="234" t="s">
        <v>3355</v>
      </c>
      <c r="I9" s="234" t="s">
        <v>3356</v>
      </c>
      <c r="J9" s="234" t="s">
        <v>3357</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3358</v>
      </c>
      <c r="B10" s="234" t="s">
        <v>3359</v>
      </c>
      <c r="C10" s="234" t="s">
        <v>3360</v>
      </c>
      <c r="D10" s="234" t="s">
        <v>3361</v>
      </c>
      <c r="E10" s="234" t="s">
        <v>19</v>
      </c>
      <c r="F10" s="234" t="s">
        <v>19</v>
      </c>
      <c r="G10" s="234" t="s">
        <v>19</v>
      </c>
      <c r="H10" s="234" t="s">
        <v>3362</v>
      </c>
      <c r="I10" s="234" t="s">
        <v>3363</v>
      </c>
      <c r="J10" s="234" t="s">
        <v>3364</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3365</v>
      </c>
      <c r="B11" s="234" t="s">
        <v>3366</v>
      </c>
      <c r="C11" s="234" t="s">
        <v>3367</v>
      </c>
      <c r="D11" s="234" t="s">
        <v>3368</v>
      </c>
      <c r="E11" s="234" t="s">
        <v>19</v>
      </c>
      <c r="F11" s="234" t="s">
        <v>19</v>
      </c>
      <c r="G11" s="234" t="s">
        <v>19</v>
      </c>
      <c r="H11" s="234" t="s">
        <v>3369</v>
      </c>
      <c r="I11" s="234" t="s">
        <v>19</v>
      </c>
      <c r="J11" s="234" t="s">
        <v>3370</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3371</v>
      </c>
      <c r="B12" s="234" t="s">
        <v>3372</v>
      </c>
      <c r="C12" s="234" t="s">
        <v>3373</v>
      </c>
      <c r="D12" s="234" t="s">
        <v>3374</v>
      </c>
      <c r="E12" s="234" t="s">
        <v>19</v>
      </c>
      <c r="F12" s="234" t="s">
        <v>19</v>
      </c>
      <c r="G12" s="234" t="s">
        <v>3375</v>
      </c>
      <c r="H12" s="234" t="s">
        <v>3376</v>
      </c>
      <c r="I12" s="234" t="s">
        <v>19</v>
      </c>
      <c r="J12" s="234" t="s">
        <v>3377</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3378</v>
      </c>
      <c r="B13" s="234" t="s">
        <v>3379</v>
      </c>
      <c r="C13" s="234" t="s">
        <v>3380</v>
      </c>
      <c r="D13" s="234" t="s">
        <v>3381</v>
      </c>
      <c r="E13" s="234" t="s">
        <v>19</v>
      </c>
      <c r="F13" s="234" t="s">
        <v>19</v>
      </c>
      <c r="G13" s="234" t="s">
        <v>19</v>
      </c>
      <c r="H13" s="234" t="s">
        <v>3382</v>
      </c>
      <c r="I13" s="234" t="s">
        <v>19</v>
      </c>
      <c r="J13" s="234" t="s">
        <v>3383</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3384</v>
      </c>
      <c r="B14" s="234" t="s">
        <v>3385</v>
      </c>
      <c r="C14" s="234" t="s">
        <v>3386</v>
      </c>
      <c r="D14" s="234" t="s">
        <v>3387</v>
      </c>
      <c r="E14" s="234" t="s">
        <v>19</v>
      </c>
      <c r="F14" s="234" t="s">
        <v>3388</v>
      </c>
      <c r="G14" s="234" t="s">
        <v>19</v>
      </c>
      <c r="H14" s="234" t="s">
        <v>3389</v>
      </c>
      <c r="I14" s="234" t="s">
        <v>3390</v>
      </c>
      <c r="J14" s="234" t="s">
        <v>3391</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560</v>
      </c>
      <c r="B15" s="233" t="s">
        <v>3392</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3393</v>
      </c>
      <c r="B16" s="234" t="s">
        <v>3394</v>
      </c>
      <c r="C16" s="234" t="s">
        <v>3395</v>
      </c>
      <c r="D16" s="234" t="s">
        <v>3387</v>
      </c>
      <c r="E16" s="234" t="s">
        <v>19</v>
      </c>
      <c r="F16" s="234" t="s">
        <v>3396</v>
      </c>
      <c r="G16" s="234" t="s">
        <v>19</v>
      </c>
      <c r="H16" s="234" t="s">
        <v>3397</v>
      </c>
      <c r="I16" s="234" t="s">
        <v>19</v>
      </c>
      <c r="J16" s="234" t="s">
        <v>3398</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3399</v>
      </c>
      <c r="B17" s="234" t="s">
        <v>3400</v>
      </c>
      <c r="C17" s="234" t="s">
        <v>3401</v>
      </c>
      <c r="D17" s="234" t="s">
        <v>3402</v>
      </c>
      <c r="E17" s="234" t="s">
        <v>19</v>
      </c>
      <c r="F17" s="234" t="s">
        <v>3396</v>
      </c>
      <c r="G17" s="234" t="s">
        <v>19</v>
      </c>
      <c r="H17" s="234" t="s">
        <v>3403</v>
      </c>
      <c r="I17" s="234" t="s">
        <v>19</v>
      </c>
      <c r="J17" s="234" t="s">
        <v>3404</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3405</v>
      </c>
      <c r="B18" s="234" t="s">
        <v>3406</v>
      </c>
      <c r="C18" s="234" t="s">
        <v>3407</v>
      </c>
      <c r="D18" s="234" t="s">
        <v>19</v>
      </c>
      <c r="E18" s="234" t="s">
        <v>19</v>
      </c>
      <c r="F18" s="234" t="s">
        <v>19</v>
      </c>
      <c r="G18" s="234" t="s">
        <v>19</v>
      </c>
      <c r="H18" s="234" t="s">
        <v>3408</v>
      </c>
      <c r="I18" s="234" t="s">
        <v>19</v>
      </c>
      <c r="J18" s="234" t="s">
        <v>3409</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565</v>
      </c>
      <c r="B19" s="233" t="s">
        <v>3410</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3411</v>
      </c>
      <c r="B20" s="234" t="s">
        <v>3412</v>
      </c>
      <c r="C20" s="234" t="s">
        <v>3413</v>
      </c>
      <c r="D20" s="234" t="s">
        <v>3414</v>
      </c>
      <c r="E20" s="234" t="s">
        <v>19</v>
      </c>
      <c r="F20" s="234" t="s">
        <v>3415</v>
      </c>
      <c r="G20" s="234" t="s">
        <v>19</v>
      </c>
      <c r="H20" s="234" t="s">
        <v>3416</v>
      </c>
      <c r="I20" s="234" t="s">
        <v>19</v>
      </c>
      <c r="J20" s="234" t="s">
        <v>3417</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3418</v>
      </c>
      <c r="B21" s="234" t="s">
        <v>3419</v>
      </c>
      <c r="C21" s="234" t="s">
        <v>3420</v>
      </c>
      <c r="D21" s="234" t="s">
        <v>3421</v>
      </c>
      <c r="E21" s="234" t="s">
        <v>3422</v>
      </c>
      <c r="F21" s="234" t="s">
        <v>19</v>
      </c>
      <c r="G21" s="234" t="s">
        <v>19</v>
      </c>
      <c r="H21" s="234" t="s">
        <v>3423</v>
      </c>
      <c r="I21" s="234" t="s">
        <v>3424</v>
      </c>
      <c r="J21" s="234" t="s">
        <v>3425</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3426</v>
      </c>
      <c r="B22" s="234" t="s">
        <v>3427</v>
      </c>
      <c r="C22" s="234" t="s">
        <v>3428</v>
      </c>
      <c r="D22" s="234" t="s">
        <v>3429</v>
      </c>
      <c r="E22" s="234" t="s">
        <v>19</v>
      </c>
      <c r="F22" s="234" t="s">
        <v>3430</v>
      </c>
      <c r="G22" s="234" t="s">
        <v>19</v>
      </c>
      <c r="H22" s="234" t="s">
        <v>3431</v>
      </c>
      <c r="I22" s="234" t="s">
        <v>19</v>
      </c>
      <c r="J22" s="234" t="s">
        <v>3432</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3433</v>
      </c>
      <c r="B23" s="234" t="s">
        <v>3434</v>
      </c>
      <c r="C23" s="234" t="s">
        <v>3435</v>
      </c>
      <c r="D23" s="234" t="s">
        <v>3436</v>
      </c>
      <c r="E23" s="234" t="s">
        <v>19</v>
      </c>
      <c r="F23" s="234" t="s">
        <v>19</v>
      </c>
      <c r="G23" s="234" t="s">
        <v>19</v>
      </c>
      <c r="H23" s="234" t="s">
        <v>3437</v>
      </c>
      <c r="I23" s="234" t="s">
        <v>3438</v>
      </c>
      <c r="J23" s="234" t="s">
        <v>3439</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3440</v>
      </c>
      <c r="B24" s="234" t="s">
        <v>3441</v>
      </c>
      <c r="C24" s="234" t="s">
        <v>3442</v>
      </c>
      <c r="D24" s="234" t="s">
        <v>3436</v>
      </c>
      <c r="E24" s="234" t="s">
        <v>19</v>
      </c>
      <c r="F24" s="234" t="s">
        <v>3443</v>
      </c>
      <c r="G24" s="234" t="s">
        <v>19</v>
      </c>
      <c r="H24" s="234" t="s">
        <v>3444</v>
      </c>
      <c r="I24" s="234" t="s">
        <v>19</v>
      </c>
      <c r="J24" s="234" t="s">
        <v>3445</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569</v>
      </c>
      <c r="B25" s="233" t="s">
        <v>3446</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3447</v>
      </c>
      <c r="B26" s="234" t="s">
        <v>3448</v>
      </c>
      <c r="C26" s="234" t="s">
        <v>3449</v>
      </c>
      <c r="D26" s="234" t="s">
        <v>3450</v>
      </c>
      <c r="E26" s="234" t="s">
        <v>19</v>
      </c>
      <c r="F26" s="234" t="s">
        <v>3451</v>
      </c>
      <c r="G26" s="234" t="s">
        <v>19</v>
      </c>
      <c r="H26" s="234" t="s">
        <v>3452</v>
      </c>
      <c r="I26" s="234" t="s">
        <v>19</v>
      </c>
      <c r="J26" s="234" t="s">
        <v>3453</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3454</v>
      </c>
      <c r="B27" s="232" t="s">
        <v>3455</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575</v>
      </c>
      <c r="B28" s="233" t="s">
        <v>3456</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3457</v>
      </c>
      <c r="B29" s="234" t="s">
        <v>3458</v>
      </c>
      <c r="C29" s="234" t="s">
        <v>3459</v>
      </c>
      <c r="D29" s="234" t="s">
        <v>3460</v>
      </c>
      <c r="E29" s="234" t="s">
        <v>3461</v>
      </c>
      <c r="F29" s="234" t="s">
        <v>19</v>
      </c>
      <c r="G29" s="234" t="s">
        <v>19</v>
      </c>
      <c r="H29" s="234" t="s">
        <v>3462</v>
      </c>
      <c r="I29" s="234" t="s">
        <v>19</v>
      </c>
      <c r="J29" s="234" t="s">
        <v>3463</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3464</v>
      </c>
      <c r="B30" s="234" t="s">
        <v>3465</v>
      </c>
      <c r="C30" s="234" t="s">
        <v>3330</v>
      </c>
      <c r="D30" s="234" t="s">
        <v>3331</v>
      </c>
      <c r="E30" s="234" t="s">
        <v>19</v>
      </c>
      <c r="F30" s="234" t="s">
        <v>3333</v>
      </c>
      <c r="G30" s="234" t="s">
        <v>19</v>
      </c>
      <c r="H30" s="234" t="s">
        <v>3466</v>
      </c>
      <c r="I30" s="234" t="s">
        <v>19</v>
      </c>
      <c r="J30" s="234" t="s">
        <v>3467</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580</v>
      </c>
      <c r="B31" s="233" t="s">
        <v>3468</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3469</v>
      </c>
      <c r="B32" s="234" t="s">
        <v>3470</v>
      </c>
      <c r="C32" s="234" t="s">
        <v>3471</v>
      </c>
      <c r="D32" s="234" t="s">
        <v>3472</v>
      </c>
      <c r="E32" s="234" t="s">
        <v>19</v>
      </c>
      <c r="F32" s="234" t="s">
        <v>19</v>
      </c>
      <c r="G32" s="234" t="s">
        <v>3473</v>
      </c>
      <c r="H32" s="234" t="s">
        <v>3474</v>
      </c>
      <c r="I32" s="234" t="s">
        <v>19</v>
      </c>
      <c r="J32" s="234" t="s">
        <v>3475</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3476</v>
      </c>
      <c r="B33" s="234" t="s">
        <v>3477</v>
      </c>
      <c r="C33" s="234" t="s">
        <v>3478</v>
      </c>
      <c r="D33" s="234" t="s">
        <v>3479</v>
      </c>
      <c r="E33" s="234" t="s">
        <v>19</v>
      </c>
      <c r="F33" s="234" t="s">
        <v>3480</v>
      </c>
      <c r="G33" s="234" t="s">
        <v>19</v>
      </c>
      <c r="H33" s="234" t="s">
        <v>3481</v>
      </c>
      <c r="I33" s="234" t="s">
        <v>3482</v>
      </c>
      <c r="J33" s="234" t="s">
        <v>3483</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3484</v>
      </c>
      <c r="B34" s="234" t="s">
        <v>3485</v>
      </c>
      <c r="C34" s="234" t="s">
        <v>3486</v>
      </c>
      <c r="D34" s="234" t="s">
        <v>3487</v>
      </c>
      <c r="E34" s="234" t="s">
        <v>19</v>
      </c>
      <c r="F34" s="234" t="s">
        <v>19</v>
      </c>
      <c r="G34" s="234" t="s">
        <v>19</v>
      </c>
      <c r="H34" s="234" t="s">
        <v>3488</v>
      </c>
      <c r="I34" s="234" t="s">
        <v>19</v>
      </c>
      <c r="J34" s="234" t="s">
        <v>3489</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3490</v>
      </c>
      <c r="B35" s="234" t="s">
        <v>3491</v>
      </c>
      <c r="C35" s="234" t="s">
        <v>3492</v>
      </c>
      <c r="D35" s="234" t="s">
        <v>3493</v>
      </c>
      <c r="E35" s="234" t="s">
        <v>19</v>
      </c>
      <c r="F35" s="234" t="s">
        <v>3494</v>
      </c>
      <c r="G35" s="234" t="s">
        <v>19</v>
      </c>
      <c r="H35" s="234" t="s">
        <v>3495</v>
      </c>
      <c r="I35" s="234" t="s">
        <v>19</v>
      </c>
      <c r="J35" s="234" t="s">
        <v>3496</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3497</v>
      </c>
      <c r="B36" s="234" t="s">
        <v>3498</v>
      </c>
      <c r="C36" s="234" t="s">
        <v>3499</v>
      </c>
      <c r="D36" s="234" t="s">
        <v>3500</v>
      </c>
      <c r="E36" s="234" t="s">
        <v>19</v>
      </c>
      <c r="F36" s="234" t="s">
        <v>19</v>
      </c>
      <c r="G36" s="234" t="s">
        <v>3501</v>
      </c>
      <c r="H36" s="234" t="s">
        <v>3502</v>
      </c>
      <c r="I36" s="234" t="s">
        <v>19</v>
      </c>
      <c r="J36" s="234" t="s">
        <v>3503</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3504</v>
      </c>
      <c r="B37" s="234" t="s">
        <v>3505</v>
      </c>
      <c r="C37" s="234" t="s">
        <v>3506</v>
      </c>
      <c r="D37" s="234" t="s">
        <v>3507</v>
      </c>
      <c r="E37" s="234" t="s">
        <v>19</v>
      </c>
      <c r="F37" s="234" t="s">
        <v>3508</v>
      </c>
      <c r="G37" s="234" t="s">
        <v>3509</v>
      </c>
      <c r="H37" s="234" t="s">
        <v>3510</v>
      </c>
      <c r="I37" s="234" t="s">
        <v>19</v>
      </c>
      <c r="J37" s="234" t="s">
        <v>3511</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3512</v>
      </c>
      <c r="B38" s="234" t="s">
        <v>3513</v>
      </c>
      <c r="C38" s="234" t="s">
        <v>3514</v>
      </c>
      <c r="D38" s="234" t="s">
        <v>3515</v>
      </c>
      <c r="E38" s="234" t="s">
        <v>19</v>
      </c>
      <c r="F38" s="234" t="s">
        <v>3508</v>
      </c>
      <c r="G38" s="234" t="s">
        <v>3516</v>
      </c>
      <c r="H38" s="234" t="s">
        <v>3517</v>
      </c>
      <c r="I38" s="234" t="s">
        <v>3518</v>
      </c>
      <c r="J38" s="234" t="s">
        <v>3519</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584</v>
      </c>
      <c r="B39" s="233" t="s">
        <v>3520</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3521</v>
      </c>
      <c r="B40" s="234" t="s">
        <v>3522</v>
      </c>
      <c r="C40" s="234" t="s">
        <v>3523</v>
      </c>
      <c r="D40" s="234" t="s">
        <v>3524</v>
      </c>
      <c r="E40" s="234" t="s">
        <v>19</v>
      </c>
      <c r="F40" s="234" t="s">
        <v>19</v>
      </c>
      <c r="G40" s="234" t="s">
        <v>19</v>
      </c>
      <c r="H40" s="234" t="s">
        <v>3525</v>
      </c>
      <c r="I40" s="234" t="s">
        <v>3526</v>
      </c>
      <c r="J40" s="234" t="s">
        <v>3527</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3528</v>
      </c>
      <c r="B41" s="234" t="s">
        <v>3529</v>
      </c>
      <c r="C41" s="234" t="s">
        <v>3530</v>
      </c>
      <c r="D41" s="234" t="s">
        <v>19</v>
      </c>
      <c r="E41" s="234" t="s">
        <v>19</v>
      </c>
      <c r="F41" s="234" t="s">
        <v>19</v>
      </c>
      <c r="G41" s="234" t="s">
        <v>19</v>
      </c>
      <c r="H41" s="234" t="s">
        <v>3531</v>
      </c>
      <c r="I41" s="234" t="s">
        <v>19</v>
      </c>
      <c r="J41" s="234" t="s">
        <v>3532</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3533</v>
      </c>
      <c r="B42" s="232" t="s">
        <v>3534</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607</v>
      </c>
      <c r="B43" s="233" t="s">
        <v>3535</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3536</v>
      </c>
      <c r="B44" s="234" t="s">
        <v>3537</v>
      </c>
      <c r="C44" s="234" t="s">
        <v>3538</v>
      </c>
      <c r="D44" s="234" t="s">
        <v>3539</v>
      </c>
      <c r="E44" s="234" t="s">
        <v>3325</v>
      </c>
      <c r="F44" s="234" t="s">
        <v>19</v>
      </c>
      <c r="G44" s="234" t="s">
        <v>19</v>
      </c>
      <c r="H44" s="234" t="s">
        <v>3540</v>
      </c>
      <c r="I44" s="234" t="s">
        <v>19</v>
      </c>
      <c r="J44" s="234" t="s">
        <v>3541</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3542</v>
      </c>
      <c r="B45" s="234" t="s">
        <v>3543</v>
      </c>
      <c r="C45" s="234" t="s">
        <v>3544</v>
      </c>
      <c r="D45" s="234" t="s">
        <v>3331</v>
      </c>
      <c r="E45" s="234" t="s">
        <v>19</v>
      </c>
      <c r="F45" s="234" t="s">
        <v>3333</v>
      </c>
      <c r="G45" s="234" t="s">
        <v>19</v>
      </c>
      <c r="H45" s="234" t="s">
        <v>3545</v>
      </c>
      <c r="I45" s="234" t="s">
        <v>19</v>
      </c>
      <c r="J45" s="234" t="s">
        <v>3546</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613</v>
      </c>
      <c r="B46" s="233" t="s">
        <v>3547</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3548</v>
      </c>
      <c r="B47" s="234" t="s">
        <v>3549</v>
      </c>
      <c r="C47" s="234" t="s">
        <v>3550</v>
      </c>
      <c r="D47" s="234" t="s">
        <v>3551</v>
      </c>
      <c r="E47" s="234" t="s">
        <v>19</v>
      </c>
      <c r="F47" s="234" t="s">
        <v>3552</v>
      </c>
      <c r="G47" s="234" t="s">
        <v>3553</v>
      </c>
      <c r="H47" s="234" t="s">
        <v>3554</v>
      </c>
      <c r="I47" s="234" t="s">
        <v>3555</v>
      </c>
      <c r="J47" s="234" t="s">
        <v>3556</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617</v>
      </c>
      <c r="B48" s="233" t="s">
        <v>3557</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3558</v>
      </c>
      <c r="B49" s="234" t="s">
        <v>3559</v>
      </c>
      <c r="C49" s="234" t="s">
        <v>3560</v>
      </c>
      <c r="D49" s="234" t="s">
        <v>3561</v>
      </c>
      <c r="E49" s="234" t="s">
        <v>3562</v>
      </c>
      <c r="F49" s="234" t="s">
        <v>19</v>
      </c>
      <c r="G49" s="234" t="s">
        <v>19</v>
      </c>
      <c r="H49" s="234" t="s">
        <v>3563</v>
      </c>
      <c r="I49" s="234" t="s">
        <v>3564</v>
      </c>
      <c r="J49" s="234" t="s">
        <v>3565</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3566</v>
      </c>
      <c r="B50" s="234" t="s">
        <v>3567</v>
      </c>
      <c r="C50" s="234" t="s">
        <v>3568</v>
      </c>
      <c r="D50" s="234" t="s">
        <v>19</v>
      </c>
      <c r="E50" s="234" t="s">
        <v>3569</v>
      </c>
      <c r="F50" s="234" t="s">
        <v>3570</v>
      </c>
      <c r="G50" s="234" t="s">
        <v>19</v>
      </c>
      <c r="H50" s="234" t="s">
        <v>3563</v>
      </c>
      <c r="I50" s="234" t="s">
        <v>3571</v>
      </c>
      <c r="J50" s="234" t="s">
        <v>3572</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3573</v>
      </c>
      <c r="B51" s="234" t="s">
        <v>3574</v>
      </c>
      <c r="C51" s="234" t="s">
        <v>3575</v>
      </c>
      <c r="D51" s="234" t="s">
        <v>19</v>
      </c>
      <c r="E51" s="234" t="s">
        <v>19</v>
      </c>
      <c r="F51" s="234" t="s">
        <v>3576</v>
      </c>
      <c r="G51" s="234" t="s">
        <v>19</v>
      </c>
      <c r="H51" s="234" t="s">
        <v>3563</v>
      </c>
      <c r="I51" s="234" t="s">
        <v>3577</v>
      </c>
      <c r="J51" s="234" t="s">
        <v>3578</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3579</v>
      </c>
      <c r="B52" s="234" t="s">
        <v>3580</v>
      </c>
      <c r="C52" s="234" t="s">
        <v>3581</v>
      </c>
      <c r="D52" s="234" t="s">
        <v>19</v>
      </c>
      <c r="E52" s="234" t="s">
        <v>19</v>
      </c>
      <c r="F52" s="234" t="s">
        <v>3582</v>
      </c>
      <c r="G52" s="234" t="s">
        <v>19</v>
      </c>
      <c r="H52" s="234" t="s">
        <v>3563</v>
      </c>
      <c r="I52" s="234" t="s">
        <v>3583</v>
      </c>
      <c r="J52" s="234" t="s">
        <v>3584</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3585</v>
      </c>
      <c r="B53" s="234" t="s">
        <v>3586</v>
      </c>
      <c r="C53" s="234" t="s">
        <v>3587</v>
      </c>
      <c r="D53" s="234" t="s">
        <v>3588</v>
      </c>
      <c r="E53" s="234" t="s">
        <v>3589</v>
      </c>
      <c r="F53" s="234" t="s">
        <v>19</v>
      </c>
      <c r="G53" s="234" t="s">
        <v>19</v>
      </c>
      <c r="H53" s="234" t="s">
        <v>3590</v>
      </c>
      <c r="I53" s="234" t="s">
        <v>19</v>
      </c>
      <c r="J53" s="234" t="s">
        <v>3591</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3592</v>
      </c>
      <c r="B54" s="234" t="s">
        <v>3593</v>
      </c>
      <c r="C54" s="234" t="s">
        <v>3587</v>
      </c>
      <c r="D54" s="234" t="s">
        <v>3588</v>
      </c>
      <c r="E54" s="234" t="s">
        <v>19</v>
      </c>
      <c r="F54" s="234" t="s">
        <v>19</v>
      </c>
      <c r="G54" s="234" t="s">
        <v>19</v>
      </c>
      <c r="H54" s="234" t="s">
        <v>3594</v>
      </c>
      <c r="I54" s="234" t="s">
        <v>3595</v>
      </c>
      <c r="J54" s="234" t="s">
        <v>3596</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621</v>
      </c>
      <c r="B55" s="233" t="s">
        <v>3597</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3598</v>
      </c>
      <c r="B56" s="234" t="s">
        <v>3599</v>
      </c>
      <c r="C56" s="234" t="s">
        <v>3600</v>
      </c>
      <c r="D56" s="234" t="s">
        <v>3601</v>
      </c>
      <c r="E56" s="234" t="s">
        <v>3602</v>
      </c>
      <c r="F56" s="234" t="s">
        <v>19</v>
      </c>
      <c r="G56" s="234" t="s">
        <v>3603</v>
      </c>
      <c r="H56" s="234" t="s">
        <v>19</v>
      </c>
      <c r="I56" s="234" t="s">
        <v>19</v>
      </c>
      <c r="J56" s="234" t="s">
        <v>3604</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3605</v>
      </c>
      <c r="B57" s="234" t="s">
        <v>3606</v>
      </c>
      <c r="C57" s="234" t="s">
        <v>3607</v>
      </c>
      <c r="D57" s="234" t="s">
        <v>3608</v>
      </c>
      <c r="E57" s="234" t="s">
        <v>3609</v>
      </c>
      <c r="F57" s="234" t="s">
        <v>19</v>
      </c>
      <c r="G57" s="234" t="s">
        <v>3610</v>
      </c>
      <c r="H57" s="234" t="s">
        <v>3611</v>
      </c>
      <c r="I57" s="234" t="s">
        <v>19</v>
      </c>
      <c r="J57" s="234" t="s">
        <v>3612</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625</v>
      </c>
      <c r="B58" s="233" t="s">
        <v>3613</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3614</v>
      </c>
      <c r="B59" s="234" t="s">
        <v>3615</v>
      </c>
      <c r="C59" s="234" t="s">
        <v>3616</v>
      </c>
      <c r="D59" s="234" t="s">
        <v>3617</v>
      </c>
      <c r="E59" s="234" t="s">
        <v>19</v>
      </c>
      <c r="F59" s="234" t="s">
        <v>19</v>
      </c>
      <c r="G59" s="234" t="s">
        <v>3618</v>
      </c>
      <c r="H59" s="234" t="s">
        <v>3619</v>
      </c>
      <c r="I59" s="234" t="s">
        <v>3620</v>
      </c>
      <c r="J59" s="234" t="s">
        <v>3621</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3622</v>
      </c>
      <c r="B60" s="234" t="s">
        <v>3623</v>
      </c>
      <c r="C60" s="234" t="s">
        <v>3624</v>
      </c>
      <c r="D60" s="234" t="s">
        <v>19</v>
      </c>
      <c r="E60" s="234" t="s">
        <v>3625</v>
      </c>
      <c r="F60" s="234" t="s">
        <v>3626</v>
      </c>
      <c r="G60" s="234" t="s">
        <v>19</v>
      </c>
      <c r="H60" s="234" t="s">
        <v>3627</v>
      </c>
      <c r="I60" s="234" t="s">
        <v>3628</v>
      </c>
      <c r="J60" s="234" t="s">
        <v>3629</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3630</v>
      </c>
      <c r="B61" s="234" t="s">
        <v>3631</v>
      </c>
      <c r="C61" s="234" t="s">
        <v>3632</v>
      </c>
      <c r="D61" s="234" t="s">
        <v>19</v>
      </c>
      <c r="E61" s="234" t="s">
        <v>19</v>
      </c>
      <c r="F61" s="234" t="s">
        <v>19</v>
      </c>
      <c r="G61" s="234" t="s">
        <v>3633</v>
      </c>
      <c r="H61" s="234" t="s">
        <v>3634</v>
      </c>
      <c r="I61" s="234" t="s">
        <v>3635</v>
      </c>
      <c r="J61" s="234" t="s">
        <v>3636</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3637</v>
      </c>
      <c r="B62" s="234" t="s">
        <v>3638</v>
      </c>
      <c r="C62" s="234" t="s">
        <v>3639</v>
      </c>
      <c r="D62" s="234" t="s">
        <v>3640</v>
      </c>
      <c r="E62" s="234" t="s">
        <v>19</v>
      </c>
      <c r="F62" s="234" t="s">
        <v>19</v>
      </c>
      <c r="G62" s="234" t="s">
        <v>19</v>
      </c>
      <c r="H62" s="234" t="s">
        <v>3641</v>
      </c>
      <c r="I62" s="234" t="s">
        <v>3642</v>
      </c>
      <c r="J62" s="234" t="s">
        <v>3643</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629</v>
      </c>
      <c r="B63" s="233" t="s">
        <v>3644</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3645</v>
      </c>
      <c r="B64" s="234" t="s">
        <v>3646</v>
      </c>
      <c r="C64" s="234" t="s">
        <v>3647</v>
      </c>
      <c r="D64" s="234" t="s">
        <v>3648</v>
      </c>
      <c r="E64" s="234" t="s">
        <v>19</v>
      </c>
      <c r="F64" s="234" t="s">
        <v>19</v>
      </c>
      <c r="G64" s="234" t="s">
        <v>3649</v>
      </c>
      <c r="H64" s="234" t="s">
        <v>3650</v>
      </c>
      <c r="I64" s="234" t="s">
        <v>3651</v>
      </c>
      <c r="J64" s="234" t="s">
        <v>3652</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3653</v>
      </c>
      <c r="B65" s="234" t="s">
        <v>3654</v>
      </c>
      <c r="C65" s="234" t="s">
        <v>3655</v>
      </c>
      <c r="D65" s="234" t="s">
        <v>3656</v>
      </c>
      <c r="E65" s="234" t="s">
        <v>19</v>
      </c>
      <c r="F65" s="234" t="s">
        <v>19</v>
      </c>
      <c r="G65" s="234" t="s">
        <v>19</v>
      </c>
      <c r="H65" s="234" t="s">
        <v>3657</v>
      </c>
      <c r="I65" s="234" t="s">
        <v>3658</v>
      </c>
      <c r="J65" s="234" t="s">
        <v>3659</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3660</v>
      </c>
      <c r="B66" s="234" t="s">
        <v>3661</v>
      </c>
      <c r="C66" s="234" t="s">
        <v>3662</v>
      </c>
      <c r="D66" s="234" t="s">
        <v>3663</v>
      </c>
      <c r="E66" s="234" t="s">
        <v>19</v>
      </c>
      <c r="F66" s="234" t="s">
        <v>19</v>
      </c>
      <c r="G66" s="234" t="s">
        <v>19</v>
      </c>
      <c r="H66" s="234" t="s">
        <v>3664</v>
      </c>
      <c r="I66" s="234" t="s">
        <v>3665</v>
      </c>
      <c r="J66" s="234" t="s">
        <v>3666</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3667</v>
      </c>
      <c r="B67" s="234" t="s">
        <v>3668</v>
      </c>
      <c r="C67" s="234" t="s">
        <v>3669</v>
      </c>
      <c r="D67" s="234" t="s">
        <v>3670</v>
      </c>
      <c r="E67" s="234" t="s">
        <v>19</v>
      </c>
      <c r="F67" s="234" t="s">
        <v>19</v>
      </c>
      <c r="G67" s="234" t="s">
        <v>19</v>
      </c>
      <c r="H67" s="234" t="s">
        <v>3671</v>
      </c>
      <c r="I67" s="234" t="s">
        <v>19</v>
      </c>
      <c r="J67" s="234" t="s">
        <v>3672</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3673</v>
      </c>
      <c r="B68" s="234" t="s">
        <v>3674</v>
      </c>
      <c r="C68" s="234" t="s">
        <v>3675</v>
      </c>
      <c r="D68" s="234" t="s">
        <v>19</v>
      </c>
      <c r="E68" s="234" t="s">
        <v>19</v>
      </c>
      <c r="F68" s="234" t="s">
        <v>19</v>
      </c>
      <c r="G68" s="234" t="s">
        <v>19</v>
      </c>
      <c r="H68" s="234" t="s">
        <v>3676</v>
      </c>
      <c r="I68" s="234" t="s">
        <v>19</v>
      </c>
      <c r="J68" s="234" t="s">
        <v>3677</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633</v>
      </c>
      <c r="B69" s="233" t="s">
        <v>3678</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3679</v>
      </c>
      <c r="B70" s="234" t="s">
        <v>3680</v>
      </c>
      <c r="C70" s="234" t="s">
        <v>3681</v>
      </c>
      <c r="D70" s="234" t="s">
        <v>19</v>
      </c>
      <c r="E70" s="234" t="s">
        <v>19</v>
      </c>
      <c r="F70" s="234" t="s">
        <v>19</v>
      </c>
      <c r="G70" s="234" t="s">
        <v>3682</v>
      </c>
      <c r="H70" s="234" t="s">
        <v>3683</v>
      </c>
      <c r="I70" s="234" t="s">
        <v>19</v>
      </c>
      <c r="J70" s="234" t="s">
        <v>3684</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3685</v>
      </c>
      <c r="B71" s="234" t="s">
        <v>3686</v>
      </c>
      <c r="C71" s="234" t="s">
        <v>3687</v>
      </c>
      <c r="D71" s="234" t="s">
        <v>19</v>
      </c>
      <c r="E71" s="234" t="s">
        <v>19</v>
      </c>
      <c r="F71" s="234" t="s">
        <v>19</v>
      </c>
      <c r="G71" s="234" t="s">
        <v>19</v>
      </c>
      <c r="H71" s="234" t="s">
        <v>3688</v>
      </c>
      <c r="I71" s="234" t="s">
        <v>19</v>
      </c>
      <c r="J71" s="234" t="s">
        <v>3689</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3690</v>
      </c>
      <c r="B72" s="234" t="s">
        <v>3691</v>
      </c>
      <c r="C72" s="234" t="s">
        <v>3692</v>
      </c>
      <c r="D72" s="234" t="s">
        <v>3693</v>
      </c>
      <c r="E72" s="234" t="s">
        <v>3694</v>
      </c>
      <c r="F72" s="234" t="s">
        <v>19</v>
      </c>
      <c r="G72" s="234" t="s">
        <v>19</v>
      </c>
      <c r="H72" s="234" t="s">
        <v>3695</v>
      </c>
      <c r="I72" s="234" t="s">
        <v>19</v>
      </c>
      <c r="J72" s="234" t="s">
        <v>3696</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3697</v>
      </c>
      <c r="B73" s="234" t="s">
        <v>3698</v>
      </c>
      <c r="C73" s="234" t="s">
        <v>3699</v>
      </c>
      <c r="D73" s="234" t="s">
        <v>3700</v>
      </c>
      <c r="E73" s="234" t="s">
        <v>3694</v>
      </c>
      <c r="F73" s="234" t="s">
        <v>19</v>
      </c>
      <c r="G73" s="234" t="s">
        <v>3701</v>
      </c>
      <c r="H73" s="234" t="s">
        <v>3702</v>
      </c>
      <c r="I73" s="234" t="s">
        <v>19</v>
      </c>
      <c r="J73" s="234" t="s">
        <v>3703</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3704</v>
      </c>
      <c r="B74" s="234" t="s">
        <v>3705</v>
      </c>
      <c r="C74" s="234" t="s">
        <v>3706</v>
      </c>
      <c r="D74" s="234" t="s">
        <v>3700</v>
      </c>
      <c r="E74" s="234" t="s">
        <v>3707</v>
      </c>
      <c r="F74" s="234" t="s">
        <v>19</v>
      </c>
      <c r="G74" s="234" t="s">
        <v>3708</v>
      </c>
      <c r="H74" s="234" t="s">
        <v>3709</v>
      </c>
      <c r="I74" s="234" t="s">
        <v>3710</v>
      </c>
      <c r="J74" s="234" t="s">
        <v>3711</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3712</v>
      </c>
      <c r="B75" s="234" t="s">
        <v>3713</v>
      </c>
      <c r="C75" s="234" t="s">
        <v>3714</v>
      </c>
      <c r="D75" s="234" t="s">
        <v>3715</v>
      </c>
      <c r="E75" s="234" t="s">
        <v>3707</v>
      </c>
      <c r="F75" s="234" t="s">
        <v>3716</v>
      </c>
      <c r="G75" s="234" t="s">
        <v>3717</v>
      </c>
      <c r="H75" s="234" t="s">
        <v>3718</v>
      </c>
      <c r="I75" s="234" t="s">
        <v>3719</v>
      </c>
      <c r="J75" s="234" t="s">
        <v>3720</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3721</v>
      </c>
      <c r="B76" s="234" t="s">
        <v>3722</v>
      </c>
      <c r="C76" s="234" t="s">
        <v>3723</v>
      </c>
      <c r="D76" s="234" t="s">
        <v>3724</v>
      </c>
      <c r="E76" s="234" t="s">
        <v>19</v>
      </c>
      <c r="F76" s="234" t="s">
        <v>19</v>
      </c>
      <c r="G76" s="234" t="s">
        <v>19</v>
      </c>
      <c r="H76" s="234" t="s">
        <v>3725</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3726</v>
      </c>
      <c r="B77" s="234" t="s">
        <v>3727</v>
      </c>
      <c r="C77" s="234" t="s">
        <v>3728</v>
      </c>
      <c r="D77" s="234" t="s">
        <v>19</v>
      </c>
      <c r="E77" s="234" t="s">
        <v>19</v>
      </c>
      <c r="F77" s="234" t="s">
        <v>19</v>
      </c>
      <c r="G77" s="234" t="s">
        <v>3729</v>
      </c>
      <c r="H77" s="234" t="s">
        <v>3730</v>
      </c>
      <c r="I77" s="234" t="s">
        <v>19</v>
      </c>
      <c r="J77" s="234" t="s">
        <v>3731</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3732</v>
      </c>
      <c r="B78" s="234" t="s">
        <v>3733</v>
      </c>
      <c r="C78" s="234" t="s">
        <v>3734</v>
      </c>
      <c r="D78" s="234" t="s">
        <v>19</v>
      </c>
      <c r="E78" s="234" t="s">
        <v>19</v>
      </c>
      <c r="F78" s="234" t="s">
        <v>19</v>
      </c>
      <c r="G78" s="234" t="s">
        <v>3735</v>
      </c>
      <c r="H78" s="234" t="s">
        <v>3736</v>
      </c>
      <c r="I78" s="234" t="s">
        <v>3737</v>
      </c>
      <c r="J78" s="234" t="s">
        <v>3738</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3739</v>
      </c>
      <c r="B79" s="232" t="s">
        <v>3740</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667</v>
      </c>
      <c r="B80" s="233" t="s">
        <v>3741</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3742</v>
      </c>
      <c r="B81" s="234" t="s">
        <v>3743</v>
      </c>
      <c r="C81" s="234" t="s">
        <v>3744</v>
      </c>
      <c r="D81" s="234" t="s">
        <v>3539</v>
      </c>
      <c r="E81" s="234" t="s">
        <v>3745</v>
      </c>
      <c r="F81" s="234" t="s">
        <v>19</v>
      </c>
      <c r="G81" s="234" t="s">
        <v>19</v>
      </c>
      <c r="H81" s="234" t="s">
        <v>3746</v>
      </c>
      <c r="I81" s="234" t="s">
        <v>19</v>
      </c>
      <c r="J81" s="234" t="s">
        <v>3747</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3748</v>
      </c>
      <c r="B82" s="234" t="s">
        <v>3749</v>
      </c>
      <c r="C82" s="234" t="s">
        <v>3330</v>
      </c>
      <c r="D82" s="234" t="s">
        <v>3331</v>
      </c>
      <c r="E82" s="234" t="s">
        <v>19</v>
      </c>
      <c r="F82" s="234" t="s">
        <v>3333</v>
      </c>
      <c r="G82" s="234" t="s">
        <v>19</v>
      </c>
      <c r="H82" s="234" t="s">
        <v>3750</v>
      </c>
      <c r="I82" s="234" t="s">
        <v>19</v>
      </c>
      <c r="J82" s="234" t="s">
        <v>3751</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672</v>
      </c>
      <c r="B83" s="233" t="s">
        <v>3752</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3753</v>
      </c>
      <c r="B84" s="234" t="s">
        <v>3754</v>
      </c>
      <c r="C84" s="234" t="s">
        <v>3755</v>
      </c>
      <c r="D84" s="234" t="s">
        <v>3756</v>
      </c>
      <c r="E84" s="234" t="s">
        <v>19</v>
      </c>
      <c r="F84" s="234" t="s">
        <v>3757</v>
      </c>
      <c r="G84" s="234" t="s">
        <v>3758</v>
      </c>
      <c r="H84" s="234" t="s">
        <v>3759</v>
      </c>
      <c r="I84" s="234" t="s">
        <v>3760</v>
      </c>
      <c r="J84" s="234" t="s">
        <v>3761</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3762</v>
      </c>
      <c r="B85" s="234" t="s">
        <v>3763</v>
      </c>
      <c r="C85" s="234" t="s">
        <v>3764</v>
      </c>
      <c r="D85" s="234" t="s">
        <v>3765</v>
      </c>
      <c r="E85" s="234" t="s">
        <v>19</v>
      </c>
      <c r="F85" s="234" t="s">
        <v>19</v>
      </c>
      <c r="G85" s="234" t="s">
        <v>19</v>
      </c>
      <c r="H85" s="234" t="s">
        <v>3766</v>
      </c>
      <c r="I85" s="234" t="s">
        <v>3767</v>
      </c>
      <c r="J85" s="234" t="s">
        <v>3768</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3769</v>
      </c>
      <c r="B86" s="234" t="s">
        <v>3770</v>
      </c>
      <c r="C86" s="234" t="s">
        <v>3771</v>
      </c>
      <c r="D86" s="234" t="s">
        <v>3772</v>
      </c>
      <c r="E86" s="234" t="s">
        <v>19</v>
      </c>
      <c r="F86" s="234" t="s">
        <v>19</v>
      </c>
      <c r="G86" s="234" t="s">
        <v>3773</v>
      </c>
      <c r="H86" s="234" t="s">
        <v>3774</v>
      </c>
      <c r="I86" s="234" t="s">
        <v>19</v>
      </c>
      <c r="J86" s="234" t="s">
        <v>3775</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3776</v>
      </c>
      <c r="B87" s="234" t="s">
        <v>3777</v>
      </c>
      <c r="C87" s="234" t="s">
        <v>3778</v>
      </c>
      <c r="D87" s="234" t="s">
        <v>3779</v>
      </c>
      <c r="E87" s="234" t="s">
        <v>19</v>
      </c>
      <c r="F87" s="234" t="s">
        <v>3780</v>
      </c>
      <c r="G87" s="234" t="s">
        <v>19</v>
      </c>
      <c r="H87" s="234" t="s">
        <v>3781</v>
      </c>
      <c r="I87" s="234" t="s">
        <v>3782</v>
      </c>
      <c r="J87" s="234" t="s">
        <v>3783</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3784</v>
      </c>
      <c r="B88" s="232" t="s">
        <v>3785</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719</v>
      </c>
      <c r="B89" s="233" t="s">
        <v>3786</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3787</v>
      </c>
      <c r="B90" s="234" t="s">
        <v>3788</v>
      </c>
      <c r="C90" s="234" t="s">
        <v>3789</v>
      </c>
      <c r="D90" s="234" t="s">
        <v>3539</v>
      </c>
      <c r="E90" s="234" t="s">
        <v>3325</v>
      </c>
      <c r="F90" s="234" t="s">
        <v>19</v>
      </c>
      <c r="G90" s="234" t="s">
        <v>19</v>
      </c>
      <c r="H90" s="234" t="s">
        <v>3790</v>
      </c>
      <c r="I90" s="234" t="s">
        <v>19</v>
      </c>
      <c r="J90" s="234" t="s">
        <v>3791</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3792</v>
      </c>
      <c r="B91" s="234" t="s">
        <v>3793</v>
      </c>
      <c r="C91" s="234" t="s">
        <v>3794</v>
      </c>
      <c r="D91" s="234" t="s">
        <v>3331</v>
      </c>
      <c r="E91" s="234" t="s">
        <v>19</v>
      </c>
      <c r="F91" s="234" t="s">
        <v>3333</v>
      </c>
      <c r="G91" s="234" t="s">
        <v>19</v>
      </c>
      <c r="H91" s="234" t="s">
        <v>3795</v>
      </c>
      <c r="I91" s="234" t="s">
        <v>19</v>
      </c>
      <c r="J91" s="234" t="s">
        <v>3796</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723</v>
      </c>
      <c r="B92" s="233" t="s">
        <v>3797</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3798</v>
      </c>
      <c r="B93" s="234" t="s">
        <v>3799</v>
      </c>
      <c r="C93" s="234" t="s">
        <v>3800</v>
      </c>
      <c r="D93" s="234" t="s">
        <v>3801</v>
      </c>
      <c r="E93" s="234" t="s">
        <v>3802</v>
      </c>
      <c r="F93" s="234" t="s">
        <v>19</v>
      </c>
      <c r="G93" s="234" t="s">
        <v>19</v>
      </c>
      <c r="H93" s="234" t="s">
        <v>3803</v>
      </c>
      <c r="I93" s="234" t="s">
        <v>19</v>
      </c>
      <c r="J93" s="234" t="s">
        <v>3804</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3805</v>
      </c>
      <c r="B94" s="234" t="s">
        <v>3806</v>
      </c>
      <c r="C94" s="234" t="s">
        <v>3807</v>
      </c>
      <c r="D94" s="234" t="s">
        <v>3808</v>
      </c>
      <c r="E94" s="234" t="s">
        <v>19</v>
      </c>
      <c r="F94" s="234" t="s">
        <v>3809</v>
      </c>
      <c r="G94" s="234" t="s">
        <v>19</v>
      </c>
      <c r="H94" s="234" t="s">
        <v>3810</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3811</v>
      </c>
      <c r="B95" s="234" t="s">
        <v>3812</v>
      </c>
      <c r="C95" s="234" t="s">
        <v>3813</v>
      </c>
      <c r="D95" s="234" t="s">
        <v>3814</v>
      </c>
      <c r="E95" s="234" t="s">
        <v>19</v>
      </c>
      <c r="F95" s="234" t="s">
        <v>19</v>
      </c>
      <c r="G95" s="234" t="s">
        <v>19</v>
      </c>
      <c r="H95" s="234" t="s">
        <v>3815</v>
      </c>
      <c r="I95" s="234" t="s">
        <v>3816</v>
      </c>
      <c r="J95" s="234" t="s">
        <v>3817</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3818</v>
      </c>
      <c r="B96" s="234" t="s">
        <v>3819</v>
      </c>
      <c r="C96" s="234" t="s">
        <v>3820</v>
      </c>
      <c r="D96" s="234" t="s">
        <v>19</v>
      </c>
      <c r="E96" s="234" t="s">
        <v>19</v>
      </c>
      <c r="F96" s="234" t="s">
        <v>19</v>
      </c>
      <c r="G96" s="234" t="s">
        <v>19</v>
      </c>
      <c r="H96" s="234" t="s">
        <v>3821</v>
      </c>
      <c r="I96" s="234" t="s">
        <v>3767</v>
      </c>
      <c r="J96" s="234" t="s">
        <v>3822</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727</v>
      </c>
      <c r="B97" s="233" t="s">
        <v>3823</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3824</v>
      </c>
      <c r="B98" s="234" t="s">
        <v>3825</v>
      </c>
      <c r="C98" s="234" t="s">
        <v>3826</v>
      </c>
      <c r="D98" s="234" t="s">
        <v>3827</v>
      </c>
      <c r="E98" s="234" t="s">
        <v>19</v>
      </c>
      <c r="F98" s="234" t="s">
        <v>19</v>
      </c>
      <c r="G98" s="234" t="s">
        <v>19</v>
      </c>
      <c r="H98" s="234" t="s">
        <v>3828</v>
      </c>
      <c r="I98" s="234" t="s">
        <v>19</v>
      </c>
      <c r="J98" s="234" t="s">
        <v>3829</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3830</v>
      </c>
      <c r="B99" s="234" t="s">
        <v>3831</v>
      </c>
      <c r="C99" s="234" t="s">
        <v>3832</v>
      </c>
      <c r="D99" s="234" t="s">
        <v>3833</v>
      </c>
      <c r="E99" s="234" t="s">
        <v>3834</v>
      </c>
      <c r="F99" s="234" t="s">
        <v>19</v>
      </c>
      <c r="G99" s="234" t="s">
        <v>19</v>
      </c>
      <c r="H99" s="234" t="s">
        <v>3835</v>
      </c>
      <c r="I99" s="234" t="s">
        <v>19</v>
      </c>
      <c r="J99" s="234" t="s">
        <v>3836</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3837</v>
      </c>
      <c r="B100" s="234" t="s">
        <v>3838</v>
      </c>
      <c r="C100" s="234" t="s">
        <v>3839</v>
      </c>
      <c r="D100" s="234" t="s">
        <v>19</v>
      </c>
      <c r="E100" s="234" t="s">
        <v>19</v>
      </c>
      <c r="F100" s="234" t="s">
        <v>19</v>
      </c>
      <c r="G100" s="234" t="s">
        <v>19</v>
      </c>
      <c r="H100" s="234" t="s">
        <v>3840</v>
      </c>
      <c r="I100" s="234" t="s">
        <v>3841</v>
      </c>
      <c r="J100" s="234" t="s">
        <v>3842</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3843</v>
      </c>
      <c r="B101" s="234" t="s">
        <v>3844</v>
      </c>
      <c r="C101" s="234" t="s">
        <v>3845</v>
      </c>
      <c r="D101" s="234" t="s">
        <v>19</v>
      </c>
      <c r="E101" s="234" t="s">
        <v>19</v>
      </c>
      <c r="F101" s="234" t="s">
        <v>19</v>
      </c>
      <c r="G101" s="234" t="s">
        <v>19</v>
      </c>
      <c r="H101" s="234" t="s">
        <v>3846</v>
      </c>
      <c r="I101" s="234" t="s">
        <v>3767</v>
      </c>
      <c r="J101" s="234" t="s">
        <v>3847</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3848</v>
      </c>
      <c r="B102" s="234" t="s">
        <v>3849</v>
      </c>
      <c r="C102" s="234" t="s">
        <v>3850</v>
      </c>
      <c r="D102" s="234" t="s">
        <v>3851</v>
      </c>
      <c r="E102" s="234" t="s">
        <v>19</v>
      </c>
      <c r="F102" s="234" t="s">
        <v>19</v>
      </c>
      <c r="G102" s="234" t="s">
        <v>19</v>
      </c>
      <c r="H102" s="234" t="s">
        <v>3852</v>
      </c>
      <c r="I102" s="234" t="s">
        <v>19</v>
      </c>
      <c r="J102" s="234" t="s">
        <v>3853</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3854</v>
      </c>
      <c r="B103" s="234" t="s">
        <v>3855</v>
      </c>
      <c r="C103" s="234" t="s">
        <v>3856</v>
      </c>
      <c r="D103" s="234" t="s">
        <v>3851</v>
      </c>
      <c r="E103" s="234" t="s">
        <v>19</v>
      </c>
      <c r="F103" s="234" t="s">
        <v>3857</v>
      </c>
      <c r="G103" s="234" t="s">
        <v>19</v>
      </c>
      <c r="H103" s="234" t="s">
        <v>3858</v>
      </c>
      <c r="I103" s="234" t="s">
        <v>3859</v>
      </c>
      <c r="J103" s="234" t="s">
        <v>3860</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731</v>
      </c>
      <c r="B104" s="233" t="s">
        <v>3861</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3862</v>
      </c>
      <c r="B105" s="234" t="s">
        <v>3863</v>
      </c>
      <c r="C105" s="234" t="s">
        <v>3864</v>
      </c>
      <c r="D105" s="234" t="s">
        <v>3865</v>
      </c>
      <c r="E105" s="234" t="s">
        <v>3866</v>
      </c>
      <c r="F105" s="234" t="s">
        <v>19</v>
      </c>
      <c r="G105" s="234" t="s">
        <v>19</v>
      </c>
      <c r="H105" s="234" t="s">
        <v>3867</v>
      </c>
      <c r="I105" s="234" t="s">
        <v>3868</v>
      </c>
      <c r="J105" s="234" t="s">
        <v>3869</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3870</v>
      </c>
      <c r="B106" s="232" t="s">
        <v>3871</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745</v>
      </c>
      <c r="B107" s="233" t="s">
        <v>3872</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3873</v>
      </c>
      <c r="B108" s="234" t="s">
        <v>3874</v>
      </c>
      <c r="C108" s="234" t="s">
        <v>3875</v>
      </c>
      <c r="D108" s="234" t="s">
        <v>3539</v>
      </c>
      <c r="E108" s="234" t="s">
        <v>3325</v>
      </c>
      <c r="F108" s="234" t="s">
        <v>19</v>
      </c>
      <c r="G108" s="234" t="s">
        <v>19</v>
      </c>
      <c r="H108" s="234" t="s">
        <v>3876</v>
      </c>
      <c r="I108" s="234" t="s">
        <v>19</v>
      </c>
      <c r="J108" s="234" t="s">
        <v>3877</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3878</v>
      </c>
      <c r="B109" s="234" t="s">
        <v>3879</v>
      </c>
      <c r="C109" s="234" t="s">
        <v>3880</v>
      </c>
      <c r="D109" s="234" t="s">
        <v>3331</v>
      </c>
      <c r="E109" s="234" t="s">
        <v>19</v>
      </c>
      <c r="F109" s="234" t="s">
        <v>3333</v>
      </c>
      <c r="G109" s="234" t="s">
        <v>19</v>
      </c>
      <c r="H109" s="234" t="s">
        <v>3881</v>
      </c>
      <c r="I109" s="234" t="s">
        <v>19</v>
      </c>
      <c r="J109" s="234" t="s">
        <v>3882</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749</v>
      </c>
      <c r="B110" s="233" t="s">
        <v>3883</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3884</v>
      </c>
      <c r="B111" s="234" t="s">
        <v>3885</v>
      </c>
      <c r="C111" s="234" t="s">
        <v>3886</v>
      </c>
      <c r="D111" s="234" t="s">
        <v>3887</v>
      </c>
      <c r="E111" s="234" t="s">
        <v>19</v>
      </c>
      <c r="F111" s="234" t="s">
        <v>3888</v>
      </c>
      <c r="G111" s="234" t="s">
        <v>19</v>
      </c>
      <c r="H111" s="234" t="s">
        <v>3889</v>
      </c>
      <c r="I111" s="234" t="s">
        <v>3890</v>
      </c>
      <c r="J111" s="234" t="s">
        <v>3891</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3892</v>
      </c>
      <c r="B112" s="234" t="s">
        <v>3893</v>
      </c>
      <c r="C112" s="234" t="s">
        <v>3894</v>
      </c>
      <c r="D112" s="234" t="s">
        <v>3895</v>
      </c>
      <c r="E112" s="234" t="s">
        <v>19</v>
      </c>
      <c r="F112" s="234" t="s">
        <v>19</v>
      </c>
      <c r="G112" s="234" t="s">
        <v>19</v>
      </c>
      <c r="H112" s="234" t="s">
        <v>3896</v>
      </c>
      <c r="I112" s="234" t="s">
        <v>19</v>
      </c>
      <c r="J112" s="234" t="s">
        <v>3897</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3898</v>
      </c>
      <c r="B113" s="234" t="s">
        <v>3899</v>
      </c>
      <c r="C113" s="234" t="s">
        <v>3900</v>
      </c>
      <c r="D113" s="234" t="s">
        <v>3901</v>
      </c>
      <c r="E113" s="234" t="s">
        <v>19</v>
      </c>
      <c r="F113" s="234" t="s">
        <v>19</v>
      </c>
      <c r="G113" s="234" t="s">
        <v>19</v>
      </c>
      <c r="H113" s="234" t="s">
        <v>3902</v>
      </c>
      <c r="I113" s="234" t="s">
        <v>3903</v>
      </c>
      <c r="J113" s="234" t="s">
        <v>3904</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3905</v>
      </c>
      <c r="B114" s="234" t="s">
        <v>3906</v>
      </c>
      <c r="C114" s="234" t="s">
        <v>3907</v>
      </c>
      <c r="D114" s="234" t="s">
        <v>3908</v>
      </c>
      <c r="E114" s="234" t="s">
        <v>19</v>
      </c>
      <c r="F114" s="234" t="s">
        <v>19</v>
      </c>
      <c r="G114" s="234" t="s">
        <v>3909</v>
      </c>
      <c r="H114" s="234" t="s">
        <v>3910</v>
      </c>
      <c r="I114" s="234" t="s">
        <v>3911</v>
      </c>
      <c r="J114" s="234" t="s">
        <v>3912</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3913</v>
      </c>
      <c r="B115" s="234" t="s">
        <v>3914</v>
      </c>
      <c r="C115" s="234" t="s">
        <v>3915</v>
      </c>
      <c r="D115" s="234" t="s">
        <v>3916</v>
      </c>
      <c r="E115" s="234" t="s">
        <v>19</v>
      </c>
      <c r="F115" s="234" t="s">
        <v>3917</v>
      </c>
      <c r="G115" s="234" t="s">
        <v>19</v>
      </c>
      <c r="H115" s="234" t="s">
        <v>3918</v>
      </c>
      <c r="I115" s="234" t="s">
        <v>3918</v>
      </c>
      <c r="J115" s="234" t="s">
        <v>3919</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753</v>
      </c>
      <c r="B116" s="233" t="s">
        <v>3920</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3921</v>
      </c>
      <c r="B117" s="234" t="s">
        <v>3922</v>
      </c>
      <c r="C117" s="234" t="s">
        <v>3923</v>
      </c>
      <c r="D117" s="234" t="s">
        <v>3924</v>
      </c>
      <c r="E117" s="234" t="s">
        <v>19</v>
      </c>
      <c r="F117" s="234" t="s">
        <v>3925</v>
      </c>
      <c r="G117" s="234" t="s">
        <v>3926</v>
      </c>
      <c r="H117" s="234" t="s">
        <v>3927</v>
      </c>
      <c r="I117" s="234" t="s">
        <v>3928</v>
      </c>
      <c r="J117" s="234" t="s">
        <v>3929</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3930</v>
      </c>
      <c r="B118" s="234" t="s">
        <v>3931</v>
      </c>
      <c r="C118" s="234" t="s">
        <v>3932</v>
      </c>
      <c r="D118" s="234" t="s">
        <v>3933</v>
      </c>
      <c r="E118" s="234" t="s">
        <v>19</v>
      </c>
      <c r="F118" s="234" t="s">
        <v>19</v>
      </c>
      <c r="G118" s="234" t="s">
        <v>19</v>
      </c>
      <c r="H118" s="234" t="s">
        <v>3934</v>
      </c>
      <c r="I118" s="234" t="s">
        <v>3767</v>
      </c>
      <c r="J118" s="234" t="s">
        <v>3935</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3936</v>
      </c>
      <c r="B119" s="234" t="s">
        <v>3937</v>
      </c>
      <c r="C119" s="234" t="s">
        <v>3938</v>
      </c>
      <c r="D119" s="234" t="s">
        <v>3939</v>
      </c>
      <c r="E119" s="234" t="s">
        <v>19</v>
      </c>
      <c r="F119" s="234" t="s">
        <v>3940</v>
      </c>
      <c r="G119" s="234" t="s">
        <v>19</v>
      </c>
      <c r="H119" s="234" t="s">
        <v>3941</v>
      </c>
      <c r="I119" s="234" t="s">
        <v>3942</v>
      </c>
      <c r="J119" s="234" t="s">
        <v>3943</v>
      </c>
      <c r="K119" s="237">
        <f>IF(COUNTIF(L119:AY119,"&lt;&gt;")=0,"",SUMPRODUCT(((Recommendations[ImplStatus]="Implemented")+(Recommendations[ImplStatus]="Compensated"))*ISNUMBER(MATCH(Recommendations[Id],L119:AY119,0)))/COUNTIF(L119:AY119,"&lt;&gt;"))</f>
        <v>0</v>
      </c>
      <c r="L119" s="240" t="s">
        <v>123</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757</v>
      </c>
      <c r="B120" s="233" t="s">
        <v>3944</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3945</v>
      </c>
      <c r="B121" s="234" t="s">
        <v>3946</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3947</v>
      </c>
      <c r="B122" s="234" t="s">
        <v>3948</v>
      </c>
      <c r="C122" s="234" t="s">
        <v>3949</v>
      </c>
      <c r="D122" s="234" t="s">
        <v>3950</v>
      </c>
      <c r="E122" s="234" t="s">
        <v>19</v>
      </c>
      <c r="F122" s="234" t="s">
        <v>3951</v>
      </c>
      <c r="G122" s="234" t="s">
        <v>19</v>
      </c>
      <c r="H122" s="234" t="s">
        <v>3952</v>
      </c>
      <c r="I122" s="234" t="s">
        <v>3953</v>
      </c>
      <c r="J122" s="234" t="s">
        <v>3954</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3955</v>
      </c>
      <c r="B123" s="234" t="s">
        <v>3956</v>
      </c>
      <c r="C123" s="234" t="s">
        <v>3957</v>
      </c>
      <c r="D123" s="234" t="s">
        <v>3958</v>
      </c>
      <c r="E123" s="234" t="s">
        <v>19</v>
      </c>
      <c r="F123" s="234" t="s">
        <v>3959</v>
      </c>
      <c r="G123" s="234" t="s">
        <v>19</v>
      </c>
      <c r="H123" s="234" t="s">
        <v>3960</v>
      </c>
      <c r="I123" s="234" t="s">
        <v>19</v>
      </c>
      <c r="J123" s="234" t="s">
        <v>3961</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761</v>
      </c>
      <c r="B124" s="233" t="s">
        <v>3962</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3963</v>
      </c>
      <c r="B125" s="234" t="s">
        <v>3964</v>
      </c>
      <c r="C125" s="234" t="s">
        <v>3965</v>
      </c>
      <c r="D125" s="234" t="s">
        <v>3966</v>
      </c>
      <c r="E125" s="234" t="s">
        <v>19</v>
      </c>
      <c r="F125" s="234" t="s">
        <v>19</v>
      </c>
      <c r="G125" s="234" t="s">
        <v>19</v>
      </c>
      <c r="H125" s="234" t="s">
        <v>3967</v>
      </c>
      <c r="I125" s="234" t="s">
        <v>19</v>
      </c>
      <c r="J125" s="234" t="s">
        <v>3968</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3969</v>
      </c>
      <c r="B126" s="234" t="s">
        <v>3970</v>
      </c>
      <c r="C126" s="234" t="s">
        <v>3971</v>
      </c>
      <c r="D126" s="234" t="s">
        <v>3972</v>
      </c>
      <c r="E126" s="234" t="s">
        <v>19</v>
      </c>
      <c r="F126" s="234" t="s">
        <v>3973</v>
      </c>
      <c r="G126" s="234" t="s">
        <v>19</v>
      </c>
      <c r="H126" s="234" t="s">
        <v>3974</v>
      </c>
      <c r="I126" s="234" t="s">
        <v>3975</v>
      </c>
      <c r="J126" s="234" t="s">
        <v>3976</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3977</v>
      </c>
      <c r="B127" s="234" t="s">
        <v>3978</v>
      </c>
      <c r="C127" s="234" t="s">
        <v>3979</v>
      </c>
      <c r="D127" s="234" t="s">
        <v>3980</v>
      </c>
      <c r="E127" s="234" t="s">
        <v>3981</v>
      </c>
      <c r="F127" s="234" t="s">
        <v>19</v>
      </c>
      <c r="G127" s="234" t="s">
        <v>19</v>
      </c>
      <c r="H127" s="234" t="s">
        <v>3982</v>
      </c>
      <c r="I127" s="234" t="s">
        <v>19</v>
      </c>
      <c r="J127" s="234" t="s">
        <v>3983</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3984</v>
      </c>
      <c r="B128" s="234" t="s">
        <v>3985</v>
      </c>
      <c r="C128" s="234" t="s">
        <v>3986</v>
      </c>
      <c r="D128" s="234" t="s">
        <v>19</v>
      </c>
      <c r="E128" s="234" t="s">
        <v>19</v>
      </c>
      <c r="F128" s="234" t="s">
        <v>19</v>
      </c>
      <c r="G128" s="234" t="s">
        <v>19</v>
      </c>
      <c r="H128" s="234" t="s">
        <v>3987</v>
      </c>
      <c r="I128" s="234" t="s">
        <v>3988</v>
      </c>
      <c r="J128" s="234" t="s">
        <v>3989</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3990</v>
      </c>
      <c r="B129" s="234" t="s">
        <v>3991</v>
      </c>
      <c r="C129" s="234" t="s">
        <v>3992</v>
      </c>
      <c r="D129" s="234" t="s">
        <v>19</v>
      </c>
      <c r="E129" s="234" t="s">
        <v>3993</v>
      </c>
      <c r="F129" s="234" t="s">
        <v>19</v>
      </c>
      <c r="G129" s="234" t="s">
        <v>19</v>
      </c>
      <c r="H129" s="234" t="s">
        <v>3994</v>
      </c>
      <c r="I129" s="234" t="s">
        <v>19</v>
      </c>
      <c r="J129" s="234" t="s">
        <v>3995</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3996</v>
      </c>
      <c r="B130" s="234" t="s">
        <v>3997</v>
      </c>
      <c r="C130" s="234" t="s">
        <v>3998</v>
      </c>
      <c r="D130" s="234" t="s">
        <v>19</v>
      </c>
      <c r="E130" s="234" t="s">
        <v>19</v>
      </c>
      <c r="F130" s="234" t="s">
        <v>19</v>
      </c>
      <c r="G130" s="234" t="s">
        <v>19</v>
      </c>
      <c r="H130" s="234" t="s">
        <v>3999</v>
      </c>
      <c r="I130" s="234" t="s">
        <v>19</v>
      </c>
      <c r="J130" s="234" t="s">
        <v>4000</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4001</v>
      </c>
      <c r="B131" s="232" t="s">
        <v>4002</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779</v>
      </c>
      <c r="B132" s="233" t="s">
        <v>4003</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4004</v>
      </c>
      <c r="B133" s="234" t="s">
        <v>4005</v>
      </c>
      <c r="C133" s="234" t="s">
        <v>4006</v>
      </c>
      <c r="D133" s="234" t="s">
        <v>3539</v>
      </c>
      <c r="E133" s="234" t="s">
        <v>3325</v>
      </c>
      <c r="F133" s="234" t="s">
        <v>19</v>
      </c>
      <c r="G133" s="234" t="s">
        <v>19</v>
      </c>
      <c r="H133" s="234" t="s">
        <v>4007</v>
      </c>
      <c r="I133" s="234" t="s">
        <v>19</v>
      </c>
      <c r="J133" s="234" t="s">
        <v>4008</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4009</v>
      </c>
      <c r="B134" s="234" t="s">
        <v>4010</v>
      </c>
      <c r="C134" s="234" t="s">
        <v>3544</v>
      </c>
      <c r="D134" s="234" t="s">
        <v>3331</v>
      </c>
      <c r="E134" s="234" t="s">
        <v>19</v>
      </c>
      <c r="F134" s="234" t="s">
        <v>3333</v>
      </c>
      <c r="G134" s="234" t="s">
        <v>19</v>
      </c>
      <c r="H134" s="234" t="s">
        <v>4011</v>
      </c>
      <c r="I134" s="234" t="s">
        <v>19</v>
      </c>
      <c r="J134" s="234" t="s">
        <v>4012</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783</v>
      </c>
      <c r="B135" s="233" t="s">
        <v>4013</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4014</v>
      </c>
      <c r="B136" s="234" t="s">
        <v>4015</v>
      </c>
      <c r="C136" s="234" t="s">
        <v>4016</v>
      </c>
      <c r="D136" s="234" t="s">
        <v>4017</v>
      </c>
      <c r="E136" s="234" t="s">
        <v>4018</v>
      </c>
      <c r="F136" s="234" t="s">
        <v>4019</v>
      </c>
      <c r="G136" s="234" t="s">
        <v>19</v>
      </c>
      <c r="H136" s="234" t="s">
        <v>4020</v>
      </c>
      <c r="I136" s="234" t="s">
        <v>19</v>
      </c>
      <c r="J136" s="234" t="s">
        <v>4021</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4022</v>
      </c>
      <c r="B137" s="234" t="s">
        <v>4023</v>
      </c>
      <c r="C137" s="234" t="s">
        <v>4024</v>
      </c>
      <c r="D137" s="234" t="s">
        <v>4025</v>
      </c>
      <c r="E137" s="234" t="s">
        <v>19</v>
      </c>
      <c r="F137" s="234" t="s">
        <v>19</v>
      </c>
      <c r="G137" s="234" t="s">
        <v>19</v>
      </c>
      <c r="H137" s="234" t="s">
        <v>4026</v>
      </c>
      <c r="I137" s="234" t="s">
        <v>19</v>
      </c>
      <c r="J137" s="234" t="s">
        <v>4027</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4028</v>
      </c>
      <c r="B138" s="234" t="s">
        <v>4029</v>
      </c>
      <c r="C138" s="234" t="s">
        <v>4030</v>
      </c>
      <c r="D138" s="234" t="s">
        <v>19</v>
      </c>
      <c r="E138" s="234" t="s">
        <v>19</v>
      </c>
      <c r="F138" s="234" t="s">
        <v>19</v>
      </c>
      <c r="G138" s="234" t="s">
        <v>19</v>
      </c>
      <c r="H138" s="234" t="s">
        <v>4031</v>
      </c>
      <c r="I138" s="234" t="s">
        <v>19</v>
      </c>
      <c r="J138" s="234" t="s">
        <v>4032</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4033</v>
      </c>
      <c r="B139" s="234" t="s">
        <v>4034</v>
      </c>
      <c r="C139" s="234" t="s">
        <v>4035</v>
      </c>
      <c r="D139" s="234" t="s">
        <v>4036</v>
      </c>
      <c r="E139" s="234" t="s">
        <v>19</v>
      </c>
      <c r="F139" s="234" t="s">
        <v>19</v>
      </c>
      <c r="G139" s="234" t="s">
        <v>19</v>
      </c>
      <c r="H139" s="234" t="s">
        <v>4037</v>
      </c>
      <c r="I139" s="234" t="s">
        <v>4038</v>
      </c>
      <c r="J139" s="234" t="s">
        <v>4039</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4040</v>
      </c>
      <c r="B140" s="234" t="s">
        <v>4041</v>
      </c>
      <c r="C140" s="234" t="s">
        <v>4042</v>
      </c>
      <c r="D140" s="234" t="s">
        <v>4043</v>
      </c>
      <c r="E140" s="234" t="s">
        <v>19</v>
      </c>
      <c r="F140" s="234" t="s">
        <v>19</v>
      </c>
      <c r="G140" s="234" t="s">
        <v>19</v>
      </c>
      <c r="H140" s="234" t="s">
        <v>4044</v>
      </c>
      <c r="I140" s="234" t="s">
        <v>3767</v>
      </c>
      <c r="J140" s="234" t="s">
        <v>4045</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4046</v>
      </c>
      <c r="B141" s="234" t="s">
        <v>4047</v>
      </c>
      <c r="C141" s="234" t="s">
        <v>4048</v>
      </c>
      <c r="D141" s="234" t="s">
        <v>19</v>
      </c>
      <c r="E141" s="234" t="s">
        <v>4049</v>
      </c>
      <c r="F141" s="234" t="s">
        <v>19</v>
      </c>
      <c r="G141" s="234" t="s">
        <v>19</v>
      </c>
      <c r="H141" s="234" t="s">
        <v>4050</v>
      </c>
      <c r="I141" s="234" t="s">
        <v>3767</v>
      </c>
      <c r="J141" s="234" t="s">
        <v>4051</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4052</v>
      </c>
      <c r="B142" s="234" t="s">
        <v>4053</v>
      </c>
      <c r="C142" s="234" t="s">
        <v>4054</v>
      </c>
      <c r="D142" s="234" t="s">
        <v>4055</v>
      </c>
      <c r="E142" s="234" t="s">
        <v>4049</v>
      </c>
      <c r="F142" s="234" t="s">
        <v>19</v>
      </c>
      <c r="G142" s="234" t="s">
        <v>19</v>
      </c>
      <c r="H142" s="234" t="s">
        <v>4056</v>
      </c>
      <c r="I142" s="234" t="s">
        <v>4057</v>
      </c>
      <c r="J142" s="234" t="s">
        <v>4058</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787</v>
      </c>
      <c r="B143" s="233" t="s">
        <v>4059</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4060</v>
      </c>
      <c r="B144" s="234" t="s">
        <v>4061</v>
      </c>
      <c r="C144" s="234" t="s">
        <v>4062</v>
      </c>
      <c r="D144" s="234" t="s">
        <v>19</v>
      </c>
      <c r="E144" s="234" t="s">
        <v>19</v>
      </c>
      <c r="F144" s="234" t="s">
        <v>19</v>
      </c>
      <c r="G144" s="234" t="s">
        <v>19</v>
      </c>
      <c r="H144" s="234" t="s">
        <v>4063</v>
      </c>
      <c r="I144" s="234" t="s">
        <v>19</v>
      </c>
      <c r="J144" s="234" t="s">
        <v>4064</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4065</v>
      </c>
      <c r="B145" s="234" t="s">
        <v>4066</v>
      </c>
      <c r="C145" s="234" t="s">
        <v>4067</v>
      </c>
      <c r="D145" s="234" t="s">
        <v>19</v>
      </c>
      <c r="E145" s="234" t="s">
        <v>19</v>
      </c>
      <c r="F145" s="234" t="s">
        <v>19</v>
      </c>
      <c r="G145" s="234" t="s">
        <v>19</v>
      </c>
      <c r="H145" s="234" t="s">
        <v>4068</v>
      </c>
      <c r="I145" s="234" t="s">
        <v>19</v>
      </c>
      <c r="J145" s="234" t="s">
        <v>4069</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4070</v>
      </c>
      <c r="B146" s="234" t="s">
        <v>4071</v>
      </c>
      <c r="C146" s="234" t="s">
        <v>4072</v>
      </c>
      <c r="D146" s="234" t="s">
        <v>4073</v>
      </c>
      <c r="E146" s="234" t="s">
        <v>19</v>
      </c>
      <c r="F146" s="234" t="s">
        <v>19</v>
      </c>
      <c r="G146" s="234" t="s">
        <v>19</v>
      </c>
      <c r="H146" s="234" t="s">
        <v>4074</v>
      </c>
      <c r="I146" s="234" t="s">
        <v>19</v>
      </c>
      <c r="J146" s="234" t="s">
        <v>4075</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4076</v>
      </c>
      <c r="B147" s="232" t="s">
        <v>4077</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809</v>
      </c>
      <c r="B148" s="233" t="s">
        <v>4078</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4079</v>
      </c>
      <c r="B149" s="234" t="s">
        <v>4080</v>
      </c>
      <c r="C149" s="234" t="s">
        <v>4081</v>
      </c>
      <c r="D149" s="234" t="s">
        <v>3539</v>
      </c>
      <c r="E149" s="234" t="s">
        <v>3325</v>
      </c>
      <c r="F149" s="234" t="s">
        <v>19</v>
      </c>
      <c r="G149" s="234" t="s">
        <v>19</v>
      </c>
      <c r="H149" s="234" t="s">
        <v>4082</v>
      </c>
      <c r="I149" s="234" t="s">
        <v>19</v>
      </c>
      <c r="J149" s="234" t="s">
        <v>4083</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4084</v>
      </c>
      <c r="B150" s="234" t="s">
        <v>4085</v>
      </c>
      <c r="C150" s="234" t="s">
        <v>3330</v>
      </c>
      <c r="D150" s="234" t="s">
        <v>3331</v>
      </c>
      <c r="E150" s="234" t="s">
        <v>19</v>
      </c>
      <c r="F150" s="234" t="s">
        <v>3333</v>
      </c>
      <c r="G150" s="234" t="s">
        <v>19</v>
      </c>
      <c r="H150" s="234" t="s">
        <v>4086</v>
      </c>
      <c r="I150" s="234" t="s">
        <v>19</v>
      </c>
      <c r="J150" s="234" t="s">
        <v>4087</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813</v>
      </c>
      <c r="B151" s="233" t="s">
        <v>4088</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4089</v>
      </c>
      <c r="B152" s="234" t="s">
        <v>4090</v>
      </c>
      <c r="C152" s="234" t="s">
        <v>4091</v>
      </c>
      <c r="D152" s="234" t="s">
        <v>19</v>
      </c>
      <c r="E152" s="234" t="s">
        <v>19</v>
      </c>
      <c r="F152" s="234" t="s">
        <v>19</v>
      </c>
      <c r="G152" s="234" t="s">
        <v>19</v>
      </c>
      <c r="H152" s="234" t="s">
        <v>4092</v>
      </c>
      <c r="I152" s="234" t="s">
        <v>4093</v>
      </c>
      <c r="J152" s="234" t="s">
        <v>4094</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4095</v>
      </c>
      <c r="B153" s="234" t="s">
        <v>4096</v>
      </c>
      <c r="C153" s="234" t="s">
        <v>4097</v>
      </c>
      <c r="D153" s="234" t="s">
        <v>4098</v>
      </c>
      <c r="E153" s="234" t="s">
        <v>19</v>
      </c>
      <c r="F153" s="234" t="s">
        <v>4099</v>
      </c>
      <c r="G153" s="234" t="s">
        <v>19</v>
      </c>
      <c r="H153" s="234" t="s">
        <v>4100</v>
      </c>
      <c r="I153" s="234" t="s">
        <v>4101</v>
      </c>
      <c r="J153" s="234" t="s">
        <v>4102</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4103</v>
      </c>
      <c r="B154" s="234" t="s">
        <v>4104</v>
      </c>
      <c r="C154" s="234" t="s">
        <v>4105</v>
      </c>
      <c r="D154" s="234" t="s">
        <v>19</v>
      </c>
      <c r="E154" s="234" t="s">
        <v>19</v>
      </c>
      <c r="F154" s="234" t="s">
        <v>4106</v>
      </c>
      <c r="G154" s="234" t="s">
        <v>19</v>
      </c>
      <c r="H154" s="234" t="s">
        <v>4107</v>
      </c>
      <c r="I154" s="234" t="s">
        <v>19</v>
      </c>
      <c r="J154" s="234" t="s">
        <v>4108</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4109</v>
      </c>
      <c r="B155" s="234" t="s">
        <v>4110</v>
      </c>
      <c r="C155" s="234" t="s">
        <v>4111</v>
      </c>
      <c r="D155" s="234" t="s">
        <v>19</v>
      </c>
      <c r="E155" s="234" t="s">
        <v>19</v>
      </c>
      <c r="F155" s="234" t="s">
        <v>19</v>
      </c>
      <c r="G155" s="234" t="s">
        <v>19</v>
      </c>
      <c r="H155" s="234" t="s">
        <v>4112</v>
      </c>
      <c r="I155" s="234" t="s">
        <v>4113</v>
      </c>
      <c r="J155" s="234" t="s">
        <v>4114</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4115</v>
      </c>
      <c r="B156" s="234" t="s">
        <v>4116</v>
      </c>
      <c r="C156" s="234" t="s">
        <v>4117</v>
      </c>
      <c r="D156" s="234" t="s">
        <v>19</v>
      </c>
      <c r="E156" s="234" t="s">
        <v>19</v>
      </c>
      <c r="F156" s="234" t="s">
        <v>19</v>
      </c>
      <c r="G156" s="234" t="s">
        <v>19</v>
      </c>
      <c r="H156" s="234" t="s">
        <v>4118</v>
      </c>
      <c r="I156" s="234" t="s">
        <v>19</v>
      </c>
      <c r="J156" s="234" t="s">
        <v>4119</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4120</v>
      </c>
      <c r="B157" s="234" t="s">
        <v>4121</v>
      </c>
      <c r="C157" s="234" t="s">
        <v>4122</v>
      </c>
      <c r="D157" s="234" t="s">
        <v>4123</v>
      </c>
      <c r="E157" s="234" t="s">
        <v>19</v>
      </c>
      <c r="F157" s="234" t="s">
        <v>19</v>
      </c>
      <c r="G157" s="234" t="s">
        <v>19</v>
      </c>
      <c r="H157" s="234" t="s">
        <v>4124</v>
      </c>
      <c r="I157" s="234" t="s">
        <v>19</v>
      </c>
      <c r="J157" s="234" t="s">
        <v>4125</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4126</v>
      </c>
      <c r="B158" s="234" t="s">
        <v>4127</v>
      </c>
      <c r="C158" s="234" t="s">
        <v>4128</v>
      </c>
      <c r="D158" s="234" t="s">
        <v>4129</v>
      </c>
      <c r="E158" s="234" t="s">
        <v>19</v>
      </c>
      <c r="F158" s="234" t="s">
        <v>19</v>
      </c>
      <c r="G158" s="234" t="s">
        <v>19</v>
      </c>
      <c r="H158" s="234" t="s">
        <v>19</v>
      </c>
      <c r="I158" s="234" t="s">
        <v>19</v>
      </c>
      <c r="J158" s="234" t="s">
        <v>4130</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4131</v>
      </c>
      <c r="B159" s="234" t="s">
        <v>4132</v>
      </c>
      <c r="C159" s="234" t="s">
        <v>4133</v>
      </c>
      <c r="D159" s="234" t="s">
        <v>4134</v>
      </c>
      <c r="E159" s="234" t="s">
        <v>19</v>
      </c>
      <c r="F159" s="234" t="s">
        <v>4135</v>
      </c>
      <c r="G159" s="234" t="s">
        <v>19</v>
      </c>
      <c r="H159" s="234" t="s">
        <v>4136</v>
      </c>
      <c r="I159" s="234" t="s">
        <v>4137</v>
      </c>
      <c r="J159" s="234" t="s">
        <v>4138</v>
      </c>
      <c r="K159" s="237">
        <f>IF(COUNTIF(L159:AY159,"&lt;&gt;")=0,"",SUMPRODUCT(((Recommendations[ImplStatus]="Implemented")+(Recommendations[ImplStatus]="Compensated"))*ISNUMBER(MATCH(Recommendations[Id],L159:AY159,0)))/COUNTIF(L159:AY159,"&lt;&gt;"))</f>
        <v>0</v>
      </c>
      <c r="L159" s="240" t="s">
        <v>55</v>
      </c>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817</v>
      </c>
      <c r="B160" s="233" t="s">
        <v>4139</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4140</v>
      </c>
      <c r="B161" s="234" t="s">
        <v>4141</v>
      </c>
      <c r="C161" s="234" t="s">
        <v>4142</v>
      </c>
      <c r="D161" s="234" t="s">
        <v>4143</v>
      </c>
      <c r="E161" s="234" t="s">
        <v>19</v>
      </c>
      <c r="F161" s="234" t="s">
        <v>19</v>
      </c>
      <c r="G161" s="234" t="s">
        <v>4144</v>
      </c>
      <c r="H161" s="234" t="s">
        <v>4145</v>
      </c>
      <c r="I161" s="234" t="s">
        <v>4146</v>
      </c>
      <c r="J161" s="234" t="s">
        <v>4147</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4148</v>
      </c>
      <c r="B162" s="234" t="s">
        <v>4149</v>
      </c>
      <c r="C162" s="234" t="s">
        <v>4150</v>
      </c>
      <c r="D162" s="234" t="s">
        <v>4151</v>
      </c>
      <c r="E162" s="234" t="s">
        <v>19</v>
      </c>
      <c r="F162" s="234" t="s">
        <v>19</v>
      </c>
      <c r="G162" s="234" t="s">
        <v>19</v>
      </c>
      <c r="H162" s="234" t="s">
        <v>4152</v>
      </c>
      <c r="I162" s="234" t="s">
        <v>19</v>
      </c>
      <c r="J162" s="234" t="s">
        <v>4153</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4154</v>
      </c>
      <c r="B163" s="234" t="s">
        <v>4155</v>
      </c>
      <c r="C163" s="234" t="s">
        <v>4156</v>
      </c>
      <c r="D163" s="234" t="s">
        <v>4151</v>
      </c>
      <c r="E163" s="234" t="s">
        <v>19</v>
      </c>
      <c r="F163" s="234" t="s">
        <v>4157</v>
      </c>
      <c r="G163" s="234" t="s">
        <v>19</v>
      </c>
      <c r="H163" s="234" t="s">
        <v>4158</v>
      </c>
      <c r="I163" s="234" t="s">
        <v>19</v>
      </c>
      <c r="J163" s="234" t="s">
        <v>4159</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4160</v>
      </c>
      <c r="B164" s="234" t="s">
        <v>4161</v>
      </c>
      <c r="C164" s="234" t="s">
        <v>4162</v>
      </c>
      <c r="D164" s="234" t="s">
        <v>4163</v>
      </c>
      <c r="E164" s="234" t="s">
        <v>19</v>
      </c>
      <c r="F164" s="234" t="s">
        <v>19</v>
      </c>
      <c r="G164" s="234" t="s">
        <v>19</v>
      </c>
      <c r="H164" s="234" t="s">
        <v>4164</v>
      </c>
      <c r="I164" s="234" t="s">
        <v>4165</v>
      </c>
      <c r="J164" s="234" t="s">
        <v>4166</v>
      </c>
      <c r="K164" s="237">
        <f>IF(COUNTIF(L164:AY164,"&lt;&gt;")=0,"",SUMPRODUCT(((Recommendations[ImplStatus]="Implemented")+(Recommendations[ImplStatus]="Compensated"))*ISNUMBER(MATCH(Recommendations[Id],L164:AY164,0)))/COUNTIF(L164:AY164,"&lt;&gt;"))</f>
        <v>0</v>
      </c>
      <c r="L164" s="240" t="s">
        <v>60</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4167</v>
      </c>
      <c r="B165" s="234" t="s">
        <v>4168</v>
      </c>
      <c r="C165" s="234" t="s">
        <v>4169</v>
      </c>
      <c r="D165" s="234" t="s">
        <v>19</v>
      </c>
      <c r="E165" s="234" t="s">
        <v>19</v>
      </c>
      <c r="F165" s="234" t="s">
        <v>19</v>
      </c>
      <c r="G165" s="234" t="s">
        <v>19</v>
      </c>
      <c r="H165" s="234" t="s">
        <v>4170</v>
      </c>
      <c r="I165" s="234" t="s">
        <v>19</v>
      </c>
      <c r="J165" s="234" t="s">
        <v>4171</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4172</v>
      </c>
      <c r="B166" s="234" t="s">
        <v>4173</v>
      </c>
      <c r="C166" s="234" t="s">
        <v>4174</v>
      </c>
      <c r="D166" s="234" t="s">
        <v>4175</v>
      </c>
      <c r="E166" s="234" t="s">
        <v>19</v>
      </c>
      <c r="F166" s="234" t="s">
        <v>19</v>
      </c>
      <c r="G166" s="234" t="s">
        <v>19</v>
      </c>
      <c r="H166" s="234" t="s">
        <v>4176</v>
      </c>
      <c r="I166" s="234" t="s">
        <v>4177</v>
      </c>
      <c r="J166" s="234" t="s">
        <v>4178</v>
      </c>
      <c r="K166" s="237">
        <f>IF(COUNTIF(L166:AY166,"&lt;&gt;")=0,"",SUMPRODUCT(((Recommendations[ImplStatus]="Implemented")+(Recommendations[ImplStatus]="Compensated"))*ISNUMBER(MATCH(Recommendations[Id],L166:AY166,0)))/COUNTIF(L166:AY166,"&lt;&gt;"))</f>
        <v>0</v>
      </c>
      <c r="L166" s="240" t="s">
        <v>45</v>
      </c>
      <c r="M166" s="240" t="s">
        <v>50</v>
      </c>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4179</v>
      </c>
      <c r="B167" s="234" t="s">
        <v>4180</v>
      </c>
      <c r="C167" s="234" t="s">
        <v>4181</v>
      </c>
      <c r="D167" s="234" t="s">
        <v>19</v>
      </c>
      <c r="E167" s="234" t="s">
        <v>19</v>
      </c>
      <c r="F167" s="234" t="s">
        <v>19</v>
      </c>
      <c r="G167" s="234" t="s">
        <v>19</v>
      </c>
      <c r="H167" s="234" t="s">
        <v>4182</v>
      </c>
      <c r="I167" s="234" t="s">
        <v>4183</v>
      </c>
      <c r="J167" s="234" t="s">
        <v>4184</v>
      </c>
      <c r="K167" s="237">
        <f>IF(COUNTIF(L167:AY167,"&lt;&gt;")=0,"",SUMPRODUCT(((Recommendations[ImplStatus]="Implemented")+(Recommendations[ImplStatus]="Compensated"))*ISNUMBER(MATCH(Recommendations[Id],L167:AY167,0)))/COUNTIF(L167:AY167,"&lt;&gt;"))</f>
        <v>0</v>
      </c>
      <c r="L167" s="240" t="s">
        <v>65</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4185</v>
      </c>
      <c r="B168" s="234" t="s">
        <v>4186</v>
      </c>
      <c r="C168" s="234" t="s">
        <v>4187</v>
      </c>
      <c r="D168" s="234" t="s">
        <v>4188</v>
      </c>
      <c r="E168" s="234" t="s">
        <v>19</v>
      </c>
      <c r="F168" s="234" t="s">
        <v>19</v>
      </c>
      <c r="G168" s="234" t="s">
        <v>19</v>
      </c>
      <c r="H168" s="234" t="s">
        <v>4189</v>
      </c>
      <c r="I168" s="234" t="s">
        <v>19</v>
      </c>
      <c r="J168" s="234" t="s">
        <v>4190</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4191</v>
      </c>
      <c r="B169" s="234" t="s">
        <v>4192</v>
      </c>
      <c r="C169" s="234" t="s">
        <v>4193</v>
      </c>
      <c r="D169" s="234" t="s">
        <v>4194</v>
      </c>
      <c r="E169" s="234" t="s">
        <v>19</v>
      </c>
      <c r="F169" s="234" t="s">
        <v>19</v>
      </c>
      <c r="G169" s="234" t="s">
        <v>4195</v>
      </c>
      <c r="H169" s="234" t="s">
        <v>4196</v>
      </c>
      <c r="I169" s="234" t="s">
        <v>4197</v>
      </c>
      <c r="J169" s="234" t="s">
        <v>4198</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4199</v>
      </c>
      <c r="B170" s="234" t="s">
        <v>4200</v>
      </c>
      <c r="C170" s="234" t="s">
        <v>4201</v>
      </c>
      <c r="D170" s="234" t="s">
        <v>4202</v>
      </c>
      <c r="E170" s="234" t="s">
        <v>19</v>
      </c>
      <c r="F170" s="234" t="s">
        <v>19</v>
      </c>
      <c r="G170" s="234" t="s">
        <v>19</v>
      </c>
      <c r="H170" s="234" t="s">
        <v>4203</v>
      </c>
      <c r="I170" s="234" t="s">
        <v>4204</v>
      </c>
      <c r="J170" s="234" t="s">
        <v>4205</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4206</v>
      </c>
      <c r="B171" s="234" t="s">
        <v>4207</v>
      </c>
      <c r="C171" s="234" t="s">
        <v>4201</v>
      </c>
      <c r="D171" s="234" t="s">
        <v>4208</v>
      </c>
      <c r="E171" s="234" t="s">
        <v>19</v>
      </c>
      <c r="F171" s="234" t="s">
        <v>19</v>
      </c>
      <c r="G171" s="234" t="s">
        <v>4209</v>
      </c>
      <c r="H171" s="234" t="s">
        <v>4203</v>
      </c>
      <c r="I171" s="234" t="s">
        <v>4210</v>
      </c>
      <c r="J171" s="234" t="s">
        <v>4211</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4212</v>
      </c>
      <c r="B172" s="234" t="s">
        <v>4213</v>
      </c>
      <c r="C172" s="234" t="s">
        <v>4214</v>
      </c>
      <c r="D172" s="234" t="s">
        <v>4215</v>
      </c>
      <c r="E172" s="234" t="s">
        <v>19</v>
      </c>
      <c r="F172" s="234" t="s">
        <v>19</v>
      </c>
      <c r="G172" s="234" t="s">
        <v>19</v>
      </c>
      <c r="H172" s="234" t="s">
        <v>4216</v>
      </c>
      <c r="I172" s="234" t="s">
        <v>19</v>
      </c>
      <c r="J172" s="234" t="s">
        <v>4217</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821</v>
      </c>
      <c r="B173" s="233" t="s">
        <v>4218</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4219</v>
      </c>
      <c r="B174" s="234" t="s">
        <v>4220</v>
      </c>
      <c r="C174" s="234" t="s">
        <v>4221</v>
      </c>
      <c r="D174" s="234" t="s">
        <v>4222</v>
      </c>
      <c r="E174" s="234" t="s">
        <v>4223</v>
      </c>
      <c r="F174" s="234" t="s">
        <v>19</v>
      </c>
      <c r="G174" s="234" t="s">
        <v>19</v>
      </c>
      <c r="H174" s="234" t="s">
        <v>4224</v>
      </c>
      <c r="I174" s="234" t="s">
        <v>4225</v>
      </c>
      <c r="J174" s="234" t="s">
        <v>4226</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4227</v>
      </c>
      <c r="B175" s="234" t="s">
        <v>4228</v>
      </c>
      <c r="C175" s="234" t="s">
        <v>4229</v>
      </c>
      <c r="D175" s="234" t="s">
        <v>19</v>
      </c>
      <c r="E175" s="234" t="s">
        <v>4230</v>
      </c>
      <c r="F175" s="234" t="s">
        <v>19</v>
      </c>
      <c r="G175" s="234" t="s">
        <v>19</v>
      </c>
      <c r="H175" s="234" t="s">
        <v>4231</v>
      </c>
      <c r="I175" s="234" t="s">
        <v>19</v>
      </c>
      <c r="J175" s="234" t="s">
        <v>4232</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4233</v>
      </c>
      <c r="B176" s="234" t="s">
        <v>4234</v>
      </c>
      <c r="C176" s="234" t="s">
        <v>4235</v>
      </c>
      <c r="D176" s="234" t="s">
        <v>19</v>
      </c>
      <c r="E176" s="234" t="s">
        <v>4236</v>
      </c>
      <c r="F176" s="234" t="s">
        <v>19</v>
      </c>
      <c r="G176" s="234" t="s">
        <v>19</v>
      </c>
      <c r="H176" s="234" t="s">
        <v>4237</v>
      </c>
      <c r="I176" s="234" t="s">
        <v>4238</v>
      </c>
      <c r="J176" s="234" t="s">
        <v>4239</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826</v>
      </c>
      <c r="B177" s="233" t="s">
        <v>4240</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4241</v>
      </c>
      <c r="B178" s="234" t="s">
        <v>4242</v>
      </c>
      <c r="C178" s="234" t="s">
        <v>4243</v>
      </c>
      <c r="D178" s="234" t="s">
        <v>4244</v>
      </c>
      <c r="E178" s="234" t="s">
        <v>4245</v>
      </c>
      <c r="F178" s="234" t="s">
        <v>4246</v>
      </c>
      <c r="G178" s="234" t="s">
        <v>19</v>
      </c>
      <c r="H178" s="234" t="s">
        <v>4247</v>
      </c>
      <c r="I178" s="234" t="s">
        <v>4248</v>
      </c>
      <c r="J178" s="234" t="s">
        <v>4249</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830</v>
      </c>
      <c r="B179" s="233" t="s">
        <v>4250</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4251</v>
      </c>
      <c r="B180" s="234" t="s">
        <v>4252</v>
      </c>
      <c r="C180" s="234" t="s">
        <v>4253</v>
      </c>
      <c r="D180" s="234" t="s">
        <v>4244</v>
      </c>
      <c r="E180" s="234" t="s">
        <v>4254</v>
      </c>
      <c r="F180" s="234" t="s">
        <v>19</v>
      </c>
      <c r="G180" s="234" t="s">
        <v>19</v>
      </c>
      <c r="H180" s="234" t="s">
        <v>4255</v>
      </c>
      <c r="I180" s="234" t="s">
        <v>3767</v>
      </c>
      <c r="J180" s="234" t="s">
        <v>4256</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4257</v>
      </c>
      <c r="B181" s="234" t="s">
        <v>4258</v>
      </c>
      <c r="C181" s="234" t="s">
        <v>4259</v>
      </c>
      <c r="D181" s="234" t="s">
        <v>4260</v>
      </c>
      <c r="E181" s="234" t="s">
        <v>19</v>
      </c>
      <c r="F181" s="234" t="s">
        <v>19</v>
      </c>
      <c r="G181" s="234" t="s">
        <v>19</v>
      </c>
      <c r="H181" s="234" t="s">
        <v>4261</v>
      </c>
      <c r="I181" s="234" t="s">
        <v>4262</v>
      </c>
      <c r="J181" s="234" t="s">
        <v>4263</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4264</v>
      </c>
      <c r="B182" s="234" t="s">
        <v>4265</v>
      </c>
      <c r="C182" s="234" t="s">
        <v>4266</v>
      </c>
      <c r="D182" s="234" t="s">
        <v>4267</v>
      </c>
      <c r="E182" s="234" t="s">
        <v>19</v>
      </c>
      <c r="F182" s="234" t="s">
        <v>19</v>
      </c>
      <c r="G182" s="234" t="s">
        <v>19</v>
      </c>
      <c r="H182" s="234" t="s">
        <v>4268</v>
      </c>
      <c r="I182" s="234" t="s">
        <v>3767</v>
      </c>
      <c r="J182" s="234" t="s">
        <v>4269</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4270</v>
      </c>
      <c r="B183" s="232" t="s">
        <v>4271</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860</v>
      </c>
      <c r="B184" s="233" t="s">
        <v>4272</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4273</v>
      </c>
      <c r="B185" s="234" t="s">
        <v>4274</v>
      </c>
      <c r="C185" s="234" t="s">
        <v>4275</v>
      </c>
      <c r="D185" s="234" t="s">
        <v>3539</v>
      </c>
      <c r="E185" s="234" t="s">
        <v>4276</v>
      </c>
      <c r="F185" s="234" t="s">
        <v>19</v>
      </c>
      <c r="G185" s="234" t="s">
        <v>19</v>
      </c>
      <c r="H185" s="234" t="s">
        <v>4277</v>
      </c>
      <c r="I185" s="234" t="s">
        <v>19</v>
      </c>
      <c r="J185" s="234" t="s">
        <v>4278</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4279</v>
      </c>
      <c r="B186" s="234" t="s">
        <v>4280</v>
      </c>
      <c r="C186" s="234" t="s">
        <v>3544</v>
      </c>
      <c r="D186" s="234" t="s">
        <v>4281</v>
      </c>
      <c r="E186" s="234" t="s">
        <v>19</v>
      </c>
      <c r="F186" s="234" t="s">
        <v>19</v>
      </c>
      <c r="G186" s="234" t="s">
        <v>19</v>
      </c>
      <c r="H186" s="234" t="s">
        <v>4282</v>
      </c>
      <c r="I186" s="234" t="s">
        <v>19</v>
      </c>
      <c r="J186" s="234" t="s">
        <v>4283</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864</v>
      </c>
      <c r="B187" s="233" t="s">
        <v>4284</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4285</v>
      </c>
      <c r="B188" s="234" t="s">
        <v>4286</v>
      </c>
      <c r="C188" s="234" t="s">
        <v>4287</v>
      </c>
      <c r="D188" s="234" t="s">
        <v>4288</v>
      </c>
      <c r="E188" s="234" t="s">
        <v>19</v>
      </c>
      <c r="F188" s="234" t="s">
        <v>4289</v>
      </c>
      <c r="G188" s="234" t="s">
        <v>19</v>
      </c>
      <c r="H188" s="234" t="s">
        <v>4290</v>
      </c>
      <c r="I188" s="234" t="s">
        <v>4291</v>
      </c>
      <c r="J188" s="234" t="s">
        <v>4292</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4293</v>
      </c>
      <c r="B189" s="234" t="s">
        <v>4294</v>
      </c>
      <c r="C189" s="234" t="s">
        <v>4295</v>
      </c>
      <c r="D189" s="234" t="s">
        <v>4296</v>
      </c>
      <c r="E189" s="234" t="s">
        <v>19</v>
      </c>
      <c r="F189" s="234" t="s">
        <v>19</v>
      </c>
      <c r="G189" s="234" t="s">
        <v>19</v>
      </c>
      <c r="H189" s="234" t="s">
        <v>4297</v>
      </c>
      <c r="I189" s="234" t="s">
        <v>19</v>
      </c>
      <c r="J189" s="234" t="s">
        <v>4298</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4299</v>
      </c>
      <c r="B190" s="234" t="s">
        <v>4300</v>
      </c>
      <c r="C190" s="234" t="s">
        <v>4301</v>
      </c>
      <c r="D190" s="234" t="s">
        <v>4302</v>
      </c>
      <c r="E190" s="234" t="s">
        <v>19</v>
      </c>
      <c r="F190" s="234" t="s">
        <v>4303</v>
      </c>
      <c r="G190" s="234" t="s">
        <v>19</v>
      </c>
      <c r="H190" s="234" t="s">
        <v>4304</v>
      </c>
      <c r="I190" s="234" t="s">
        <v>19</v>
      </c>
      <c r="J190" s="234" t="s">
        <v>4305</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4306</v>
      </c>
      <c r="B191" s="234" t="s">
        <v>4307</v>
      </c>
      <c r="C191" s="234" t="s">
        <v>4308</v>
      </c>
      <c r="D191" s="234" t="s">
        <v>19</v>
      </c>
      <c r="E191" s="234" t="s">
        <v>19</v>
      </c>
      <c r="F191" s="234" t="s">
        <v>19</v>
      </c>
      <c r="G191" s="234" t="s">
        <v>19</v>
      </c>
      <c r="H191" s="234" t="s">
        <v>4309</v>
      </c>
      <c r="I191" s="234" t="s">
        <v>19</v>
      </c>
      <c r="J191" s="234" t="s">
        <v>4310</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4311</v>
      </c>
      <c r="B192" s="234" t="s">
        <v>4312</v>
      </c>
      <c r="C192" s="234" t="s">
        <v>4313</v>
      </c>
      <c r="D192" s="234" t="s">
        <v>4314</v>
      </c>
      <c r="E192" s="234" t="s">
        <v>4315</v>
      </c>
      <c r="F192" s="234" t="s">
        <v>19</v>
      </c>
      <c r="G192" s="234" t="s">
        <v>19</v>
      </c>
      <c r="H192" s="234" t="s">
        <v>4316</v>
      </c>
      <c r="I192" s="234" t="s">
        <v>19</v>
      </c>
      <c r="J192" s="234" t="s">
        <v>4317</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868</v>
      </c>
      <c r="B193" s="233" t="s">
        <v>4318</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4319</v>
      </c>
      <c r="B194" s="234" t="s">
        <v>4320</v>
      </c>
      <c r="C194" s="234" t="s">
        <v>4321</v>
      </c>
      <c r="D194" s="234" t="s">
        <v>4314</v>
      </c>
      <c r="E194" s="234" t="s">
        <v>4315</v>
      </c>
      <c r="F194" s="234" t="s">
        <v>4322</v>
      </c>
      <c r="G194" s="234" t="s">
        <v>19</v>
      </c>
      <c r="H194" s="234" t="s">
        <v>4323</v>
      </c>
      <c r="I194" s="234" t="s">
        <v>19</v>
      </c>
      <c r="J194" s="234" t="s">
        <v>4324</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4325</v>
      </c>
      <c r="B195" s="234" t="s">
        <v>4326</v>
      </c>
      <c r="C195" s="234" t="s">
        <v>4327</v>
      </c>
      <c r="D195" s="234" t="s">
        <v>4328</v>
      </c>
      <c r="E195" s="234" t="s">
        <v>19</v>
      </c>
      <c r="F195" s="234" t="s">
        <v>19</v>
      </c>
      <c r="G195" s="234" t="s">
        <v>19</v>
      </c>
      <c r="H195" s="234" t="s">
        <v>4329</v>
      </c>
      <c r="I195" s="234" t="s">
        <v>19</v>
      </c>
      <c r="J195" s="234" t="s">
        <v>4330</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4331</v>
      </c>
      <c r="B196" s="234" t="s">
        <v>4332</v>
      </c>
      <c r="C196" s="234" t="s">
        <v>4333</v>
      </c>
      <c r="D196" s="234" t="s">
        <v>19</v>
      </c>
      <c r="E196" s="234" t="s">
        <v>4334</v>
      </c>
      <c r="F196" s="234" t="s">
        <v>19</v>
      </c>
      <c r="G196" s="234" t="s">
        <v>19</v>
      </c>
      <c r="H196" s="234" t="s">
        <v>4335</v>
      </c>
      <c r="I196" s="234" t="s">
        <v>19</v>
      </c>
      <c r="J196" s="234" t="s">
        <v>4336</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4337</v>
      </c>
      <c r="B197" s="234" t="s">
        <v>4338</v>
      </c>
      <c r="C197" s="234" t="s">
        <v>4339</v>
      </c>
      <c r="D197" s="234" t="s">
        <v>19</v>
      </c>
      <c r="E197" s="234" t="s">
        <v>19</v>
      </c>
      <c r="F197" s="234" t="s">
        <v>19</v>
      </c>
      <c r="G197" s="234" t="s">
        <v>19</v>
      </c>
      <c r="H197" s="234" t="s">
        <v>4340</v>
      </c>
      <c r="I197" s="234" t="s">
        <v>19</v>
      </c>
      <c r="J197" s="234" t="s">
        <v>4341</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4342</v>
      </c>
      <c r="B198" s="234" t="s">
        <v>4343</v>
      </c>
      <c r="C198" s="234" t="s">
        <v>4344</v>
      </c>
      <c r="D198" s="234" t="s">
        <v>4345</v>
      </c>
      <c r="E198" s="234" t="s">
        <v>19</v>
      </c>
      <c r="F198" s="234" t="s">
        <v>19</v>
      </c>
      <c r="G198" s="234" t="s">
        <v>19</v>
      </c>
      <c r="H198" s="234" t="s">
        <v>4346</v>
      </c>
      <c r="I198" s="234" t="s">
        <v>19</v>
      </c>
      <c r="J198" s="234" t="s">
        <v>4347</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872</v>
      </c>
      <c r="B199" s="233" t="s">
        <v>4348</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4349</v>
      </c>
      <c r="B200" s="234" t="s">
        <v>4350</v>
      </c>
      <c r="C200" s="234" t="s">
        <v>4351</v>
      </c>
      <c r="D200" s="234" t="s">
        <v>19</v>
      </c>
      <c r="E200" s="234" t="s">
        <v>19</v>
      </c>
      <c r="F200" s="234" t="s">
        <v>19</v>
      </c>
      <c r="G200" s="234" t="s">
        <v>19</v>
      </c>
      <c r="H200" s="234" t="s">
        <v>4352</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4353</v>
      </c>
      <c r="B201" s="234" t="s">
        <v>4354</v>
      </c>
      <c r="C201" s="234" t="s">
        <v>4355</v>
      </c>
      <c r="D201" s="234" t="s">
        <v>4356</v>
      </c>
      <c r="E201" s="234" t="s">
        <v>19</v>
      </c>
      <c r="F201" s="234" t="s">
        <v>19</v>
      </c>
      <c r="G201" s="234" t="s">
        <v>19</v>
      </c>
      <c r="H201" s="234" t="s">
        <v>4357</v>
      </c>
      <c r="I201" s="234" t="s">
        <v>19</v>
      </c>
      <c r="J201" s="234" t="s">
        <v>4358</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4359</v>
      </c>
      <c r="B202" s="234" t="s">
        <v>4360</v>
      </c>
      <c r="C202" s="234" t="s">
        <v>4361</v>
      </c>
      <c r="D202" s="234" t="s">
        <v>19</v>
      </c>
      <c r="E202" s="234" t="s">
        <v>19</v>
      </c>
      <c r="F202" s="234" t="s">
        <v>19</v>
      </c>
      <c r="G202" s="234" t="s">
        <v>19</v>
      </c>
      <c r="H202" s="234" t="s">
        <v>4362</v>
      </c>
      <c r="I202" s="234" t="s">
        <v>19</v>
      </c>
      <c r="J202" s="234" t="s">
        <v>4363</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4364</v>
      </c>
      <c r="B203" s="234" t="s">
        <v>4365</v>
      </c>
      <c r="C203" s="234" t="s">
        <v>4366</v>
      </c>
      <c r="D203" s="234" t="s">
        <v>4367</v>
      </c>
      <c r="E203" s="234" t="s">
        <v>19</v>
      </c>
      <c r="F203" s="234" t="s">
        <v>19</v>
      </c>
      <c r="G203" s="234" t="s">
        <v>19</v>
      </c>
      <c r="H203" s="234" t="s">
        <v>4368</v>
      </c>
      <c r="I203" s="234" t="s">
        <v>19</v>
      </c>
      <c r="J203" s="234" t="s">
        <v>4369</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4370</v>
      </c>
      <c r="B204" s="234" t="s">
        <v>4371</v>
      </c>
      <c r="C204" s="234" t="s">
        <v>4372</v>
      </c>
      <c r="D204" s="234" t="s">
        <v>19</v>
      </c>
      <c r="E204" s="234" t="s">
        <v>19</v>
      </c>
      <c r="F204" s="234" t="s">
        <v>19</v>
      </c>
      <c r="G204" s="234" t="s">
        <v>19</v>
      </c>
      <c r="H204" s="234" t="s">
        <v>4373</v>
      </c>
      <c r="I204" s="234" t="s">
        <v>19</v>
      </c>
      <c r="J204" s="234" t="s">
        <v>4374</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4375</v>
      </c>
      <c r="B205" s="234" t="s">
        <v>4376</v>
      </c>
      <c r="C205" s="234" t="s">
        <v>4377</v>
      </c>
      <c r="D205" s="234" t="s">
        <v>19</v>
      </c>
      <c r="E205" s="234" t="s">
        <v>19</v>
      </c>
      <c r="F205" s="234" t="s">
        <v>19</v>
      </c>
      <c r="G205" s="234" t="s">
        <v>19</v>
      </c>
      <c r="H205" s="234" t="s">
        <v>4378</v>
      </c>
      <c r="I205" s="234" t="s">
        <v>4379</v>
      </c>
      <c r="J205" s="234" t="s">
        <v>4380</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4381</v>
      </c>
      <c r="B206" s="234" t="s">
        <v>4382</v>
      </c>
      <c r="C206" s="234" t="s">
        <v>4383</v>
      </c>
      <c r="D206" s="234" t="s">
        <v>19</v>
      </c>
      <c r="E206" s="234" t="s">
        <v>19</v>
      </c>
      <c r="F206" s="234" t="s">
        <v>19</v>
      </c>
      <c r="G206" s="234" t="s">
        <v>19</v>
      </c>
      <c r="H206" s="234" t="s">
        <v>4384</v>
      </c>
      <c r="I206" s="234" t="s">
        <v>19</v>
      </c>
      <c r="J206" s="234" t="s">
        <v>4385</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4386</v>
      </c>
      <c r="B207" s="234" t="s">
        <v>4387</v>
      </c>
      <c r="C207" s="234" t="s">
        <v>4383</v>
      </c>
      <c r="D207" s="234" t="s">
        <v>4388</v>
      </c>
      <c r="E207" s="234" t="s">
        <v>19</v>
      </c>
      <c r="F207" s="234" t="s">
        <v>19</v>
      </c>
      <c r="G207" s="234" t="s">
        <v>19</v>
      </c>
      <c r="H207" s="234" t="s">
        <v>4389</v>
      </c>
      <c r="I207" s="234" t="s">
        <v>19</v>
      </c>
      <c r="J207" s="234" t="s">
        <v>4390</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4391</v>
      </c>
      <c r="B208" s="234" t="s">
        <v>4392</v>
      </c>
      <c r="C208" s="234" t="s">
        <v>4393</v>
      </c>
      <c r="D208" s="234" t="s">
        <v>4388</v>
      </c>
      <c r="E208" s="234" t="s">
        <v>19</v>
      </c>
      <c r="F208" s="234" t="s">
        <v>4394</v>
      </c>
      <c r="G208" s="234" t="s">
        <v>4395</v>
      </c>
      <c r="H208" s="234" t="s">
        <v>4396</v>
      </c>
      <c r="I208" s="234" t="s">
        <v>4397</v>
      </c>
      <c r="J208" s="234" t="s">
        <v>4398</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4399</v>
      </c>
      <c r="B209" s="234" t="s">
        <v>4400</v>
      </c>
      <c r="C209" s="234" t="s">
        <v>4401</v>
      </c>
      <c r="D209" s="234" t="s">
        <v>4402</v>
      </c>
      <c r="E209" s="234" t="s">
        <v>19</v>
      </c>
      <c r="F209" s="234" t="s">
        <v>4394</v>
      </c>
      <c r="G209" s="234" t="s">
        <v>4403</v>
      </c>
      <c r="H209" s="234" t="s">
        <v>4404</v>
      </c>
      <c r="I209" s="234" t="s">
        <v>4397</v>
      </c>
      <c r="J209" s="234" t="s">
        <v>4405</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876</v>
      </c>
      <c r="B210" s="233" t="s">
        <v>4406</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4407</v>
      </c>
      <c r="B211" s="234" t="s">
        <v>4408</v>
      </c>
      <c r="C211" s="234" t="s">
        <v>4409</v>
      </c>
      <c r="D211" s="234" t="s">
        <v>4410</v>
      </c>
      <c r="E211" s="234" t="s">
        <v>19</v>
      </c>
      <c r="F211" s="234" t="s">
        <v>19</v>
      </c>
      <c r="G211" s="234" t="s">
        <v>4411</v>
      </c>
      <c r="H211" s="234" t="s">
        <v>4412</v>
      </c>
      <c r="I211" s="234" t="s">
        <v>4413</v>
      </c>
      <c r="J211" s="234" t="s">
        <v>4414</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4415</v>
      </c>
      <c r="B212" s="234" t="s">
        <v>4416</v>
      </c>
      <c r="C212" s="234" t="s">
        <v>4417</v>
      </c>
      <c r="D212" s="234" t="s">
        <v>4418</v>
      </c>
      <c r="E212" s="234" t="s">
        <v>19</v>
      </c>
      <c r="F212" s="234" t="s">
        <v>4419</v>
      </c>
      <c r="G212" s="234" t="s">
        <v>19</v>
      </c>
      <c r="H212" s="234" t="s">
        <v>19</v>
      </c>
      <c r="I212" s="234" t="s">
        <v>19</v>
      </c>
      <c r="J212" s="234" t="s">
        <v>4420</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4421</v>
      </c>
      <c r="B213" s="234" t="s">
        <v>4422</v>
      </c>
      <c r="C213" s="234" t="s">
        <v>4423</v>
      </c>
      <c r="D213" s="234" t="s">
        <v>4424</v>
      </c>
      <c r="E213" s="234" t="s">
        <v>19</v>
      </c>
      <c r="F213" s="234" t="s">
        <v>4425</v>
      </c>
      <c r="G213" s="234" t="s">
        <v>19</v>
      </c>
      <c r="H213" s="234" t="s">
        <v>4426</v>
      </c>
      <c r="I213" s="234" t="s">
        <v>19</v>
      </c>
      <c r="J213" s="234" t="s">
        <v>4427</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4428</v>
      </c>
      <c r="B214" s="234" t="s">
        <v>4429</v>
      </c>
      <c r="C214" s="234" t="s">
        <v>4430</v>
      </c>
      <c r="D214" s="234" t="s">
        <v>4431</v>
      </c>
      <c r="E214" s="234" t="s">
        <v>19</v>
      </c>
      <c r="F214" s="234" t="s">
        <v>19</v>
      </c>
      <c r="G214" s="234" t="s">
        <v>19</v>
      </c>
      <c r="H214" s="234" t="s">
        <v>4432</v>
      </c>
      <c r="I214" s="234" t="s">
        <v>3767</v>
      </c>
      <c r="J214" s="234" t="s">
        <v>4433</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4434</v>
      </c>
      <c r="B215" s="234" t="s">
        <v>4435</v>
      </c>
      <c r="C215" s="234" t="s">
        <v>4436</v>
      </c>
      <c r="D215" s="234" t="s">
        <v>4437</v>
      </c>
      <c r="E215" s="234" t="s">
        <v>19</v>
      </c>
      <c r="F215" s="234" t="s">
        <v>19</v>
      </c>
      <c r="G215" s="234" t="s">
        <v>19</v>
      </c>
      <c r="H215" s="234" t="s">
        <v>4438</v>
      </c>
      <c r="I215" s="234" t="s">
        <v>19</v>
      </c>
      <c r="J215" s="234" t="s">
        <v>4439</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4440</v>
      </c>
      <c r="B216" s="232" t="s">
        <v>4441</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890</v>
      </c>
      <c r="B217" s="233" t="s">
        <v>4442</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4443</v>
      </c>
      <c r="B218" s="234" t="s">
        <v>4444</v>
      </c>
      <c r="C218" s="234" t="s">
        <v>4445</v>
      </c>
      <c r="D218" s="234" t="s">
        <v>3539</v>
      </c>
      <c r="E218" s="234" t="s">
        <v>3325</v>
      </c>
      <c r="F218" s="234" t="s">
        <v>19</v>
      </c>
      <c r="G218" s="234" t="s">
        <v>19</v>
      </c>
      <c r="H218" s="234" t="s">
        <v>4446</v>
      </c>
      <c r="I218" s="234" t="s">
        <v>19</v>
      </c>
      <c r="J218" s="234" t="s">
        <v>4447</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4448</v>
      </c>
      <c r="B219" s="234" t="s">
        <v>4449</v>
      </c>
      <c r="C219" s="234" t="s">
        <v>3330</v>
      </c>
      <c r="D219" s="234" t="s">
        <v>3331</v>
      </c>
      <c r="E219" s="234" t="s">
        <v>19</v>
      </c>
      <c r="F219" s="234" t="s">
        <v>3333</v>
      </c>
      <c r="G219" s="234" t="s">
        <v>19</v>
      </c>
      <c r="H219" s="234" t="s">
        <v>4450</v>
      </c>
      <c r="I219" s="234" t="s">
        <v>19</v>
      </c>
      <c r="J219" s="234" t="s">
        <v>4451</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894</v>
      </c>
      <c r="B220" s="233" t="s">
        <v>4452</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4453</v>
      </c>
      <c r="B221" s="234" t="s">
        <v>4454</v>
      </c>
      <c r="C221" s="234" t="s">
        <v>4455</v>
      </c>
      <c r="D221" s="234" t="s">
        <v>4456</v>
      </c>
      <c r="E221" s="234" t="s">
        <v>19</v>
      </c>
      <c r="F221" s="234" t="s">
        <v>19</v>
      </c>
      <c r="G221" s="234" t="s">
        <v>19</v>
      </c>
      <c r="H221" s="234" t="s">
        <v>4457</v>
      </c>
      <c r="I221" s="234" t="s">
        <v>19</v>
      </c>
      <c r="J221" s="234" t="s">
        <v>4458</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4459</v>
      </c>
      <c r="B222" s="234" t="s">
        <v>4460</v>
      </c>
      <c r="C222" s="234" t="s">
        <v>4461</v>
      </c>
      <c r="D222" s="234" t="s">
        <v>4462</v>
      </c>
      <c r="E222" s="234" t="s">
        <v>19</v>
      </c>
      <c r="F222" s="234" t="s">
        <v>19</v>
      </c>
      <c r="G222" s="234" t="s">
        <v>19</v>
      </c>
      <c r="H222" s="234" t="s">
        <v>4463</v>
      </c>
      <c r="I222" s="234" t="s">
        <v>19</v>
      </c>
      <c r="J222" s="234" t="s">
        <v>4464</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4465</v>
      </c>
      <c r="B223" s="234" t="s">
        <v>4466</v>
      </c>
      <c r="C223" s="234" t="s">
        <v>4467</v>
      </c>
      <c r="D223" s="234" t="s">
        <v>19</v>
      </c>
      <c r="E223" s="234" t="s">
        <v>4468</v>
      </c>
      <c r="F223" s="234" t="s">
        <v>19</v>
      </c>
      <c r="G223" s="234" t="s">
        <v>19</v>
      </c>
      <c r="H223" s="234" t="s">
        <v>4469</v>
      </c>
      <c r="I223" s="234" t="s">
        <v>19</v>
      </c>
      <c r="J223" s="234" t="s">
        <v>4470</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4471</v>
      </c>
      <c r="B224" s="234" t="s">
        <v>4472</v>
      </c>
      <c r="C224" s="234" t="s">
        <v>4473</v>
      </c>
      <c r="D224" s="234" t="s">
        <v>19</v>
      </c>
      <c r="E224" s="234" t="s">
        <v>19</v>
      </c>
      <c r="F224" s="234" t="s">
        <v>19</v>
      </c>
      <c r="G224" s="234" t="s">
        <v>19</v>
      </c>
      <c r="H224" s="234" t="s">
        <v>4474</v>
      </c>
      <c r="I224" s="234" t="s">
        <v>19</v>
      </c>
      <c r="J224" s="234" t="s">
        <v>4475</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4476</v>
      </c>
      <c r="B225" s="234" t="s">
        <v>4477</v>
      </c>
      <c r="C225" s="234" t="s">
        <v>4478</v>
      </c>
      <c r="D225" s="234" t="s">
        <v>19</v>
      </c>
      <c r="E225" s="234" t="s">
        <v>19</v>
      </c>
      <c r="F225" s="234" t="s">
        <v>19</v>
      </c>
      <c r="G225" s="234" t="s">
        <v>19</v>
      </c>
      <c r="H225" s="234" t="s">
        <v>4479</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4480</v>
      </c>
      <c r="B226" s="234" t="s">
        <v>4481</v>
      </c>
      <c r="C226" s="234" t="s">
        <v>4482</v>
      </c>
      <c r="D226" s="234" t="s">
        <v>19</v>
      </c>
      <c r="E226" s="234" t="s">
        <v>19</v>
      </c>
      <c r="F226" s="234" t="s">
        <v>19</v>
      </c>
      <c r="G226" s="234" t="s">
        <v>19</v>
      </c>
      <c r="H226" s="234" t="s">
        <v>4483</v>
      </c>
      <c r="I226" s="234" t="s">
        <v>19</v>
      </c>
      <c r="J226" s="234" t="s">
        <v>4484</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4485</v>
      </c>
      <c r="B227" s="234" t="s">
        <v>4486</v>
      </c>
      <c r="C227" s="234" t="s">
        <v>4487</v>
      </c>
      <c r="D227" s="234" t="s">
        <v>19</v>
      </c>
      <c r="E227" s="234" t="s">
        <v>19</v>
      </c>
      <c r="F227" s="234" t="s">
        <v>19</v>
      </c>
      <c r="G227" s="234" t="s">
        <v>19</v>
      </c>
      <c r="H227" s="234" t="s">
        <v>4488</v>
      </c>
      <c r="I227" s="234" t="s">
        <v>19</v>
      </c>
      <c r="J227" s="234" t="s">
        <v>4489</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4490</v>
      </c>
      <c r="B228" s="234" t="s">
        <v>4491</v>
      </c>
      <c r="C228" s="234" t="s">
        <v>4492</v>
      </c>
      <c r="D228" s="234" t="s">
        <v>19</v>
      </c>
      <c r="E228" s="234" t="s">
        <v>19</v>
      </c>
      <c r="F228" s="234" t="s">
        <v>19</v>
      </c>
      <c r="G228" s="234" t="s">
        <v>19</v>
      </c>
      <c r="H228" s="234" t="s">
        <v>4493</v>
      </c>
      <c r="I228" s="234" t="s">
        <v>19</v>
      </c>
      <c r="J228" s="234" t="s">
        <v>4494</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4495</v>
      </c>
      <c r="B229" s="234" t="s">
        <v>4496</v>
      </c>
      <c r="C229" s="234" t="s">
        <v>4497</v>
      </c>
      <c r="D229" s="234" t="s">
        <v>19</v>
      </c>
      <c r="E229" s="234" t="s">
        <v>19</v>
      </c>
      <c r="F229" s="234" t="s">
        <v>19</v>
      </c>
      <c r="G229" s="234" t="s">
        <v>19</v>
      </c>
      <c r="H229" s="234" t="s">
        <v>4498</v>
      </c>
      <c r="I229" s="234" t="s">
        <v>19</v>
      </c>
      <c r="J229" s="234" t="s">
        <v>4499</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898</v>
      </c>
      <c r="B230" s="233" t="s">
        <v>4500</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4501</v>
      </c>
      <c r="B231" s="234" t="s">
        <v>4502</v>
      </c>
      <c r="C231" s="234" t="s">
        <v>4503</v>
      </c>
      <c r="D231" s="234" t="s">
        <v>4504</v>
      </c>
      <c r="E231" s="234" t="s">
        <v>19</v>
      </c>
      <c r="F231" s="234" t="s">
        <v>19</v>
      </c>
      <c r="G231" s="234" t="s">
        <v>19</v>
      </c>
      <c r="H231" s="234" t="s">
        <v>4505</v>
      </c>
      <c r="I231" s="234" t="s">
        <v>19</v>
      </c>
      <c r="J231" s="234" t="s">
        <v>4506</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4507</v>
      </c>
      <c r="B232" s="234" t="s">
        <v>4508</v>
      </c>
      <c r="C232" s="234" t="s">
        <v>4509</v>
      </c>
      <c r="D232" s="234" t="s">
        <v>4510</v>
      </c>
      <c r="E232" s="234" t="s">
        <v>19</v>
      </c>
      <c r="F232" s="234" t="s">
        <v>19</v>
      </c>
      <c r="G232" s="234" t="s">
        <v>19</v>
      </c>
      <c r="H232" s="234" t="s">
        <v>4511</v>
      </c>
      <c r="I232" s="234" t="s">
        <v>19</v>
      </c>
      <c r="J232" s="234" t="s">
        <v>4512</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4513</v>
      </c>
      <c r="B233" s="234" t="s">
        <v>4514</v>
      </c>
      <c r="C233" s="234" t="s">
        <v>4515</v>
      </c>
      <c r="D233" s="234" t="s">
        <v>4516</v>
      </c>
      <c r="E233" s="234" t="s">
        <v>19</v>
      </c>
      <c r="F233" s="234" t="s">
        <v>19</v>
      </c>
      <c r="G233" s="234" t="s">
        <v>19</v>
      </c>
      <c r="H233" s="234" t="s">
        <v>4517</v>
      </c>
      <c r="I233" s="234" t="s">
        <v>19</v>
      </c>
      <c r="J233" s="234" t="s">
        <v>4518</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4519</v>
      </c>
      <c r="B234" s="234" t="s">
        <v>4520</v>
      </c>
      <c r="C234" s="234" t="s">
        <v>4521</v>
      </c>
      <c r="D234" s="234" t="s">
        <v>4522</v>
      </c>
      <c r="E234" s="234" t="s">
        <v>19</v>
      </c>
      <c r="F234" s="234" t="s">
        <v>19</v>
      </c>
      <c r="G234" s="234" t="s">
        <v>19</v>
      </c>
      <c r="H234" s="234" t="s">
        <v>4523</v>
      </c>
      <c r="I234" s="234" t="s">
        <v>19</v>
      </c>
      <c r="J234" s="234" t="s">
        <v>4524</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902</v>
      </c>
      <c r="B235" s="233" t="s">
        <v>4525</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4526</v>
      </c>
      <c r="B236" s="234" t="s">
        <v>4527</v>
      </c>
      <c r="C236" s="234" t="s">
        <v>4528</v>
      </c>
      <c r="D236" s="234" t="s">
        <v>4529</v>
      </c>
      <c r="E236" s="234" t="s">
        <v>19</v>
      </c>
      <c r="F236" s="234" t="s">
        <v>19</v>
      </c>
      <c r="G236" s="234" t="s">
        <v>19</v>
      </c>
      <c r="H236" s="234" t="s">
        <v>4530</v>
      </c>
      <c r="I236" s="234" t="s">
        <v>19</v>
      </c>
      <c r="J236" s="234" t="s">
        <v>4531</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4532</v>
      </c>
      <c r="B237" s="234" t="s">
        <v>4533</v>
      </c>
      <c r="C237" s="234" t="s">
        <v>4534</v>
      </c>
      <c r="D237" s="234" t="s">
        <v>4535</v>
      </c>
      <c r="E237" s="234" t="s">
        <v>19</v>
      </c>
      <c r="F237" s="234" t="s">
        <v>19</v>
      </c>
      <c r="G237" s="234" t="s">
        <v>4536</v>
      </c>
      <c r="H237" s="234" t="s">
        <v>4537</v>
      </c>
      <c r="I237" s="234" t="s">
        <v>3767</v>
      </c>
      <c r="J237" s="234" t="s">
        <v>4538</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4539</v>
      </c>
      <c r="B238" s="234" t="s">
        <v>4540</v>
      </c>
      <c r="C238" s="234" t="s">
        <v>4541</v>
      </c>
      <c r="D238" s="234" t="s">
        <v>19</v>
      </c>
      <c r="E238" s="234" t="s">
        <v>19</v>
      </c>
      <c r="F238" s="234" t="s">
        <v>19</v>
      </c>
      <c r="G238" s="234" t="s">
        <v>19</v>
      </c>
      <c r="H238" s="234" t="s">
        <v>4542</v>
      </c>
      <c r="I238" s="234" t="s">
        <v>4543</v>
      </c>
      <c r="J238" s="234" t="s">
        <v>4544</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4545</v>
      </c>
      <c r="B239" s="234" t="s">
        <v>4546</v>
      </c>
      <c r="C239" s="234" t="s">
        <v>4547</v>
      </c>
      <c r="D239" s="234" t="s">
        <v>19</v>
      </c>
      <c r="E239" s="234" t="s">
        <v>19</v>
      </c>
      <c r="F239" s="234" t="s">
        <v>19</v>
      </c>
      <c r="G239" s="234" t="s">
        <v>19</v>
      </c>
      <c r="H239" s="234" t="s">
        <v>4548</v>
      </c>
      <c r="I239" s="234" t="s">
        <v>3767</v>
      </c>
      <c r="J239" s="234" t="s">
        <v>4549</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4550</v>
      </c>
      <c r="B240" s="234" t="s">
        <v>4551</v>
      </c>
      <c r="C240" s="234" t="s">
        <v>4552</v>
      </c>
      <c r="D240" s="234" t="s">
        <v>4553</v>
      </c>
      <c r="E240" s="234" t="s">
        <v>19</v>
      </c>
      <c r="F240" s="234" t="s">
        <v>19</v>
      </c>
      <c r="G240" s="234" t="s">
        <v>19</v>
      </c>
      <c r="H240" s="234" t="s">
        <v>4554</v>
      </c>
      <c r="I240" s="234" t="s">
        <v>19</v>
      </c>
      <c r="J240" s="234" t="s">
        <v>4555</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906</v>
      </c>
      <c r="B241" s="233" t="s">
        <v>4556</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4557</v>
      </c>
      <c r="B242" s="234" t="s">
        <v>4558</v>
      </c>
      <c r="C242" s="234" t="s">
        <v>4559</v>
      </c>
      <c r="D242" s="234" t="s">
        <v>19</v>
      </c>
      <c r="E242" s="234" t="s">
        <v>19</v>
      </c>
      <c r="F242" s="234" t="s">
        <v>4560</v>
      </c>
      <c r="G242" s="234" t="s">
        <v>19</v>
      </c>
      <c r="H242" s="234" t="s">
        <v>4561</v>
      </c>
      <c r="I242" s="234" t="s">
        <v>19</v>
      </c>
      <c r="J242" s="234" t="s">
        <v>4562</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910</v>
      </c>
      <c r="B243" s="233" t="s">
        <v>4563</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4564</v>
      </c>
      <c r="B244" s="234" t="s">
        <v>4565</v>
      </c>
      <c r="C244" s="234" t="s">
        <v>4566</v>
      </c>
      <c r="D244" s="234" t="s">
        <v>19</v>
      </c>
      <c r="E244" s="234" t="s">
        <v>19</v>
      </c>
      <c r="F244" s="234" t="s">
        <v>4567</v>
      </c>
      <c r="G244" s="234" t="s">
        <v>19</v>
      </c>
      <c r="H244" s="234" t="s">
        <v>4568</v>
      </c>
      <c r="I244" s="234" t="s">
        <v>4569</v>
      </c>
      <c r="J244" s="234" t="s">
        <v>4570</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4571</v>
      </c>
      <c r="B245" s="234" t="s">
        <v>4572</v>
      </c>
      <c r="C245" s="234" t="s">
        <v>4573</v>
      </c>
      <c r="D245" s="234" t="s">
        <v>4574</v>
      </c>
      <c r="E245" s="234" t="s">
        <v>19</v>
      </c>
      <c r="F245" s="234" t="s">
        <v>19</v>
      </c>
      <c r="G245" s="234" t="s">
        <v>19</v>
      </c>
      <c r="H245" s="234" t="s">
        <v>4575</v>
      </c>
      <c r="I245" s="234" t="s">
        <v>19</v>
      </c>
      <c r="J245" s="234" t="s">
        <v>4576</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4577</v>
      </c>
      <c r="B246" s="234" t="s">
        <v>4578</v>
      </c>
      <c r="C246" s="234" t="s">
        <v>4579</v>
      </c>
      <c r="D246" s="234" t="s">
        <v>19</v>
      </c>
      <c r="E246" s="234" t="s">
        <v>19</v>
      </c>
      <c r="F246" s="234" t="s">
        <v>19</v>
      </c>
      <c r="G246" s="234" t="s">
        <v>19</v>
      </c>
      <c r="H246" s="234" t="s">
        <v>4580</v>
      </c>
      <c r="I246" s="234" t="s">
        <v>19</v>
      </c>
      <c r="J246" s="234" t="s">
        <v>4581</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914</v>
      </c>
      <c r="B247" s="233" t="s">
        <v>4582</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4583</v>
      </c>
      <c r="B248" s="234" t="s">
        <v>4584</v>
      </c>
      <c r="C248" s="234" t="s">
        <v>4585</v>
      </c>
      <c r="D248" s="234" t="s">
        <v>4586</v>
      </c>
      <c r="E248" s="234" t="s">
        <v>19</v>
      </c>
      <c r="F248" s="234" t="s">
        <v>19</v>
      </c>
      <c r="G248" s="234" t="s">
        <v>19</v>
      </c>
      <c r="H248" s="234" t="s">
        <v>4587</v>
      </c>
      <c r="I248" s="234" t="s">
        <v>4588</v>
      </c>
      <c r="J248" s="234" t="s">
        <v>4589</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4590</v>
      </c>
      <c r="B249" s="234" t="s">
        <v>4591</v>
      </c>
      <c r="C249" s="234" t="s">
        <v>4585</v>
      </c>
      <c r="D249" s="234" t="s">
        <v>4592</v>
      </c>
      <c r="E249" s="234" t="s">
        <v>19</v>
      </c>
      <c r="F249" s="234" t="s">
        <v>19</v>
      </c>
      <c r="G249" s="234" t="s">
        <v>19</v>
      </c>
      <c r="H249" s="234" t="s">
        <v>4587</v>
      </c>
      <c r="I249" s="234" t="s">
        <v>4593</v>
      </c>
      <c r="J249" s="234" t="s">
        <v>4594</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4595</v>
      </c>
      <c r="B250" s="234" t="s">
        <v>4596</v>
      </c>
      <c r="C250" s="234" t="s">
        <v>4597</v>
      </c>
      <c r="D250" s="234" t="s">
        <v>4598</v>
      </c>
      <c r="E250" s="234" t="s">
        <v>19</v>
      </c>
      <c r="F250" s="234" t="s">
        <v>19</v>
      </c>
      <c r="G250" s="234" t="s">
        <v>19</v>
      </c>
      <c r="H250" s="234" t="s">
        <v>4599</v>
      </c>
      <c r="I250" s="234" t="s">
        <v>19</v>
      </c>
      <c r="J250" s="234" t="s">
        <v>4600</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4601</v>
      </c>
      <c r="B251" s="232" t="s">
        <v>4602</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920</v>
      </c>
      <c r="B252" s="233" t="s">
        <v>4603</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4604</v>
      </c>
      <c r="B253" s="234" t="s">
        <v>4605</v>
      </c>
      <c r="C253" s="234" t="s">
        <v>4606</v>
      </c>
      <c r="D253" s="234" t="s">
        <v>3539</v>
      </c>
      <c r="E253" s="234" t="s">
        <v>3325</v>
      </c>
      <c r="F253" s="234" t="s">
        <v>19</v>
      </c>
      <c r="G253" s="234" t="s">
        <v>19</v>
      </c>
      <c r="H253" s="234" t="s">
        <v>4607</v>
      </c>
      <c r="I253" s="234" t="s">
        <v>19</v>
      </c>
      <c r="J253" s="234" t="s">
        <v>4608</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4609</v>
      </c>
      <c r="B254" s="234" t="s">
        <v>4610</v>
      </c>
      <c r="C254" s="234" t="s">
        <v>3330</v>
      </c>
      <c r="D254" s="234" t="s">
        <v>3331</v>
      </c>
      <c r="E254" s="234" t="s">
        <v>19</v>
      </c>
      <c r="F254" s="234" t="s">
        <v>3333</v>
      </c>
      <c r="G254" s="234" t="s">
        <v>19</v>
      </c>
      <c r="H254" s="234" t="s">
        <v>4611</v>
      </c>
      <c r="I254" s="234" t="s">
        <v>19</v>
      </c>
      <c r="J254" s="234" t="s">
        <v>4612</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924</v>
      </c>
      <c r="B255" s="233" t="s">
        <v>4613</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4614</v>
      </c>
      <c r="B256" s="234" t="s">
        <v>4615</v>
      </c>
      <c r="C256" s="234" t="s">
        <v>4616</v>
      </c>
      <c r="D256" s="234" t="s">
        <v>4617</v>
      </c>
      <c r="E256" s="234" t="s">
        <v>4618</v>
      </c>
      <c r="F256" s="234" t="s">
        <v>4619</v>
      </c>
      <c r="G256" s="234" t="s">
        <v>19</v>
      </c>
      <c r="H256" s="234" t="s">
        <v>4620</v>
      </c>
      <c r="I256" s="234" t="s">
        <v>19</v>
      </c>
      <c r="J256" s="234" t="s">
        <v>4621</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4622</v>
      </c>
      <c r="B257" s="234" t="s">
        <v>4623</v>
      </c>
      <c r="C257" s="234" t="s">
        <v>4624</v>
      </c>
      <c r="D257" s="234" t="s">
        <v>4625</v>
      </c>
      <c r="E257" s="234" t="s">
        <v>19</v>
      </c>
      <c r="F257" s="234" t="s">
        <v>19</v>
      </c>
      <c r="G257" s="234" t="s">
        <v>19</v>
      </c>
      <c r="H257" s="234" t="s">
        <v>4626</v>
      </c>
      <c r="I257" s="234" t="s">
        <v>19</v>
      </c>
      <c r="J257" s="234" t="s">
        <v>4627</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929</v>
      </c>
      <c r="B258" s="233" t="s">
        <v>4628</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4629</v>
      </c>
      <c r="B259" s="234" t="s">
        <v>4630</v>
      </c>
      <c r="C259" s="234" t="s">
        <v>4631</v>
      </c>
      <c r="D259" s="234" t="s">
        <v>4632</v>
      </c>
      <c r="E259" s="234" t="s">
        <v>4633</v>
      </c>
      <c r="F259" s="234" t="s">
        <v>19</v>
      </c>
      <c r="G259" s="234" t="s">
        <v>19</v>
      </c>
      <c r="H259" s="234" t="s">
        <v>4634</v>
      </c>
      <c r="I259" s="234" t="s">
        <v>19</v>
      </c>
      <c r="J259" s="234" t="s">
        <v>4635</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4636</v>
      </c>
      <c r="B260" s="234" t="s">
        <v>4637</v>
      </c>
      <c r="C260" s="234" t="s">
        <v>4638</v>
      </c>
      <c r="D260" s="234" t="s">
        <v>19</v>
      </c>
      <c r="E260" s="234" t="s">
        <v>19</v>
      </c>
      <c r="F260" s="234" t="s">
        <v>19</v>
      </c>
      <c r="G260" s="234" t="s">
        <v>19</v>
      </c>
      <c r="H260" s="234" t="s">
        <v>4639</v>
      </c>
      <c r="I260" s="234" t="s">
        <v>4640</v>
      </c>
      <c r="J260" s="234" t="s">
        <v>4641</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4642</v>
      </c>
      <c r="B261" s="234" t="s">
        <v>4643</v>
      </c>
      <c r="C261" s="234" t="s">
        <v>4644</v>
      </c>
      <c r="D261" s="234" t="s">
        <v>4645</v>
      </c>
      <c r="E261" s="234" t="s">
        <v>19</v>
      </c>
      <c r="F261" s="234" t="s">
        <v>19</v>
      </c>
      <c r="G261" s="234" t="s">
        <v>19</v>
      </c>
      <c r="H261" s="234" t="s">
        <v>4646</v>
      </c>
      <c r="I261" s="234" t="s">
        <v>4647</v>
      </c>
      <c r="J261" s="234" t="s">
        <v>4648</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4649</v>
      </c>
      <c r="B262" s="234" t="s">
        <v>4650</v>
      </c>
      <c r="C262" s="234" t="s">
        <v>4651</v>
      </c>
      <c r="D262" s="234" t="s">
        <v>4652</v>
      </c>
      <c r="E262" s="234" t="s">
        <v>19</v>
      </c>
      <c r="F262" s="234" t="s">
        <v>19</v>
      </c>
      <c r="G262" s="234" t="s">
        <v>19</v>
      </c>
      <c r="H262" s="234" t="s">
        <v>4653</v>
      </c>
      <c r="I262" s="234" t="s">
        <v>4654</v>
      </c>
      <c r="J262" s="234" t="s">
        <v>4655</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4656</v>
      </c>
      <c r="B263" s="234" t="s">
        <v>4657</v>
      </c>
      <c r="C263" s="234" t="s">
        <v>4658</v>
      </c>
      <c r="D263" s="234" t="s">
        <v>4659</v>
      </c>
      <c r="E263" s="234" t="s">
        <v>19</v>
      </c>
      <c r="F263" s="234" t="s">
        <v>19</v>
      </c>
      <c r="G263" s="234" t="s">
        <v>4660</v>
      </c>
      <c r="H263" s="234" t="s">
        <v>3563</v>
      </c>
      <c r="I263" s="234" t="s">
        <v>4661</v>
      </c>
      <c r="J263" s="234" t="s">
        <v>4662</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4663</v>
      </c>
      <c r="B264" s="234" t="s">
        <v>4664</v>
      </c>
      <c r="C264" s="234" t="s">
        <v>4651</v>
      </c>
      <c r="D264" s="234" t="s">
        <v>4665</v>
      </c>
      <c r="E264" s="234" t="s">
        <v>19</v>
      </c>
      <c r="F264" s="234" t="s">
        <v>19</v>
      </c>
      <c r="G264" s="234" t="s">
        <v>19</v>
      </c>
      <c r="H264" s="234" t="s">
        <v>4666</v>
      </c>
      <c r="I264" s="234" t="s">
        <v>19</v>
      </c>
      <c r="J264" s="234" t="s">
        <v>4667</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933</v>
      </c>
      <c r="B265" s="233" t="s">
        <v>4668</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4669</v>
      </c>
      <c r="B266" s="234" t="s">
        <v>4670</v>
      </c>
      <c r="C266" s="234" t="s">
        <v>4671</v>
      </c>
      <c r="D266" s="234" t="s">
        <v>4672</v>
      </c>
      <c r="E266" s="234" t="s">
        <v>4673</v>
      </c>
      <c r="F266" s="234" t="s">
        <v>19</v>
      </c>
      <c r="G266" s="234" t="s">
        <v>4674</v>
      </c>
      <c r="H266" s="234" t="s">
        <v>4675</v>
      </c>
      <c r="I266" s="234" t="s">
        <v>4676</v>
      </c>
      <c r="J266" s="234" t="s">
        <v>4677</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4678</v>
      </c>
      <c r="B267" s="234" t="s">
        <v>4679</v>
      </c>
      <c r="C267" s="234" t="s">
        <v>4680</v>
      </c>
      <c r="D267" s="234" t="s">
        <v>4681</v>
      </c>
      <c r="E267" s="234" t="s">
        <v>19</v>
      </c>
      <c r="F267" s="234" t="s">
        <v>19</v>
      </c>
      <c r="G267" s="234" t="s">
        <v>19</v>
      </c>
      <c r="H267" s="234" t="s">
        <v>4682</v>
      </c>
      <c r="I267" s="234" t="s">
        <v>19</v>
      </c>
      <c r="J267" s="234" t="s">
        <v>4683</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4684</v>
      </c>
      <c r="B268" s="234" t="s">
        <v>4685</v>
      </c>
      <c r="C268" s="234" t="s">
        <v>4686</v>
      </c>
      <c r="D268" s="234" t="s">
        <v>4681</v>
      </c>
      <c r="E268" s="234" t="s">
        <v>19</v>
      </c>
      <c r="F268" s="234" t="s">
        <v>19</v>
      </c>
      <c r="G268" s="234" t="s">
        <v>4687</v>
      </c>
      <c r="H268" s="234" t="s">
        <v>4688</v>
      </c>
      <c r="I268" s="234" t="s">
        <v>19</v>
      </c>
      <c r="J268" s="234" t="s">
        <v>4689</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4690</v>
      </c>
      <c r="B269" s="234" t="s">
        <v>4691</v>
      </c>
      <c r="C269" s="234" t="s">
        <v>4686</v>
      </c>
      <c r="D269" s="234" t="s">
        <v>4692</v>
      </c>
      <c r="E269" s="234" t="s">
        <v>19</v>
      </c>
      <c r="F269" s="234" t="s">
        <v>19</v>
      </c>
      <c r="G269" s="234" t="s">
        <v>19</v>
      </c>
      <c r="H269" s="234" t="s">
        <v>4693</v>
      </c>
      <c r="I269" s="234" t="s">
        <v>19</v>
      </c>
      <c r="J269" s="234" t="s">
        <v>4694</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4695</v>
      </c>
      <c r="B270" s="234" t="s">
        <v>4696</v>
      </c>
      <c r="C270" s="234" t="s">
        <v>4697</v>
      </c>
      <c r="D270" s="234" t="s">
        <v>4698</v>
      </c>
      <c r="E270" s="234" t="s">
        <v>19</v>
      </c>
      <c r="F270" s="234" t="s">
        <v>19</v>
      </c>
      <c r="G270" s="234" t="s">
        <v>19</v>
      </c>
      <c r="H270" s="234" t="s">
        <v>4699</v>
      </c>
      <c r="I270" s="234" t="s">
        <v>19</v>
      </c>
      <c r="J270" s="234" t="s">
        <v>4700</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4701</v>
      </c>
      <c r="B271" s="234" t="s">
        <v>4702</v>
      </c>
      <c r="C271" s="234" t="s">
        <v>4703</v>
      </c>
      <c r="D271" s="234" t="s">
        <v>4704</v>
      </c>
      <c r="E271" s="234" t="s">
        <v>19</v>
      </c>
      <c r="F271" s="234" t="s">
        <v>19</v>
      </c>
      <c r="G271" s="234" t="s">
        <v>19</v>
      </c>
      <c r="H271" s="234" t="s">
        <v>4705</v>
      </c>
      <c r="I271" s="234" t="s">
        <v>4706</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4707</v>
      </c>
      <c r="B272" s="234" t="s">
        <v>4708</v>
      </c>
      <c r="C272" s="234" t="s">
        <v>4709</v>
      </c>
      <c r="D272" s="234" t="s">
        <v>4710</v>
      </c>
      <c r="E272" s="234" t="s">
        <v>19</v>
      </c>
      <c r="F272" s="234" t="s">
        <v>19</v>
      </c>
      <c r="G272" s="234" t="s">
        <v>19</v>
      </c>
      <c r="H272" s="234" t="s">
        <v>4711</v>
      </c>
      <c r="I272" s="234" t="s">
        <v>4712</v>
      </c>
      <c r="J272" s="234" t="s">
        <v>4713</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937</v>
      </c>
      <c r="B273" s="233" t="s">
        <v>4714</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4715</v>
      </c>
      <c r="B274" s="234" t="s">
        <v>4716</v>
      </c>
      <c r="C274" s="234" t="s">
        <v>4717</v>
      </c>
      <c r="D274" s="234" t="s">
        <v>4710</v>
      </c>
      <c r="E274" s="234" t="s">
        <v>4718</v>
      </c>
      <c r="F274" s="234" t="s">
        <v>19</v>
      </c>
      <c r="G274" s="234" t="s">
        <v>19</v>
      </c>
      <c r="H274" s="234" t="s">
        <v>4719</v>
      </c>
      <c r="I274" s="234" t="s">
        <v>19</v>
      </c>
      <c r="J274" s="234" t="s">
        <v>4720</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4721</v>
      </c>
      <c r="B275" s="234" t="s">
        <v>4722</v>
      </c>
      <c r="C275" s="234" t="s">
        <v>4723</v>
      </c>
      <c r="D275" s="234" t="s">
        <v>4724</v>
      </c>
      <c r="E275" s="234" t="s">
        <v>19</v>
      </c>
      <c r="F275" s="234" t="s">
        <v>19</v>
      </c>
      <c r="G275" s="234" t="s">
        <v>19</v>
      </c>
      <c r="H275" s="234" t="s">
        <v>4725</v>
      </c>
      <c r="I275" s="234" t="s">
        <v>19</v>
      </c>
      <c r="J275" s="234" t="s">
        <v>4726</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4727</v>
      </c>
      <c r="B276" s="234" t="s">
        <v>4728</v>
      </c>
      <c r="C276" s="234" t="s">
        <v>4729</v>
      </c>
      <c r="D276" s="234" t="s">
        <v>4730</v>
      </c>
      <c r="E276" s="234" t="s">
        <v>19</v>
      </c>
      <c r="F276" s="234" t="s">
        <v>4731</v>
      </c>
      <c r="G276" s="234" t="s">
        <v>19</v>
      </c>
      <c r="H276" s="234" t="s">
        <v>4732</v>
      </c>
      <c r="I276" s="234" t="s">
        <v>4733</v>
      </c>
      <c r="J276" s="234" t="s">
        <v>4734</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4735</v>
      </c>
      <c r="B277" s="233" t="s">
        <v>4736</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4737</v>
      </c>
      <c r="B278" s="234" t="s">
        <v>4738</v>
      </c>
      <c r="C278" s="234" t="s">
        <v>4739</v>
      </c>
      <c r="D278" s="234" t="s">
        <v>4740</v>
      </c>
      <c r="E278" s="234" t="s">
        <v>19</v>
      </c>
      <c r="F278" s="234" t="s">
        <v>4741</v>
      </c>
      <c r="G278" s="234" t="s">
        <v>19</v>
      </c>
      <c r="H278" s="234" t="s">
        <v>4742</v>
      </c>
      <c r="I278" s="234" t="s">
        <v>19</v>
      </c>
      <c r="J278" s="234" t="s">
        <v>4743</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4744</v>
      </c>
      <c r="B279" s="232" t="s">
        <v>4745</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943</v>
      </c>
      <c r="B280" s="233" t="s">
        <v>4746</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4747</v>
      </c>
      <c r="B281" s="234" t="s">
        <v>4748</v>
      </c>
      <c r="C281" s="234" t="s">
        <v>4749</v>
      </c>
      <c r="D281" s="234" t="s">
        <v>4750</v>
      </c>
      <c r="E281" s="234" t="s">
        <v>4751</v>
      </c>
      <c r="F281" s="234" t="s">
        <v>19</v>
      </c>
      <c r="G281" s="234" t="s">
        <v>19</v>
      </c>
      <c r="H281" s="234" t="s">
        <v>4752</v>
      </c>
      <c r="I281" s="234" t="s">
        <v>19</v>
      </c>
      <c r="J281" s="234" t="s">
        <v>4753</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4754</v>
      </c>
      <c r="B282" s="234" t="s">
        <v>4755</v>
      </c>
      <c r="C282" s="234" t="s">
        <v>4756</v>
      </c>
      <c r="D282" s="234" t="s">
        <v>19</v>
      </c>
      <c r="E282" s="234" t="s">
        <v>19</v>
      </c>
      <c r="F282" s="234" t="s">
        <v>19</v>
      </c>
      <c r="G282" s="234" t="s">
        <v>19</v>
      </c>
      <c r="H282" s="234" t="s">
        <v>4757</v>
      </c>
      <c r="I282" s="234" t="s">
        <v>19</v>
      </c>
      <c r="J282" s="234" t="s">
        <v>4758</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4759</v>
      </c>
      <c r="B283" s="234" t="s">
        <v>4760</v>
      </c>
      <c r="C283" s="234" t="s">
        <v>4761</v>
      </c>
      <c r="D283" s="234" t="s">
        <v>19</v>
      </c>
      <c r="E283" s="234" t="s">
        <v>19</v>
      </c>
      <c r="F283" s="234" t="s">
        <v>19</v>
      </c>
      <c r="G283" s="234" t="s">
        <v>19</v>
      </c>
      <c r="H283" s="234" t="s">
        <v>4762</v>
      </c>
      <c r="I283" s="234" t="s">
        <v>19</v>
      </c>
      <c r="J283" s="234" t="s">
        <v>4763</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4764</v>
      </c>
      <c r="B284" s="234" t="s">
        <v>4765</v>
      </c>
      <c r="C284" s="234" t="s">
        <v>4766</v>
      </c>
      <c r="D284" s="234" t="s">
        <v>4767</v>
      </c>
      <c r="E284" s="234" t="s">
        <v>19</v>
      </c>
      <c r="F284" s="234" t="s">
        <v>19</v>
      </c>
      <c r="G284" s="234" t="s">
        <v>19</v>
      </c>
      <c r="H284" s="234" t="s">
        <v>4768</v>
      </c>
      <c r="I284" s="234" t="s">
        <v>19</v>
      </c>
      <c r="J284" s="234" t="s">
        <v>4769</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947</v>
      </c>
      <c r="B285" s="233" t="s">
        <v>4770</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4771</v>
      </c>
      <c r="B286" s="234" t="s">
        <v>4772</v>
      </c>
      <c r="C286" s="234" t="s">
        <v>4773</v>
      </c>
      <c r="D286" s="234" t="s">
        <v>4774</v>
      </c>
      <c r="E286" s="234" t="s">
        <v>19</v>
      </c>
      <c r="F286" s="234" t="s">
        <v>19</v>
      </c>
      <c r="G286" s="234" t="s">
        <v>19</v>
      </c>
      <c r="H286" s="234" t="s">
        <v>4775</v>
      </c>
      <c r="I286" s="234" t="s">
        <v>4776</v>
      </c>
      <c r="J286" s="234" t="s">
        <v>4777</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951</v>
      </c>
      <c r="B287" s="233" t="s">
        <v>4778</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4779</v>
      </c>
      <c r="B288" s="234" t="s">
        <v>4780</v>
      </c>
      <c r="C288" s="234" t="s">
        <v>4781</v>
      </c>
      <c r="D288" s="234" t="s">
        <v>4782</v>
      </c>
      <c r="E288" s="234" t="s">
        <v>4783</v>
      </c>
      <c r="F288" s="234" t="s">
        <v>4784</v>
      </c>
      <c r="G288" s="234" t="s">
        <v>4785</v>
      </c>
      <c r="H288" s="234" t="s">
        <v>4786</v>
      </c>
      <c r="I288" s="234" t="s">
        <v>3767</v>
      </c>
      <c r="J288" s="234" t="s">
        <v>4787</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4788</v>
      </c>
      <c r="B289" s="234" t="s">
        <v>4789</v>
      </c>
      <c r="C289" s="234" t="s">
        <v>4790</v>
      </c>
      <c r="D289" s="234" t="s">
        <v>19</v>
      </c>
      <c r="E289" s="234" t="s">
        <v>4783</v>
      </c>
      <c r="F289" s="234" t="s">
        <v>19</v>
      </c>
      <c r="G289" s="234" t="s">
        <v>4791</v>
      </c>
      <c r="H289" s="234" t="s">
        <v>4792</v>
      </c>
      <c r="I289" s="234" t="s">
        <v>4793</v>
      </c>
      <c r="J289" s="234" t="s">
        <v>4794</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4795</v>
      </c>
      <c r="B290" s="234" t="s">
        <v>4796</v>
      </c>
      <c r="C290" s="234" t="s">
        <v>4797</v>
      </c>
      <c r="D290" s="234" t="s">
        <v>19</v>
      </c>
      <c r="E290" s="234" t="s">
        <v>4798</v>
      </c>
      <c r="F290" s="234" t="s">
        <v>19</v>
      </c>
      <c r="G290" s="234" t="s">
        <v>4799</v>
      </c>
      <c r="H290" s="234" t="s">
        <v>4800</v>
      </c>
      <c r="I290" s="234" t="s">
        <v>4801</v>
      </c>
      <c r="J290" s="234" t="s">
        <v>4802</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4803</v>
      </c>
      <c r="B291" s="234" t="s">
        <v>4804</v>
      </c>
      <c r="C291" s="234" t="s">
        <v>4805</v>
      </c>
      <c r="D291" s="234" t="s">
        <v>19</v>
      </c>
      <c r="E291" s="234" t="s">
        <v>19</v>
      </c>
      <c r="F291" s="234" t="s">
        <v>19</v>
      </c>
      <c r="G291" s="234" t="s">
        <v>19</v>
      </c>
      <c r="H291" s="234" t="s">
        <v>4806</v>
      </c>
      <c r="I291" s="234" t="s">
        <v>3767</v>
      </c>
      <c r="J291" s="234" t="s">
        <v>4807</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955</v>
      </c>
      <c r="B292" s="233" t="s">
        <v>4808</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4809</v>
      </c>
      <c r="B293" s="234" t="s">
        <v>4810</v>
      </c>
      <c r="C293" s="234" t="s">
        <v>4811</v>
      </c>
      <c r="D293" s="234" t="s">
        <v>4812</v>
      </c>
      <c r="E293" s="234" t="s">
        <v>19</v>
      </c>
      <c r="F293" s="234" t="s">
        <v>19</v>
      </c>
      <c r="G293" s="234" t="s">
        <v>19</v>
      </c>
      <c r="H293" s="234" t="s">
        <v>4813</v>
      </c>
      <c r="I293" s="234" t="s">
        <v>4814</v>
      </c>
      <c r="J293" s="234" t="s">
        <v>4815</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4816</v>
      </c>
      <c r="B294" s="234" t="s">
        <v>4817</v>
      </c>
      <c r="C294" s="234" t="s">
        <v>4818</v>
      </c>
      <c r="D294" s="234" t="s">
        <v>4812</v>
      </c>
      <c r="E294" s="234" t="s">
        <v>19</v>
      </c>
      <c r="F294" s="234" t="s">
        <v>4819</v>
      </c>
      <c r="G294" s="234" t="s">
        <v>19</v>
      </c>
      <c r="H294" s="234" t="s">
        <v>4820</v>
      </c>
      <c r="I294" s="234" t="s">
        <v>3737</v>
      </c>
      <c r="J294" s="234" t="s">
        <v>4821</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4822</v>
      </c>
      <c r="B295" s="234" t="s">
        <v>4823</v>
      </c>
      <c r="C295" s="234" t="s">
        <v>4824</v>
      </c>
      <c r="D295" s="234" t="s">
        <v>4825</v>
      </c>
      <c r="E295" s="234" t="s">
        <v>19</v>
      </c>
      <c r="F295" s="234" t="s">
        <v>19</v>
      </c>
      <c r="G295" s="234" t="s">
        <v>19</v>
      </c>
      <c r="H295" s="234" t="s">
        <v>4826</v>
      </c>
      <c r="I295" s="234" t="s">
        <v>3737</v>
      </c>
      <c r="J295" s="234" t="s">
        <v>4827</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959</v>
      </c>
      <c r="B296" s="233" t="s">
        <v>4828</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4829</v>
      </c>
      <c r="B297" s="234" t="s">
        <v>4830</v>
      </c>
      <c r="C297" s="234" t="s">
        <v>4831</v>
      </c>
      <c r="D297" s="234" t="s">
        <v>4825</v>
      </c>
      <c r="E297" s="234" t="s">
        <v>19</v>
      </c>
      <c r="F297" s="234" t="s">
        <v>4832</v>
      </c>
      <c r="G297" s="234" t="s">
        <v>19</v>
      </c>
      <c r="H297" s="234" t="s">
        <v>4833</v>
      </c>
      <c r="I297" s="234" t="s">
        <v>19</v>
      </c>
      <c r="J297" s="234" t="s">
        <v>4834</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4835</v>
      </c>
      <c r="B298" s="234" t="s">
        <v>4836</v>
      </c>
      <c r="C298" s="234" t="s">
        <v>4837</v>
      </c>
      <c r="D298" s="234" t="s">
        <v>4838</v>
      </c>
      <c r="E298" s="234" t="s">
        <v>19</v>
      </c>
      <c r="F298" s="234" t="s">
        <v>19</v>
      </c>
      <c r="G298" s="234" t="s">
        <v>4839</v>
      </c>
      <c r="H298" s="234" t="s">
        <v>4840</v>
      </c>
      <c r="I298" s="234" t="s">
        <v>4840</v>
      </c>
      <c r="J298" s="234" t="s">
        <v>4841</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4842</v>
      </c>
      <c r="B299" s="234" t="s">
        <v>4843</v>
      </c>
      <c r="C299" s="234" t="s">
        <v>4844</v>
      </c>
      <c r="D299" s="234" t="s">
        <v>19</v>
      </c>
      <c r="E299" s="234" t="s">
        <v>19</v>
      </c>
      <c r="F299" s="234" t="s">
        <v>19</v>
      </c>
      <c r="G299" s="234" t="s">
        <v>19</v>
      </c>
      <c r="H299" s="234" t="s">
        <v>4845</v>
      </c>
      <c r="I299" s="234" t="s">
        <v>4846</v>
      </c>
      <c r="J299" s="234" t="s">
        <v>4847</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4848</v>
      </c>
      <c r="B300" s="234" t="s">
        <v>4849</v>
      </c>
      <c r="C300" s="234" t="s">
        <v>4850</v>
      </c>
      <c r="D300" s="234" t="s">
        <v>19</v>
      </c>
      <c r="E300" s="234" t="s">
        <v>19</v>
      </c>
      <c r="F300" s="234" t="s">
        <v>4851</v>
      </c>
      <c r="G300" s="234" t="s">
        <v>19</v>
      </c>
      <c r="H300" s="234" t="s">
        <v>4852</v>
      </c>
      <c r="I300" s="234" t="s">
        <v>4846</v>
      </c>
      <c r="J300" s="234" t="s">
        <v>4853</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963</v>
      </c>
      <c r="B301" s="233" t="s">
        <v>4854</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4855</v>
      </c>
      <c r="B302" s="234" t="s">
        <v>4856</v>
      </c>
      <c r="C302" s="234" t="s">
        <v>4857</v>
      </c>
      <c r="D302" s="234" t="s">
        <v>19</v>
      </c>
      <c r="E302" s="234" t="s">
        <v>19</v>
      </c>
      <c r="F302" s="234" t="s">
        <v>19</v>
      </c>
      <c r="G302" s="234" t="s">
        <v>19</v>
      </c>
      <c r="H302" s="234" t="s">
        <v>4858</v>
      </c>
      <c r="I302" s="234" t="s">
        <v>19</v>
      </c>
      <c r="J302" s="234" t="s">
        <v>4859</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4860</v>
      </c>
      <c r="B303" s="234" t="s">
        <v>4861</v>
      </c>
      <c r="C303" s="234" t="s">
        <v>4862</v>
      </c>
      <c r="D303" s="234" t="s">
        <v>4863</v>
      </c>
      <c r="E303" s="234" t="s">
        <v>19</v>
      </c>
      <c r="F303" s="234" t="s">
        <v>19</v>
      </c>
      <c r="G303" s="234" t="s">
        <v>19</v>
      </c>
      <c r="H303" s="234" t="s">
        <v>4864</v>
      </c>
      <c r="I303" s="234" t="s">
        <v>3767</v>
      </c>
      <c r="J303" s="234" t="s">
        <v>4865</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4866</v>
      </c>
      <c r="B304" s="234" t="s">
        <v>4867</v>
      </c>
      <c r="C304" s="234" t="s">
        <v>4868</v>
      </c>
      <c r="D304" s="234" t="s">
        <v>4863</v>
      </c>
      <c r="E304" s="234" t="s">
        <v>19</v>
      </c>
      <c r="F304" s="234" t="s">
        <v>4869</v>
      </c>
      <c r="G304" s="234" t="s">
        <v>19</v>
      </c>
      <c r="H304" s="234" t="s">
        <v>4870</v>
      </c>
      <c r="I304" s="234" t="s">
        <v>19</v>
      </c>
      <c r="J304" s="234" t="s">
        <v>4871</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4872</v>
      </c>
      <c r="B305" s="234" t="s">
        <v>4873</v>
      </c>
      <c r="C305" s="234" t="s">
        <v>4874</v>
      </c>
      <c r="D305" s="234" t="s">
        <v>4875</v>
      </c>
      <c r="E305" s="234" t="s">
        <v>19</v>
      </c>
      <c r="F305" s="234" t="s">
        <v>19</v>
      </c>
      <c r="G305" s="234" t="s">
        <v>19</v>
      </c>
      <c r="H305" s="234" t="s">
        <v>4876</v>
      </c>
      <c r="I305" s="234" t="s">
        <v>4877</v>
      </c>
      <c r="J305" s="234" t="s">
        <v>4878</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4879</v>
      </c>
      <c r="B306" s="234" t="s">
        <v>4880</v>
      </c>
      <c r="C306" s="234" t="s">
        <v>4881</v>
      </c>
      <c r="D306" s="234" t="s">
        <v>4882</v>
      </c>
      <c r="E306" s="234" t="s">
        <v>19</v>
      </c>
      <c r="F306" s="234" t="s">
        <v>19</v>
      </c>
      <c r="G306" s="234" t="s">
        <v>19</v>
      </c>
      <c r="H306" s="234" t="s">
        <v>4883</v>
      </c>
      <c r="I306" s="234" t="s">
        <v>3767</v>
      </c>
      <c r="J306" s="234" t="s">
        <v>4884</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967</v>
      </c>
      <c r="B307" s="233" t="s">
        <v>4885</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4886</v>
      </c>
      <c r="B308" s="234" t="s">
        <v>4887</v>
      </c>
      <c r="C308" s="234" t="s">
        <v>4888</v>
      </c>
      <c r="D308" s="234" t="s">
        <v>4882</v>
      </c>
      <c r="E308" s="234" t="s">
        <v>19</v>
      </c>
      <c r="F308" s="234" t="s">
        <v>4889</v>
      </c>
      <c r="G308" s="234" t="s">
        <v>19</v>
      </c>
      <c r="H308" s="234" t="s">
        <v>4890</v>
      </c>
      <c r="I308" s="234" t="s">
        <v>4891</v>
      </c>
      <c r="J308" s="234" t="s">
        <v>4892</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971</v>
      </c>
      <c r="B309" s="233" t="s">
        <v>4893</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4894</v>
      </c>
      <c r="B310" s="234" t="s">
        <v>4895</v>
      </c>
      <c r="C310" s="234" t="s">
        <v>4896</v>
      </c>
      <c r="D310" s="234" t="s">
        <v>19</v>
      </c>
      <c r="E310" s="234" t="s">
        <v>19</v>
      </c>
      <c r="F310" s="234" t="s">
        <v>4897</v>
      </c>
      <c r="G310" s="234" t="s">
        <v>19</v>
      </c>
      <c r="H310" s="234" t="s">
        <v>4898</v>
      </c>
      <c r="I310" s="234" t="s">
        <v>4899</v>
      </c>
      <c r="J310" s="234" t="s">
        <v>4900</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4901</v>
      </c>
      <c r="B311" s="234" t="s">
        <v>4902</v>
      </c>
      <c r="C311" s="234" t="s">
        <v>4903</v>
      </c>
      <c r="D311" s="234" t="s">
        <v>4904</v>
      </c>
      <c r="E311" s="234" t="s">
        <v>19</v>
      </c>
      <c r="F311" s="234" t="s">
        <v>19</v>
      </c>
      <c r="G311" s="234" t="s">
        <v>4905</v>
      </c>
      <c r="H311" s="234" t="s">
        <v>4906</v>
      </c>
      <c r="I311" s="234" t="s">
        <v>19</v>
      </c>
      <c r="J311" s="234" t="s">
        <v>4907</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4908</v>
      </c>
      <c r="B312" s="234" t="s">
        <v>4909</v>
      </c>
      <c r="C312" s="234" t="s">
        <v>4910</v>
      </c>
      <c r="D312" s="234" t="s">
        <v>4911</v>
      </c>
      <c r="E312" s="234" t="s">
        <v>19</v>
      </c>
      <c r="F312" s="234" t="s">
        <v>19</v>
      </c>
      <c r="G312" s="234" t="s">
        <v>19</v>
      </c>
      <c r="H312" s="234" t="s">
        <v>4912</v>
      </c>
      <c r="I312" s="234" t="s">
        <v>19</v>
      </c>
      <c r="J312" s="234" t="s">
        <v>4913</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4914</v>
      </c>
      <c r="B313" s="234" t="s">
        <v>4915</v>
      </c>
      <c r="C313" s="234" t="s">
        <v>4916</v>
      </c>
      <c r="D313" s="234" t="s">
        <v>4917</v>
      </c>
      <c r="E313" s="234" t="s">
        <v>19</v>
      </c>
      <c r="F313" s="234" t="s">
        <v>19</v>
      </c>
      <c r="G313" s="234" t="s">
        <v>4918</v>
      </c>
      <c r="H313" s="234" t="s">
        <v>4919</v>
      </c>
      <c r="I313" s="234" t="s">
        <v>4920</v>
      </c>
      <c r="J313" s="234" t="s">
        <v>4921</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4922</v>
      </c>
      <c r="B314" s="234" t="s">
        <v>4923</v>
      </c>
      <c r="C314" s="234" t="s">
        <v>4924</v>
      </c>
      <c r="D314" s="234" t="s">
        <v>4925</v>
      </c>
      <c r="E314" s="234" t="s">
        <v>19</v>
      </c>
      <c r="F314" s="234" t="s">
        <v>19</v>
      </c>
      <c r="G314" s="234" t="s">
        <v>4926</v>
      </c>
      <c r="H314" s="234" t="s">
        <v>4927</v>
      </c>
      <c r="I314" s="234" t="s">
        <v>4928</v>
      </c>
      <c r="J314" s="234" t="s">
        <v>4929</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4930</v>
      </c>
      <c r="B315" s="233" t="s">
        <v>4931</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4932</v>
      </c>
      <c r="B316" s="234" t="s">
        <v>4933</v>
      </c>
      <c r="C316" s="234" t="s">
        <v>4934</v>
      </c>
      <c r="D316" s="234" t="s">
        <v>19</v>
      </c>
      <c r="E316" s="234" t="s">
        <v>19</v>
      </c>
      <c r="F316" s="234" t="s">
        <v>19</v>
      </c>
      <c r="G316" s="234" t="s">
        <v>19</v>
      </c>
      <c r="H316" s="234" t="s">
        <v>4935</v>
      </c>
      <c r="I316" s="234" t="s">
        <v>4936</v>
      </c>
      <c r="J316" s="234" t="s">
        <v>4937</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4938</v>
      </c>
      <c r="B317" s="234" t="s">
        <v>4939</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4940</v>
      </c>
      <c r="B318" s="233" t="s">
        <v>4941</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4942</v>
      </c>
      <c r="B319" s="234" t="s">
        <v>4943</v>
      </c>
      <c r="C319" s="234" t="s">
        <v>4944</v>
      </c>
      <c r="D319" s="234" t="s">
        <v>4945</v>
      </c>
      <c r="E319" s="234" t="s">
        <v>19</v>
      </c>
      <c r="F319" s="234" t="s">
        <v>4946</v>
      </c>
      <c r="G319" s="234" t="s">
        <v>4947</v>
      </c>
      <c r="H319" s="234" t="s">
        <v>4948</v>
      </c>
      <c r="I319" s="234" t="s">
        <v>19</v>
      </c>
      <c r="J319" s="234" t="s">
        <v>4949</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4950</v>
      </c>
      <c r="B320" s="234" t="s">
        <v>4951</v>
      </c>
      <c r="C320" s="234" t="s">
        <v>4952</v>
      </c>
      <c r="D320" s="234" t="s">
        <v>4953</v>
      </c>
      <c r="E320" s="234" t="s">
        <v>19</v>
      </c>
      <c r="F320" s="234" t="s">
        <v>19</v>
      </c>
      <c r="G320" s="234" t="s">
        <v>19</v>
      </c>
      <c r="H320" s="234" t="s">
        <v>4954</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4955</v>
      </c>
      <c r="B321" s="234" t="s">
        <v>4956</v>
      </c>
      <c r="C321" s="234" t="s">
        <v>4957</v>
      </c>
      <c r="D321" s="234" t="s">
        <v>4958</v>
      </c>
      <c r="E321" s="234" t="s">
        <v>19</v>
      </c>
      <c r="F321" s="234" t="s">
        <v>19</v>
      </c>
      <c r="G321" s="234" t="s">
        <v>19</v>
      </c>
      <c r="H321" s="234" t="s">
        <v>4959</v>
      </c>
      <c r="I321" s="234" t="s">
        <v>19</v>
      </c>
      <c r="J321" s="234" t="s">
        <v>4960</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4961</v>
      </c>
      <c r="B322" s="234" t="s">
        <v>4962</v>
      </c>
      <c r="C322" s="234" t="s">
        <v>4963</v>
      </c>
      <c r="D322" s="234" t="s">
        <v>4964</v>
      </c>
      <c r="E322" s="234" t="s">
        <v>19</v>
      </c>
      <c r="F322" s="234" t="s">
        <v>19</v>
      </c>
      <c r="G322" s="234" t="s">
        <v>19</v>
      </c>
      <c r="H322" s="234" t="s">
        <v>4965</v>
      </c>
      <c r="I322" s="234" t="s">
        <v>19</v>
      </c>
      <c r="J322" s="234" t="s">
        <v>4966</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4967</v>
      </c>
      <c r="B323" s="234" t="s">
        <v>4968</v>
      </c>
      <c r="C323" s="234" t="s">
        <v>4969</v>
      </c>
      <c r="D323" s="234" t="s">
        <v>19</v>
      </c>
      <c r="E323" s="234" t="s">
        <v>19</v>
      </c>
      <c r="F323" s="234" t="s">
        <v>19</v>
      </c>
      <c r="G323" s="234" t="s">
        <v>19</v>
      </c>
      <c r="H323" s="234" t="s">
        <v>4970</v>
      </c>
      <c r="I323" s="234" t="s">
        <v>3767</v>
      </c>
      <c r="J323" s="234" t="s">
        <v>4971</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4972</v>
      </c>
      <c r="B324" s="234" t="s">
        <v>4973</v>
      </c>
      <c r="C324" s="234" t="s">
        <v>4974</v>
      </c>
      <c r="D324" s="234" t="s">
        <v>19</v>
      </c>
      <c r="E324" s="234" t="s">
        <v>19</v>
      </c>
      <c r="F324" s="234" t="s">
        <v>19</v>
      </c>
      <c r="G324" s="234" t="s">
        <v>19</v>
      </c>
      <c r="H324" s="234" t="s">
        <v>4975</v>
      </c>
      <c r="I324" s="234" t="s">
        <v>4976</v>
      </c>
      <c r="J324" s="234" t="s">
        <v>4977</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4978</v>
      </c>
      <c r="B325" s="234" t="s">
        <v>4979</v>
      </c>
      <c r="C325" s="234" t="s">
        <v>4980</v>
      </c>
      <c r="D325" s="234" t="s">
        <v>4981</v>
      </c>
      <c r="E325" s="234" t="s">
        <v>19</v>
      </c>
      <c r="F325" s="234" t="s">
        <v>19</v>
      </c>
      <c r="G325" s="234" t="s">
        <v>19</v>
      </c>
      <c r="H325" s="234" t="s">
        <v>4982</v>
      </c>
      <c r="I325" s="234" t="s">
        <v>19</v>
      </c>
      <c r="J325" s="234" t="s">
        <v>4983</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4984</v>
      </c>
      <c r="B326" s="241" t="s">
        <v>4985</v>
      </c>
      <c r="C326" s="241" t="s">
        <v>4986</v>
      </c>
      <c r="D326" s="241" t="s">
        <v>4987</v>
      </c>
      <c r="E326" s="241" t="s">
        <v>19</v>
      </c>
      <c r="F326" s="241" t="s">
        <v>19</v>
      </c>
      <c r="G326" s="241" t="s">
        <v>19</v>
      </c>
      <c r="H326" s="241" t="s">
        <v>4988</v>
      </c>
      <c r="I326" s="241" t="s">
        <v>3767</v>
      </c>
      <c r="J326" s="241" t="s">
        <v>4989</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55" t="s">
        <v>264</v>
      </c>
      <c r="B330" s="255"/>
      <c r="C330" s="255"/>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IFERROR(INDEX('Recommendations'!$G$2:$G$52, MATCH(L2,'Recommendations'!$A$2:$A$52,0))="Implemented", FALSE))</xm:f>
            <x14:dxf>
              <font>
                <color rgb="FF000000"/>
              </font>
              <fill>
                <patternFill>
                  <bgColor rgb="FF3C7D22"/>
                </patternFill>
              </fill>
            </x14:dxf>
          </x14:cfRule>
          <x14:cfRule type="expression" priority="2" id="{00000000-000E-0000-0A00-000002000000}">
            <xm:f>AND(L2&lt;&gt;"", IFERROR(INDEX('Recommendations'!$G$2:$G$52, MATCH(L2,'Recommendations'!$A$2:$A$52,0))="Compensated", FALSE))</xm:f>
            <x14:dxf>
              <font>
                <color rgb="FF000000"/>
              </font>
              <fill>
                <patternFill>
                  <bgColor rgb="FFC6E0B4"/>
                </patternFill>
              </fill>
            </x14:dxf>
          </x14:cfRule>
          <x14:cfRule type="expression" priority="3" id="{00000000-000E-0000-0A00-000003000000}">
            <xm:f>AND(L2&lt;&gt;"", IFERROR(INDEX('Recommendations'!$G$2:$G$52, MATCH(L2,'Recommendations'!$A$2:$A$52,0))="Testing", FALSE))</xm:f>
            <x14:dxf>
              <font>
                <color rgb="FF000000"/>
              </font>
              <fill>
                <patternFill>
                  <bgColor rgb="FFFFC000"/>
                </patternFill>
              </fill>
            </x14:dxf>
          </x14:cfRule>
          <x14:cfRule type="expression" priority="4" id="{00000000-000E-0000-0A00-000004000000}">
            <xm:f>AND(L2&lt;&gt;"", IFERROR(INDEX('Recommendations'!$G$2:$G$52, MATCH(L2,'Recommendations'!$A$2:$A$52,0))="Failed", FALSE))</xm:f>
            <x14:dxf>
              <font>
                <color rgb="FF000000"/>
              </font>
              <fill>
                <patternFill>
                  <bgColor rgb="FFD82891"/>
                </patternFill>
              </fill>
            </x14:dxf>
          </x14:cfRule>
          <x14:cfRule type="expression" priority="5" id="{00000000-000E-0000-0A00-000005000000}">
            <xm:f>AND(L2&lt;&gt;"", IFERROR(INDEX('Recommendations'!$G$2:$G$52, MATCH(L2,'Recommendations'!$A$2:$A$52,0))="Risk Accepted", FALSE))</xm:f>
            <x14:dxf>
              <font>
                <color rgb="FF000000"/>
              </font>
              <fill>
                <patternFill>
                  <bgColor rgb="FFD9D9D9"/>
                </patternFill>
              </fill>
            </x14:dxf>
          </x14:cfRule>
          <x14:cfRule type="expression" priority="6" id="{00000000-000E-0000-0A00-000006000000}">
            <xm:f>AND(L2&lt;&gt;"", IFERROR(INDEX('Recommendations'!$G$2:$G$52, MATCH(L2,'Recommendations'!$A$2:$A$52,0))="N/A", FALSE))</xm:f>
            <x14:dxf>
              <font>
                <color rgb="FF000000"/>
              </font>
              <fill>
                <patternFill>
                  <bgColor rgb="FFF2F2F2"/>
                </patternFill>
              </fill>
            </x14:dxf>
          </x14:cfRule>
          <xm:sqref>L2:AY326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56" t="s">
        <v>341</v>
      </c>
      <c r="C2" s="257"/>
      <c r="D2" s="257"/>
      <c r="E2" s="257"/>
      <c r="F2" s="257"/>
      <c r="G2" s="257"/>
      <c r="H2" s="257"/>
      <c r="I2" s="257"/>
    </row>
    <row r="4" spans="2:15" ht="18.5" x14ac:dyDescent="0.45">
      <c r="B4" s="39" t="s">
        <v>342</v>
      </c>
    </row>
    <row r="5" spans="2:15" x14ac:dyDescent="0.35">
      <c r="B5" s="41" t="s">
        <v>19</v>
      </c>
      <c r="C5" s="41" t="s">
        <v>343</v>
      </c>
      <c r="D5" s="41" t="s">
        <v>344</v>
      </c>
      <c r="F5" s="258" t="s">
        <v>345</v>
      </c>
      <c r="G5" s="258"/>
      <c r="H5" s="258"/>
      <c r="I5" s="259" t="s">
        <v>346</v>
      </c>
      <c r="J5" s="259"/>
      <c r="K5" s="259"/>
      <c r="L5" s="259"/>
      <c r="M5" s="259"/>
      <c r="N5" s="259"/>
      <c r="O5" s="259"/>
    </row>
    <row r="6" spans="2:15" x14ac:dyDescent="0.35">
      <c r="B6" s="47" t="s">
        <v>347</v>
      </c>
      <c r="C6" s="48">
        <v>51</v>
      </c>
      <c r="D6" s="49" t="s">
        <v>19</v>
      </c>
      <c r="F6" s="258" t="s">
        <v>348</v>
      </c>
      <c r="G6" s="258"/>
      <c r="H6" s="258"/>
      <c r="I6" s="260" t="s">
        <v>349</v>
      </c>
      <c r="J6" s="260"/>
      <c r="K6" s="260"/>
      <c r="L6" s="260"/>
      <c r="M6" s="260"/>
      <c r="N6" s="260"/>
      <c r="O6" s="260"/>
    </row>
    <row r="7" spans="2:15" x14ac:dyDescent="0.35">
      <c r="B7" s="50" t="s">
        <v>350</v>
      </c>
      <c r="C7" s="51">
        <f>C6-C8-C9</f>
        <v>51</v>
      </c>
      <c r="D7" s="52">
        <f>IF(C6&gt;0,C7/C6,0)</f>
        <v>1</v>
      </c>
      <c r="F7" s="258" t="s">
        <v>351</v>
      </c>
      <c r="G7" s="258"/>
      <c r="H7" s="258"/>
      <c r="I7" s="260" t="s">
        <v>349</v>
      </c>
      <c r="J7" s="260"/>
      <c r="K7" s="260"/>
      <c r="L7" s="260"/>
      <c r="M7" s="260"/>
      <c r="N7" s="260"/>
      <c r="O7" s="260"/>
    </row>
    <row r="8" spans="2:15" x14ac:dyDescent="0.35">
      <c r="B8" s="43" t="s">
        <v>352</v>
      </c>
      <c r="C8" s="44">
        <f>COUNTIF('Recommendations'!G:G,"Risk Accepted")</f>
        <v>0</v>
      </c>
      <c r="D8" s="45">
        <f>IF(C6&gt;0,C8/C6,0)</f>
        <v>0</v>
      </c>
      <c r="F8" s="258" t="s">
        <v>353</v>
      </c>
      <c r="G8" s="258"/>
      <c r="H8" s="258"/>
      <c r="I8" s="260" t="s">
        <v>349</v>
      </c>
      <c r="J8" s="260"/>
      <c r="K8" s="260"/>
      <c r="L8" s="260"/>
      <c r="M8" s="260"/>
      <c r="N8" s="260"/>
      <c r="O8" s="260"/>
    </row>
    <row r="9" spans="2:15" x14ac:dyDescent="0.35">
      <c r="B9" s="43" t="s">
        <v>354</v>
      </c>
      <c r="C9" s="44">
        <f>COUNTIF('Recommendations'!G:G,"N/A")</f>
        <v>0</v>
      </c>
      <c r="D9" s="45">
        <f>IF(C6&gt;0,C9/C6,0)</f>
        <v>0</v>
      </c>
      <c r="F9" s="258" t="s">
        <v>355</v>
      </c>
      <c r="G9" s="258"/>
      <c r="H9" s="258"/>
      <c r="I9" s="260" t="s">
        <v>349</v>
      </c>
      <c r="J9" s="260"/>
      <c r="K9" s="260"/>
      <c r="L9" s="260"/>
      <c r="M9" s="260"/>
      <c r="N9" s="260"/>
      <c r="O9" s="260"/>
    </row>
    <row r="12" spans="2:15" ht="18.5" x14ac:dyDescent="0.45">
      <c r="B12" s="39" t="s">
        <v>356</v>
      </c>
    </row>
    <row r="14" spans="2:15" x14ac:dyDescent="0.35">
      <c r="B14" s="53" t="s">
        <v>357</v>
      </c>
    </row>
    <row r="15" spans="2:15" x14ac:dyDescent="0.35">
      <c r="B15" s="41" t="s">
        <v>19</v>
      </c>
      <c r="C15" s="41" t="s">
        <v>358</v>
      </c>
      <c r="D15" s="41" t="s">
        <v>359</v>
      </c>
      <c r="E15" s="41" t="s">
        <v>360</v>
      </c>
      <c r="F15" s="41" t="s">
        <v>361</v>
      </c>
    </row>
    <row r="16" spans="2:15" x14ac:dyDescent="0.35">
      <c r="B16" s="43" t="s">
        <v>362</v>
      </c>
      <c r="C16" s="44">
        <f>COUNTIF('Recommendations'!L:L,"Resolved")</f>
        <v>0</v>
      </c>
      <c r="D16" s="44">
        <f>COUNTIF('Recommendations'!L:L,"Testing")</f>
        <v>0</v>
      </c>
      <c r="E16" s="44">
        <f>COUNTIF('Recommendations'!L:L,"Outstanding")</f>
        <v>51</v>
      </c>
      <c r="F16" s="44">
        <f>SUM(C16:E16)</f>
        <v>51</v>
      </c>
    </row>
    <row r="18" spans="2:6" x14ac:dyDescent="0.35">
      <c r="B18" s="53" t="s">
        <v>363</v>
      </c>
    </row>
    <row r="19" spans="2:6" x14ac:dyDescent="0.35">
      <c r="B19" s="54" t="s">
        <v>19</v>
      </c>
      <c r="C19" s="54" t="s">
        <v>358</v>
      </c>
      <c r="D19" s="54" t="s">
        <v>359</v>
      </c>
      <c r="E19" s="54" t="s">
        <v>360</v>
      </c>
      <c r="F19" s="54" t="s">
        <v>19</v>
      </c>
    </row>
    <row r="20" spans="2:6" x14ac:dyDescent="0.35">
      <c r="B20" s="43" t="s">
        <v>362</v>
      </c>
      <c r="C20" s="45">
        <f>IF(F16&gt;0, C16/F16, 0)</f>
        <v>0</v>
      </c>
      <c r="D20" s="45">
        <f>IF(F16&gt;0, D16/F16, 0)</f>
        <v>0</v>
      </c>
      <c r="E20" s="45">
        <f>IF(F16&gt;0, E16/F16, 0)</f>
        <v>1</v>
      </c>
      <c r="F20" s="46" t="s">
        <v>19</v>
      </c>
    </row>
    <row r="25" spans="2:6" ht="18.5" x14ac:dyDescent="0.45">
      <c r="B25" s="39" t="s">
        <v>364</v>
      </c>
    </row>
    <row r="27" spans="2:6" x14ac:dyDescent="0.35">
      <c r="B27" s="53" t="s">
        <v>357</v>
      </c>
    </row>
    <row r="28" spans="2:6" x14ac:dyDescent="0.35">
      <c r="B28" s="41" t="s">
        <v>5</v>
      </c>
      <c r="C28" s="41" t="s">
        <v>358</v>
      </c>
      <c r="D28" s="41" t="s">
        <v>359</v>
      </c>
      <c r="E28" s="41" t="s">
        <v>360</v>
      </c>
      <c r="F28" s="41" t="s">
        <v>361</v>
      </c>
    </row>
    <row r="29" spans="2:6" x14ac:dyDescent="0.35">
      <c r="B29" s="43" t="s">
        <v>365</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366</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367</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368</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369</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51</v>
      </c>
      <c r="F34" s="44">
        <f t="shared" si="0"/>
        <v>51</v>
      </c>
    </row>
    <row r="36" spans="2:6" x14ac:dyDescent="0.35">
      <c r="B36" s="53" t="s">
        <v>363</v>
      </c>
    </row>
    <row r="37" spans="2:6" x14ac:dyDescent="0.35">
      <c r="B37" s="54" t="s">
        <v>5</v>
      </c>
      <c r="C37" s="54" t="s">
        <v>358</v>
      </c>
      <c r="D37" s="54" t="s">
        <v>359</v>
      </c>
      <c r="E37" s="54" t="s">
        <v>360</v>
      </c>
      <c r="F37" s="54" t="s">
        <v>19</v>
      </c>
    </row>
    <row r="38" spans="2:6" x14ac:dyDescent="0.35">
      <c r="B38" s="43" t="s">
        <v>365</v>
      </c>
      <c r="C38" s="45">
        <f t="shared" ref="C38:C43" si="1">IF(F29&gt;0, C29/F29, 0)</f>
        <v>0</v>
      </c>
      <c r="D38" s="45">
        <f t="shared" ref="D38:D43" si="2">IF(F29&gt;0, D29/F29, 0)</f>
        <v>0</v>
      </c>
      <c r="E38" s="45">
        <f t="shared" ref="E38:E43" si="3">IF(F29&gt;0, E29/F29, 0)</f>
        <v>0</v>
      </c>
      <c r="F38" s="46" t="s">
        <v>19</v>
      </c>
    </row>
    <row r="39" spans="2:6" x14ac:dyDescent="0.35">
      <c r="B39" s="43" t="s">
        <v>366</v>
      </c>
      <c r="C39" s="45">
        <f t="shared" si="1"/>
        <v>0</v>
      </c>
      <c r="D39" s="45">
        <f t="shared" si="2"/>
        <v>0</v>
      </c>
      <c r="E39" s="45">
        <f t="shared" si="3"/>
        <v>0</v>
      </c>
      <c r="F39" s="46" t="s">
        <v>19</v>
      </c>
    </row>
    <row r="40" spans="2:6" x14ac:dyDescent="0.35">
      <c r="B40" s="43" t="s">
        <v>367</v>
      </c>
      <c r="C40" s="45">
        <f t="shared" si="1"/>
        <v>0</v>
      </c>
      <c r="D40" s="45">
        <f t="shared" si="2"/>
        <v>0</v>
      </c>
      <c r="E40" s="45">
        <f t="shared" si="3"/>
        <v>0</v>
      </c>
      <c r="F40" s="46" t="s">
        <v>19</v>
      </c>
    </row>
    <row r="41" spans="2:6" x14ac:dyDescent="0.35">
      <c r="B41" s="43" t="s">
        <v>368</v>
      </c>
      <c r="C41" s="45">
        <f t="shared" si="1"/>
        <v>0</v>
      </c>
      <c r="D41" s="45">
        <f t="shared" si="2"/>
        <v>0</v>
      </c>
      <c r="E41" s="45">
        <f t="shared" si="3"/>
        <v>0</v>
      </c>
      <c r="F41" s="46" t="s">
        <v>19</v>
      </c>
    </row>
    <row r="42" spans="2:6" x14ac:dyDescent="0.35">
      <c r="B42" s="43" t="s">
        <v>369</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370</v>
      </c>
    </row>
    <row r="50" spans="2:6" x14ac:dyDescent="0.35">
      <c r="B50" s="53" t="s">
        <v>357</v>
      </c>
    </row>
    <row r="51" spans="2:6" x14ac:dyDescent="0.35">
      <c r="B51" s="41" t="s">
        <v>2</v>
      </c>
      <c r="C51" s="41" t="s">
        <v>358</v>
      </c>
      <c r="D51" s="41" t="s">
        <v>359</v>
      </c>
      <c r="E51" s="41" t="s">
        <v>360</v>
      </c>
      <c r="F51" s="41" t="s">
        <v>361</v>
      </c>
    </row>
    <row r="52" spans="2:6" x14ac:dyDescent="0.35">
      <c r="B52" s="43" t="s">
        <v>67</v>
      </c>
      <c r="C52" s="44">
        <f>COUNTIFS('Recommendations'!C:C,"CAT I (High)",'Recommendations'!L:L,"=Resolved")</f>
        <v>0</v>
      </c>
      <c r="D52" s="44">
        <f>COUNTIFS('Recommendations'!C:C,"=CAT I (High)",'Recommendations'!L:L,"=Testing")</f>
        <v>0</v>
      </c>
      <c r="E52" s="44">
        <f>COUNTIFS('Recommendations'!C:C,"=CAT I (High)",'Recommendations'!L:L,"=Outstanding")</f>
        <v>3</v>
      </c>
      <c r="F52" s="44">
        <f>SUM(C52:E52)</f>
        <v>3</v>
      </c>
    </row>
    <row r="53" spans="2:6" x14ac:dyDescent="0.35">
      <c r="B53" s="43" t="s">
        <v>25</v>
      </c>
      <c r="C53" s="44">
        <f>COUNTIFS('Recommendations'!C:C,"CAT II (Medium)",'Recommendations'!L:L,"=Resolved")</f>
        <v>0</v>
      </c>
      <c r="D53" s="44">
        <f>COUNTIFS('Recommendations'!C:C,"=CAT II (Medium)",'Recommendations'!L:L,"=Testing")</f>
        <v>0</v>
      </c>
      <c r="E53" s="44">
        <f>COUNTIFS('Recommendations'!C:C,"=CAT II (Medium)",'Recommendations'!L:L,"=Outstanding")</f>
        <v>35</v>
      </c>
      <c r="F53" s="44">
        <f>SUM(C53:E53)</f>
        <v>35</v>
      </c>
    </row>
    <row r="54" spans="2:6" x14ac:dyDescent="0.35">
      <c r="B54" s="43" t="s">
        <v>15</v>
      </c>
      <c r="C54" s="44">
        <f>COUNTIFS('Recommendations'!C:C,"CAT III (Low)",'Recommendations'!L:L,"=Resolved")</f>
        <v>0</v>
      </c>
      <c r="D54" s="44">
        <f>COUNTIFS('Recommendations'!C:C,"=CAT III (Low)",'Recommendations'!L:L,"=Testing")</f>
        <v>0</v>
      </c>
      <c r="E54" s="44">
        <f>COUNTIFS('Recommendations'!C:C,"=CAT III (Low)",'Recommendations'!L:L,"=Outstanding")</f>
        <v>13</v>
      </c>
      <c r="F54" s="44">
        <f>SUM(C54:E54)</f>
        <v>13</v>
      </c>
    </row>
    <row r="56" spans="2:6" x14ac:dyDescent="0.35">
      <c r="B56" s="53" t="s">
        <v>363</v>
      </c>
    </row>
    <row r="57" spans="2:6" x14ac:dyDescent="0.35">
      <c r="B57" s="54" t="s">
        <v>2</v>
      </c>
      <c r="C57" s="54" t="s">
        <v>358</v>
      </c>
      <c r="D57" s="54" t="s">
        <v>359</v>
      </c>
      <c r="E57" s="54" t="s">
        <v>360</v>
      </c>
      <c r="F57" s="54" t="s">
        <v>19</v>
      </c>
    </row>
    <row r="58" spans="2:6" x14ac:dyDescent="0.35">
      <c r="B58" s="43" t="s">
        <v>67</v>
      </c>
      <c r="C58" s="45">
        <f>IF(F52&gt;0, C52/F52, 0)</f>
        <v>0</v>
      </c>
      <c r="D58" s="45">
        <f>IF(F52&gt;0, D52/F52, 0)</f>
        <v>0</v>
      </c>
      <c r="E58" s="45">
        <f>IF(F52&gt;0, E52/F52, 0)</f>
        <v>1</v>
      </c>
      <c r="F58" s="46" t="s">
        <v>19</v>
      </c>
    </row>
    <row r="59" spans="2:6" x14ac:dyDescent="0.35">
      <c r="B59" s="43" t="s">
        <v>25</v>
      </c>
      <c r="C59" s="45">
        <f>IF(F53&gt;0, C53/F53, 0)</f>
        <v>0</v>
      </c>
      <c r="D59" s="45">
        <f>IF(F53&gt;0, D53/F53, 0)</f>
        <v>0</v>
      </c>
      <c r="E59" s="45">
        <f>IF(F53&gt;0, E53/F53, 0)</f>
        <v>1</v>
      </c>
      <c r="F59" s="46" t="s">
        <v>19</v>
      </c>
    </row>
    <row r="60" spans="2:6" x14ac:dyDescent="0.35">
      <c r="B60" s="43" t="s">
        <v>15</v>
      </c>
      <c r="C60" s="45">
        <f>IF(F54&gt;0, C54/F54, 0)</f>
        <v>0</v>
      </c>
      <c r="D60" s="45">
        <f>IF(F54&gt;0, D54/F54, 0)</f>
        <v>0</v>
      </c>
      <c r="E60" s="45">
        <f>IF(F54&gt;0, E54/F54, 0)</f>
        <v>1</v>
      </c>
      <c r="F60" s="46" t="s">
        <v>19</v>
      </c>
    </row>
    <row r="65" spans="2:6" ht="18.5" x14ac:dyDescent="0.45">
      <c r="B65" s="39" t="s">
        <v>371</v>
      </c>
    </row>
    <row r="67" spans="2:6" x14ac:dyDescent="0.35">
      <c r="B67" s="53" t="s">
        <v>357</v>
      </c>
    </row>
    <row r="68" spans="2:6" x14ac:dyDescent="0.35">
      <c r="B68" s="41" t="s">
        <v>3</v>
      </c>
      <c r="C68" s="41" t="s">
        <v>358</v>
      </c>
      <c r="D68" s="41" t="s">
        <v>359</v>
      </c>
      <c r="E68" s="41" t="s">
        <v>360</v>
      </c>
      <c r="F68" s="41" t="s">
        <v>361</v>
      </c>
    </row>
    <row r="69" spans="2:6" x14ac:dyDescent="0.35">
      <c r="B69" s="43" t="s">
        <v>372</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373</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374</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375</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51</v>
      </c>
      <c r="F73" s="44">
        <f>SUM(C73:E73)</f>
        <v>51</v>
      </c>
    </row>
    <row r="75" spans="2:6" x14ac:dyDescent="0.35">
      <c r="B75" s="53" t="s">
        <v>363</v>
      </c>
    </row>
    <row r="76" spans="2:6" x14ac:dyDescent="0.35">
      <c r="B76" s="54" t="s">
        <v>3</v>
      </c>
      <c r="C76" s="54" t="s">
        <v>358</v>
      </c>
      <c r="D76" s="54" t="s">
        <v>359</v>
      </c>
      <c r="E76" s="54" t="s">
        <v>360</v>
      </c>
      <c r="F76" s="54" t="s">
        <v>19</v>
      </c>
    </row>
    <row r="77" spans="2:6" x14ac:dyDescent="0.35">
      <c r="B77" s="43" t="s">
        <v>372</v>
      </c>
      <c r="C77" s="45">
        <f>IF(F69&gt;0, C69/F69, 0)</f>
        <v>0</v>
      </c>
      <c r="D77" s="45">
        <f>IF(F69&gt;0, D69/F69, 0)</f>
        <v>0</v>
      </c>
      <c r="E77" s="45">
        <f>IF(F69&gt;0, E69/F69, 0)</f>
        <v>0</v>
      </c>
      <c r="F77" s="46" t="s">
        <v>19</v>
      </c>
    </row>
    <row r="78" spans="2:6" x14ac:dyDescent="0.35">
      <c r="B78" s="43" t="s">
        <v>373</v>
      </c>
      <c r="C78" s="45">
        <f>IF(F70&gt;0, C70/F70, 0)</f>
        <v>0</v>
      </c>
      <c r="D78" s="45">
        <f>IF(F70&gt;0, D70/F70, 0)</f>
        <v>0</v>
      </c>
      <c r="E78" s="45">
        <f>IF(F70&gt;0, E70/F70, 0)</f>
        <v>0</v>
      </c>
      <c r="F78" s="46" t="s">
        <v>19</v>
      </c>
    </row>
    <row r="79" spans="2:6" x14ac:dyDescent="0.35">
      <c r="B79" s="43" t="s">
        <v>374</v>
      </c>
      <c r="C79" s="45">
        <f>IF(F71&gt;0, C71/F71, 0)</f>
        <v>0</v>
      </c>
      <c r="D79" s="45">
        <f>IF(F71&gt;0, D71/F71, 0)</f>
        <v>0</v>
      </c>
      <c r="E79" s="45">
        <f>IF(F71&gt;0, E71/F71, 0)</f>
        <v>0</v>
      </c>
      <c r="F79" s="46" t="s">
        <v>19</v>
      </c>
    </row>
    <row r="80" spans="2:6" x14ac:dyDescent="0.35">
      <c r="B80" s="43" t="s">
        <v>375</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376</v>
      </c>
    </row>
    <row r="88" spans="2:6" x14ac:dyDescent="0.35">
      <c r="B88" s="53" t="s">
        <v>357</v>
      </c>
    </row>
    <row r="89" spans="2:6" x14ac:dyDescent="0.35">
      <c r="B89" s="41" t="s">
        <v>377</v>
      </c>
      <c r="C89" s="41" t="s">
        <v>358</v>
      </c>
      <c r="D89" s="41" t="s">
        <v>359</v>
      </c>
      <c r="E89" s="41" t="s">
        <v>360</v>
      </c>
      <c r="F89" s="41" t="s">
        <v>361</v>
      </c>
    </row>
    <row r="90" spans="2:6" x14ac:dyDescent="0.35">
      <c r="B90" s="43" t="s">
        <v>378</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379</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380</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51</v>
      </c>
      <c r="F93" s="44">
        <f>SUM(C93:E93)</f>
        <v>51</v>
      </c>
    </row>
    <row r="95" spans="2:6" x14ac:dyDescent="0.35">
      <c r="B95" s="53" t="s">
        <v>363</v>
      </c>
    </row>
    <row r="96" spans="2:6" x14ac:dyDescent="0.35">
      <c r="B96" s="54" t="s">
        <v>377</v>
      </c>
      <c r="C96" s="54" t="s">
        <v>358</v>
      </c>
      <c r="D96" s="54" t="s">
        <v>359</v>
      </c>
      <c r="E96" s="54" t="s">
        <v>360</v>
      </c>
      <c r="F96" s="54" t="s">
        <v>19</v>
      </c>
    </row>
    <row r="97" spans="2:15" x14ac:dyDescent="0.35">
      <c r="B97" s="43" t="s">
        <v>378</v>
      </c>
      <c r="C97" s="45">
        <f>IF(F90&gt;0, C90/F90, 0)</f>
        <v>0</v>
      </c>
      <c r="D97" s="45">
        <f>IF(F90&gt;0, D90/F90, 0)</f>
        <v>0</v>
      </c>
      <c r="E97" s="45">
        <f>IF(F90&gt;0, E90/F90, 0)</f>
        <v>0</v>
      </c>
      <c r="F97" s="46" t="s">
        <v>19</v>
      </c>
    </row>
    <row r="98" spans="2:15" x14ac:dyDescent="0.35">
      <c r="B98" s="43" t="s">
        <v>379</v>
      </c>
      <c r="C98" s="45">
        <f>IF(F91&gt;0, C91/F91, 0)</f>
        <v>0</v>
      </c>
      <c r="D98" s="45">
        <f>IF(F91&gt;0, D91/F91, 0)</f>
        <v>0</v>
      </c>
      <c r="E98" s="45">
        <f>IF(F91&gt;0, E91/F91, 0)</f>
        <v>0</v>
      </c>
      <c r="F98" s="46" t="s">
        <v>19</v>
      </c>
    </row>
    <row r="99" spans="2:15" x14ac:dyDescent="0.35">
      <c r="B99" s="43" t="s">
        <v>380</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381</v>
      </c>
      <c r="J105" s="39" t="s">
        <v>382</v>
      </c>
    </row>
    <row r="106" spans="2:15" x14ac:dyDescent="0.35">
      <c r="B106" s="41" t="s">
        <v>5</v>
      </c>
      <c r="C106" s="261" t="s">
        <v>383</v>
      </c>
      <c r="D106" s="261"/>
      <c r="E106" s="41" t="s">
        <v>350</v>
      </c>
      <c r="F106" s="41" t="s">
        <v>358</v>
      </c>
      <c r="G106" s="261" t="s">
        <v>384</v>
      </c>
      <c r="H106" s="261"/>
      <c r="J106" s="41" t="s">
        <v>5</v>
      </c>
      <c r="K106" s="41" t="s">
        <v>372</v>
      </c>
      <c r="L106" s="41" t="s">
        <v>373</v>
      </c>
      <c r="M106" s="41" t="s">
        <v>374</v>
      </c>
      <c r="N106" s="41" t="s">
        <v>375</v>
      </c>
      <c r="O106" s="41" t="s">
        <v>16</v>
      </c>
    </row>
    <row r="107" spans="2:15" x14ac:dyDescent="0.35">
      <c r="B107" s="47" t="s">
        <v>365</v>
      </c>
      <c r="C107" s="262" t="s">
        <v>19</v>
      </c>
      <c r="D107" s="262"/>
      <c r="E107" s="44">
        <f>COUNTIF('Recommendations'!F:F,"Phase1")-COUNTIFS('Recommendations'!F:F,"Phase1",'Recommendations'!G:G,"Risk Accepted")-COUNTIFS('Recommendations'!F:F,"Phase1",'Recommendations'!G:G,"N/A")</f>
        <v>0</v>
      </c>
      <c r="F107" s="44">
        <f>COUNTIFS('Recommendations'!F:F,"Phase1",'Recommendations'!L:L,"Resolved")</f>
        <v>0</v>
      </c>
      <c r="G107" s="263">
        <f t="shared" ref="G107:G112" si="4">IF(E107&gt;0,F107/E107,0)</f>
        <v>0</v>
      </c>
      <c r="H107" s="263"/>
      <c r="J107" s="47" t="s">
        <v>365</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366</v>
      </c>
      <c r="C108" s="262" t="s">
        <v>19</v>
      </c>
      <c r="D108" s="262"/>
      <c r="E108" s="44">
        <f>COUNTIF('Recommendations'!F:F,"Phase2")-COUNTIFS('Recommendations'!F:F,"Phase2",'Recommendations'!G:G,"Risk Accepted")-COUNTIFS('Recommendations'!F:F,"Phase2",'Recommendations'!G:G,"N/A")</f>
        <v>0</v>
      </c>
      <c r="F108" s="44">
        <f>COUNTIFS('Recommendations'!F:F,"Phase2",'Recommendations'!L:L,"Resolved")</f>
        <v>0</v>
      </c>
      <c r="G108" s="263">
        <f t="shared" si="4"/>
        <v>0</v>
      </c>
      <c r="H108" s="263"/>
      <c r="J108" s="47" t="s">
        <v>366</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367</v>
      </c>
      <c r="C109" s="262" t="s">
        <v>19</v>
      </c>
      <c r="D109" s="262"/>
      <c r="E109" s="44">
        <f>COUNTIF('Recommendations'!F:F,"Phase3")-COUNTIFS('Recommendations'!F:F,"Phase3",'Recommendations'!G:G,"Risk Accepted")-COUNTIFS('Recommendations'!F:F,"Phase3",'Recommendations'!G:G,"N/A")</f>
        <v>0</v>
      </c>
      <c r="F109" s="44">
        <f>COUNTIFS('Recommendations'!F:F,"Phase3",'Recommendations'!L:L,"Resolved")</f>
        <v>0</v>
      </c>
      <c r="G109" s="263">
        <f t="shared" si="4"/>
        <v>0</v>
      </c>
      <c r="H109" s="263"/>
      <c r="J109" s="47" t="s">
        <v>367</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368</v>
      </c>
      <c r="C110" s="262" t="s">
        <v>19</v>
      </c>
      <c r="D110" s="262"/>
      <c r="E110" s="44">
        <f>COUNTIF('Recommendations'!F:F,"Phase4")-COUNTIFS('Recommendations'!F:F,"Phase4",'Recommendations'!G:G,"Risk Accepted")-COUNTIFS('Recommendations'!F:F,"Phase4",'Recommendations'!G:G,"N/A")</f>
        <v>0</v>
      </c>
      <c r="F110" s="44">
        <f>COUNTIFS('Recommendations'!F:F,"Phase4",'Recommendations'!L:L,"Resolved")</f>
        <v>0</v>
      </c>
      <c r="G110" s="263">
        <f t="shared" si="4"/>
        <v>0</v>
      </c>
      <c r="H110" s="263"/>
      <c r="J110" s="47" t="s">
        <v>368</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369</v>
      </c>
      <c r="C111" s="262" t="s">
        <v>19</v>
      </c>
      <c r="D111" s="262"/>
      <c r="E111" s="44">
        <f>COUNTIF('Recommendations'!F:F,"Phase5")-COUNTIFS('Recommendations'!F:F,"Phase5",'Recommendations'!G:G,"Risk Accepted")-COUNTIFS('Recommendations'!F:F,"Phase5",'Recommendations'!G:G,"N/A")</f>
        <v>0</v>
      </c>
      <c r="F111" s="44">
        <f>COUNTIFS('Recommendations'!F:F,"Phase5",'Recommendations'!L:L,"Resolved")</f>
        <v>0</v>
      </c>
      <c r="G111" s="263">
        <f t="shared" si="4"/>
        <v>0</v>
      </c>
      <c r="H111" s="263"/>
      <c r="J111" s="47" t="s">
        <v>369</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62" t="s">
        <v>19</v>
      </c>
      <c r="D112" s="262"/>
      <c r="E112" s="44">
        <f>COUNTIF('Recommendations'!F:F,"Pending")-COUNTIFS('Recommendations'!F:F,"Pending",'Recommendations'!G:G,"Risk Accepted")-COUNTIFS('Recommendations'!F:F,"Pending",'Recommendations'!G:G,"N/A")</f>
        <v>51</v>
      </c>
      <c r="F112" s="44">
        <f>COUNTIFS('Recommendations'!F:F,"Pending",'Recommendations'!L:L,"Resolved")</f>
        <v>0</v>
      </c>
      <c r="G112" s="263">
        <f t="shared" si="4"/>
        <v>0</v>
      </c>
      <c r="H112" s="263"/>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51</v>
      </c>
    </row>
    <row r="119" spans="2:24" ht="21" x14ac:dyDescent="0.5">
      <c r="B119" s="39" t="s">
        <v>385</v>
      </c>
      <c r="P119" s="56" t="s">
        <v>386</v>
      </c>
    </row>
    <row r="121" spans="2:24" ht="60" customHeight="1" x14ac:dyDescent="0.35">
      <c r="B121" s="264" t="s">
        <v>387</v>
      </c>
      <c r="C121" s="257"/>
      <c r="D121" s="257"/>
      <c r="E121" s="257"/>
      <c r="F121" s="257"/>
      <c r="P121" s="264" t="s">
        <v>388</v>
      </c>
      <c r="Q121" s="257"/>
      <c r="R121" s="257"/>
      <c r="S121" s="257"/>
      <c r="T121" s="257"/>
      <c r="U121" s="257"/>
      <c r="V121" s="257"/>
      <c r="W121" s="257"/>
    </row>
    <row r="123" spans="2:24" ht="30" customHeight="1" x14ac:dyDescent="0.35">
      <c r="P123" s="57" t="s">
        <v>389</v>
      </c>
      <c r="Q123" s="58">
        <f>C16</f>
        <v>0</v>
      </c>
      <c r="R123" s="59"/>
      <c r="S123" s="58">
        <f>C69</f>
        <v>0</v>
      </c>
      <c r="T123" s="59"/>
      <c r="U123" s="58">
        <f>C70</f>
        <v>0</v>
      </c>
      <c r="V123" s="59"/>
      <c r="W123" s="58">
        <f>C71</f>
        <v>0</v>
      </c>
      <c r="X123" s="59"/>
    </row>
    <row r="124" spans="2:24" ht="35" customHeight="1" x14ac:dyDescent="0.35">
      <c r="P124" s="60" t="s">
        <v>390</v>
      </c>
      <c r="Q124" s="60" t="s">
        <v>391</v>
      </c>
      <c r="R124" s="60" t="s">
        <v>392</v>
      </c>
      <c r="S124" s="60" t="s">
        <v>393</v>
      </c>
      <c r="T124" s="60" t="s">
        <v>394</v>
      </c>
      <c r="U124" s="60" t="s">
        <v>395</v>
      </c>
      <c r="V124" s="60" t="s">
        <v>396</v>
      </c>
      <c r="W124" s="60" t="s">
        <v>397</v>
      </c>
      <c r="X124" s="60" t="s">
        <v>398</v>
      </c>
    </row>
    <row r="125" spans="2:24" x14ac:dyDescent="0.35">
      <c r="O125" s="61" t="s">
        <v>399</v>
      </c>
      <c r="P125" s="62" t="s">
        <v>400</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401</v>
      </c>
      <c r="P160" s="56" t="s">
        <v>402</v>
      </c>
    </row>
    <row r="162" spans="2:22" ht="45" customHeight="1" x14ac:dyDescent="0.35">
      <c r="B162" s="264" t="s">
        <v>403</v>
      </c>
      <c r="C162" s="257"/>
      <c r="D162" s="257"/>
      <c r="E162" s="257"/>
      <c r="F162" s="257"/>
      <c r="P162" s="264" t="s">
        <v>404</v>
      </c>
      <c r="Q162" s="257"/>
      <c r="R162" s="257"/>
      <c r="S162" s="257"/>
      <c r="T162" s="257"/>
      <c r="U162" s="257"/>
    </row>
    <row r="163" spans="2:22" ht="35" customHeight="1" x14ac:dyDescent="0.35">
      <c r="P163" s="261" t="s">
        <v>405</v>
      </c>
      <c r="Q163" s="261"/>
      <c r="R163" s="261" t="s">
        <v>406</v>
      </c>
      <c r="S163" s="261"/>
      <c r="T163" s="261"/>
    </row>
    <row r="164" spans="2:22" ht="30" customHeight="1" x14ac:dyDescent="0.35">
      <c r="P164" s="265">
        <v>0</v>
      </c>
      <c r="Q164" s="266"/>
      <c r="R164" s="267" t="s">
        <v>407</v>
      </c>
      <c r="S164" s="268"/>
      <c r="T164" s="268"/>
    </row>
    <row r="167" spans="2:22" ht="25" customHeight="1" x14ac:dyDescent="0.35">
      <c r="P167" s="65" t="s">
        <v>390</v>
      </c>
      <c r="Q167" s="65" t="s">
        <v>408</v>
      </c>
      <c r="R167" s="65" t="s">
        <v>409</v>
      </c>
      <c r="S167" s="269" t="s">
        <v>7</v>
      </c>
      <c r="T167" s="269"/>
      <c r="U167" s="269"/>
      <c r="V167" s="257"/>
    </row>
    <row r="168" spans="2:22" ht="20" customHeight="1" x14ac:dyDescent="0.35">
      <c r="P168" s="67"/>
      <c r="Q168" s="68"/>
      <c r="R168" s="69" t="str">
        <f>IF(AND(NOT(ISBLANK(Q168)), Dashboard!$P164&gt;0), Q168/Dashboard!$P164, "")</f>
        <v/>
      </c>
      <c r="S168" s="270"/>
      <c r="T168" s="271"/>
      <c r="U168" s="271"/>
      <c r="V168" s="271"/>
    </row>
    <row r="169" spans="2:22" ht="20" customHeight="1" x14ac:dyDescent="0.35">
      <c r="P169" s="67"/>
      <c r="Q169" s="68"/>
      <c r="R169" s="69" t="str">
        <f>IF(AND(NOT(ISBLANK(Q169)), Dashboard!$P164&gt;0), Q169/Dashboard!$P164, "")</f>
        <v/>
      </c>
      <c r="S169" s="270"/>
      <c r="T169" s="271"/>
      <c r="U169" s="271"/>
      <c r="V169" s="271"/>
    </row>
    <row r="170" spans="2:22" ht="20" customHeight="1" x14ac:dyDescent="0.35">
      <c r="P170" s="67"/>
      <c r="Q170" s="68"/>
      <c r="R170" s="69" t="str">
        <f>IF(AND(NOT(ISBLANK(Q170)), Dashboard!$P164&gt;0), Q170/Dashboard!$P164, "")</f>
        <v/>
      </c>
      <c r="S170" s="270"/>
      <c r="T170" s="271"/>
      <c r="U170" s="271"/>
      <c r="V170" s="271"/>
    </row>
    <row r="171" spans="2:22" ht="20" customHeight="1" x14ac:dyDescent="0.35">
      <c r="P171" s="67"/>
      <c r="Q171" s="68"/>
      <c r="R171" s="69" t="str">
        <f>IF(AND(NOT(ISBLANK(Q171)), Dashboard!$P164&gt;0), Q171/Dashboard!$P164, "")</f>
        <v/>
      </c>
      <c r="S171" s="270"/>
      <c r="T171" s="271"/>
      <c r="U171" s="271"/>
      <c r="V171" s="271"/>
    </row>
    <row r="172" spans="2:22" ht="20" customHeight="1" x14ac:dyDescent="0.35">
      <c r="P172" s="67"/>
      <c r="Q172" s="68"/>
      <c r="R172" s="69" t="str">
        <f>IF(AND(NOT(ISBLANK(Q172)), Dashboard!$P164&gt;0), Q172/Dashboard!$P164, "")</f>
        <v/>
      </c>
      <c r="S172" s="270"/>
      <c r="T172" s="271"/>
      <c r="U172" s="271"/>
      <c r="V172" s="271"/>
    </row>
    <row r="173" spans="2:22" ht="20" customHeight="1" x14ac:dyDescent="0.35">
      <c r="P173" s="67"/>
      <c r="Q173" s="68"/>
      <c r="R173" s="69" t="str">
        <f>IF(AND(NOT(ISBLANK(Q173)), Dashboard!$P164&gt;0), Q173/Dashboard!$P164, "")</f>
        <v/>
      </c>
      <c r="S173" s="270"/>
      <c r="T173" s="271"/>
      <c r="U173" s="271"/>
      <c r="V173" s="271"/>
    </row>
    <row r="174" spans="2:22" ht="20" customHeight="1" x14ac:dyDescent="0.35">
      <c r="P174" s="67"/>
      <c r="Q174" s="68"/>
      <c r="R174" s="69" t="str">
        <f>IF(AND(NOT(ISBLANK(Q174)), Dashboard!$P164&gt;0), Q174/Dashboard!$P164, "")</f>
        <v/>
      </c>
      <c r="S174" s="270"/>
      <c r="T174" s="271"/>
      <c r="U174" s="271"/>
      <c r="V174" s="271"/>
    </row>
    <row r="175" spans="2:22" ht="20" customHeight="1" x14ac:dyDescent="0.35">
      <c r="P175" s="67"/>
      <c r="Q175" s="68"/>
      <c r="R175" s="69" t="str">
        <f>IF(AND(NOT(ISBLANK(Q175)), Dashboard!$P164&gt;0), Q175/Dashboard!$P164, "")</f>
        <v/>
      </c>
      <c r="S175" s="270"/>
      <c r="T175" s="271"/>
      <c r="U175" s="271"/>
      <c r="V175" s="271"/>
    </row>
    <row r="176" spans="2:22" ht="20" customHeight="1" x14ac:dyDescent="0.35">
      <c r="P176" s="67"/>
      <c r="Q176" s="68"/>
      <c r="R176" s="69" t="str">
        <f>IF(AND(NOT(ISBLANK(Q176)), Dashboard!$P164&gt;0), Q176/Dashboard!$P164, "")</f>
        <v/>
      </c>
      <c r="S176" s="270"/>
      <c r="T176" s="271"/>
      <c r="U176" s="271"/>
      <c r="V176" s="271"/>
    </row>
    <row r="177" spans="2:22" ht="20" customHeight="1" x14ac:dyDescent="0.35">
      <c r="P177" s="67"/>
      <c r="Q177" s="68"/>
      <c r="R177" s="69" t="str">
        <f>IF(AND(NOT(ISBLANK(Q177)), Dashboard!$P164&gt;0), Q177/Dashboard!$P164, "")</f>
        <v/>
      </c>
      <c r="S177" s="270"/>
      <c r="T177" s="271"/>
      <c r="U177" s="271"/>
      <c r="V177" s="271"/>
    </row>
    <row r="178" spans="2:22" ht="20" customHeight="1" x14ac:dyDescent="0.35">
      <c r="P178" s="67"/>
      <c r="Q178" s="68"/>
      <c r="R178" s="69" t="str">
        <f>IF(AND(NOT(ISBLANK(Q178)), Dashboard!$P164&gt;0), Q178/Dashboard!$P164, "")</f>
        <v/>
      </c>
      <c r="S178" s="270"/>
      <c r="T178" s="271"/>
      <c r="U178" s="271"/>
      <c r="V178" s="271"/>
    </row>
    <row r="179" spans="2:22" ht="20" customHeight="1" x14ac:dyDescent="0.35">
      <c r="P179" s="67"/>
      <c r="Q179" s="68"/>
      <c r="R179" s="69" t="str">
        <f>IF(AND(NOT(ISBLANK(Q179)), Dashboard!$P164&gt;0), Q179/Dashboard!$P164, "")</f>
        <v/>
      </c>
      <c r="S179" s="270"/>
      <c r="T179" s="271"/>
      <c r="U179" s="271"/>
      <c r="V179" s="271"/>
    </row>
    <row r="180" spans="2:22" ht="20" customHeight="1" x14ac:dyDescent="0.35">
      <c r="P180" s="67"/>
      <c r="Q180" s="68"/>
      <c r="R180" s="69" t="str">
        <f>IF(AND(NOT(ISBLANK(Q180)), Dashboard!$P164&gt;0), Q180/Dashboard!$P164, "")</f>
        <v/>
      </c>
      <c r="S180" s="270"/>
      <c r="T180" s="271"/>
      <c r="U180" s="271"/>
      <c r="V180" s="271"/>
    </row>
    <row r="181" spans="2:22" ht="20" customHeight="1" x14ac:dyDescent="0.35">
      <c r="P181" s="67"/>
      <c r="Q181" s="68"/>
      <c r="R181" s="69" t="str">
        <f>IF(AND(NOT(ISBLANK(Q181)), Dashboard!$P164&gt;0), Q181/Dashboard!$P164, "")</f>
        <v/>
      </c>
      <c r="S181" s="270"/>
      <c r="T181" s="271"/>
      <c r="U181" s="271"/>
      <c r="V181" s="271"/>
    </row>
    <row r="182" spans="2:22" ht="20" customHeight="1" x14ac:dyDescent="0.35">
      <c r="P182" s="67"/>
      <c r="Q182" s="68"/>
      <c r="R182" s="69" t="str">
        <f>IF(AND(NOT(ISBLANK(Q182)), Dashboard!$P164&gt;0), Q182/Dashboard!$P164, "")</f>
        <v/>
      </c>
      <c r="S182" s="270"/>
      <c r="T182" s="271"/>
      <c r="U182" s="271"/>
      <c r="V182" s="271"/>
    </row>
    <row r="183" spans="2:22" ht="20" customHeight="1" x14ac:dyDescent="0.35">
      <c r="P183" s="67"/>
      <c r="Q183" s="68"/>
      <c r="R183" s="69" t="str">
        <f>IF(AND(NOT(ISBLANK(Q183)), Dashboard!$P164&gt;0), Q183/Dashboard!$P164, "")</f>
        <v/>
      </c>
      <c r="S183" s="270"/>
      <c r="T183" s="271"/>
      <c r="U183" s="271"/>
      <c r="V183" s="271"/>
    </row>
    <row r="184" spans="2:22" ht="20" customHeight="1" x14ac:dyDescent="0.35">
      <c r="P184" s="67"/>
      <c r="Q184" s="68"/>
      <c r="R184" s="69" t="str">
        <f>IF(AND(NOT(ISBLANK(Q184)), Dashboard!$P164&gt;0), Q184/Dashboard!$P164, "")</f>
        <v/>
      </c>
      <c r="S184" s="270"/>
      <c r="T184" s="271"/>
      <c r="U184" s="271"/>
      <c r="V184" s="271"/>
    </row>
    <row r="185" spans="2:22" ht="20" customHeight="1" x14ac:dyDescent="0.35">
      <c r="P185" s="67"/>
      <c r="Q185" s="68"/>
      <c r="R185" s="69" t="str">
        <f>IF(AND(NOT(ISBLANK(Q185)), Dashboard!$P164&gt;0), Q185/Dashboard!$P164, "")</f>
        <v/>
      </c>
      <c r="S185" s="270"/>
      <c r="T185" s="271"/>
      <c r="U185" s="271"/>
      <c r="V185" s="271"/>
    </row>
    <row r="186" spans="2:22" ht="20" customHeight="1" x14ac:dyDescent="0.35">
      <c r="P186" s="67"/>
      <c r="Q186" s="68"/>
      <c r="R186" s="69" t="str">
        <f>IF(AND(NOT(ISBLANK(Q186)), Dashboard!$P164&gt;0), Q186/Dashboard!$P164, "")</f>
        <v/>
      </c>
      <c r="S186" s="270"/>
      <c r="T186" s="271"/>
      <c r="U186" s="271"/>
      <c r="V186" s="271"/>
    </row>
    <row r="187" spans="2:22" ht="20" customHeight="1" x14ac:dyDescent="0.35">
      <c r="P187" s="67"/>
      <c r="Q187" s="68"/>
      <c r="R187" s="69" t="str">
        <f>IF(AND(NOT(ISBLANK(Q187)), Dashboard!$P164&gt;0), Q187/Dashboard!$P164, "")</f>
        <v/>
      </c>
      <c r="S187" s="270"/>
      <c r="T187" s="271"/>
      <c r="U187" s="271"/>
      <c r="V187" s="271"/>
    </row>
    <row r="191" spans="2:22" ht="32" customHeight="1" x14ac:dyDescent="0.35">
      <c r="B191" s="255" t="s">
        <v>264</v>
      </c>
      <c r="C191" s="255"/>
      <c r="D191" s="255"/>
      <c r="E191" s="255"/>
      <c r="F191" s="255"/>
      <c r="G191" s="255"/>
      <c r="H191" s="255"/>
      <c r="I191" s="255"/>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77" priority="1" operator="greaterThanOrEqual">
      <formula>0.9</formula>
    </cfRule>
    <cfRule type="cellIs" dxfId="76" priority="2" operator="greaterThanOrEqual">
      <formula>0.5</formula>
    </cfRule>
    <cfRule type="cellIs" dxfId="75" priority="3" operator="lessThan">
      <formula>0.5</formula>
    </cfRule>
  </conditionalFormatting>
  <conditionalFormatting sqref="G107:H112">
    <cfRule type="expression" dxfId="74" priority="4">
      <formula>$G107&gt;=0.8</formula>
    </cfRule>
    <cfRule type="expression" dxfId="73" priority="5">
      <formula>AND($G107&gt;=0.5,$G107&lt;0.8)</formula>
    </cfRule>
    <cfRule type="expression" dxfId="72" priority="6">
      <formula>$G107&lt;0.5</formula>
    </cfRule>
  </conditionalFormatting>
  <conditionalFormatting sqref="K107:K112">
    <cfRule type="cellIs" dxfId="71" priority="7" operator="greaterThan">
      <formula>0</formula>
    </cfRule>
  </conditionalFormatting>
  <conditionalFormatting sqref="L107:L112">
    <cfRule type="cellIs" dxfId="70" priority="8" operator="greaterThan">
      <formula>0</formula>
    </cfRule>
  </conditionalFormatting>
  <conditionalFormatting sqref="M107:M112">
    <cfRule type="cellIs" dxfId="69" priority="9" operator="greaterThan">
      <formula>0</formula>
    </cfRule>
  </conditionalFormatting>
  <conditionalFormatting sqref="N107:N112">
    <cfRule type="cellIs" dxfId="68"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6"/>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52"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27</v>
      </c>
      <c r="K4" s="1" t="s">
        <v>32</v>
      </c>
      <c r="L4" s="3" t="str">
        <f t="shared" si="0"/>
        <v>Outstanding</v>
      </c>
      <c r="M4" s="11" t="s">
        <v>19</v>
      </c>
    </row>
    <row r="5" spans="1:13" ht="60" customHeight="1" x14ac:dyDescent="0.35">
      <c r="A5" s="9" t="s">
        <v>33</v>
      </c>
      <c r="B5" s="1" t="s">
        <v>34</v>
      </c>
      <c r="C5" s="2" t="s">
        <v>25</v>
      </c>
      <c r="D5" s="3" t="s">
        <v>16</v>
      </c>
      <c r="E5" s="3" t="s">
        <v>17</v>
      </c>
      <c r="F5" s="3" t="s">
        <v>18</v>
      </c>
      <c r="G5" s="3" t="s">
        <v>19</v>
      </c>
      <c r="H5" s="4" t="s">
        <v>19</v>
      </c>
      <c r="I5" s="1" t="s">
        <v>35</v>
      </c>
      <c r="J5" s="1" t="s">
        <v>27</v>
      </c>
      <c r="K5" s="1" t="s">
        <v>36</v>
      </c>
      <c r="L5" s="3" t="str">
        <f t="shared" si="0"/>
        <v>Outstanding</v>
      </c>
      <c r="M5" s="11" t="s">
        <v>19</v>
      </c>
    </row>
    <row r="6" spans="1:13" ht="60" customHeight="1" x14ac:dyDescent="0.35">
      <c r="A6" s="9" t="s">
        <v>37</v>
      </c>
      <c r="B6" s="1" t="s">
        <v>38</v>
      </c>
      <c r="C6" s="2" t="s">
        <v>25</v>
      </c>
      <c r="D6" s="3" t="s">
        <v>16</v>
      </c>
      <c r="E6" s="3" t="s">
        <v>17</v>
      </c>
      <c r="F6" s="3" t="s">
        <v>18</v>
      </c>
      <c r="G6" s="3" t="s">
        <v>19</v>
      </c>
      <c r="H6" s="4" t="s">
        <v>19</v>
      </c>
      <c r="I6" s="1" t="s">
        <v>39</v>
      </c>
      <c r="J6" s="1" t="s">
        <v>27</v>
      </c>
      <c r="K6" s="1" t="s">
        <v>40</v>
      </c>
      <c r="L6" s="3" t="str">
        <f t="shared" si="0"/>
        <v>Outstanding</v>
      </c>
      <c r="M6" s="11" t="s">
        <v>19</v>
      </c>
    </row>
    <row r="7" spans="1:13" ht="60" customHeight="1" x14ac:dyDescent="0.35">
      <c r="A7" s="9" t="s">
        <v>41</v>
      </c>
      <c r="B7" s="1" t="s">
        <v>42</v>
      </c>
      <c r="C7" s="2" t="s">
        <v>25</v>
      </c>
      <c r="D7" s="3" t="s">
        <v>16</v>
      </c>
      <c r="E7" s="3" t="s">
        <v>17</v>
      </c>
      <c r="F7" s="3" t="s">
        <v>18</v>
      </c>
      <c r="G7" s="3" t="s">
        <v>19</v>
      </c>
      <c r="H7" s="4" t="s">
        <v>19</v>
      </c>
      <c r="I7" s="1" t="s">
        <v>43</v>
      </c>
      <c r="J7" s="1" t="s">
        <v>27</v>
      </c>
      <c r="K7" s="1" t="s">
        <v>44</v>
      </c>
      <c r="L7" s="3" t="str">
        <f t="shared" si="0"/>
        <v>Outstanding</v>
      </c>
      <c r="M7" s="11" t="s">
        <v>19</v>
      </c>
    </row>
    <row r="8" spans="1:13" ht="60" customHeight="1" x14ac:dyDescent="0.35">
      <c r="A8" s="9" t="s">
        <v>45</v>
      </c>
      <c r="B8" s="1" t="s">
        <v>46</v>
      </c>
      <c r="C8" s="2" t="s">
        <v>25</v>
      </c>
      <c r="D8" s="3" t="s">
        <v>16</v>
      </c>
      <c r="E8" s="3" t="s">
        <v>17</v>
      </c>
      <c r="F8" s="3" t="s">
        <v>18</v>
      </c>
      <c r="G8" s="3" t="s">
        <v>19</v>
      </c>
      <c r="H8" s="4" t="s">
        <v>19</v>
      </c>
      <c r="I8" s="1" t="s">
        <v>47</v>
      </c>
      <c r="J8" s="1" t="s">
        <v>48</v>
      </c>
      <c r="K8" s="1" t="s">
        <v>49</v>
      </c>
      <c r="L8" s="3" t="str">
        <f t="shared" si="0"/>
        <v>Outstanding</v>
      </c>
      <c r="M8" s="11" t="s">
        <v>19</v>
      </c>
    </row>
    <row r="9" spans="1:13" ht="60" customHeight="1" x14ac:dyDescent="0.35">
      <c r="A9" s="9" t="s">
        <v>50</v>
      </c>
      <c r="B9" s="1" t="s">
        <v>51</v>
      </c>
      <c r="C9" s="2" t="s">
        <v>25</v>
      </c>
      <c r="D9" s="3" t="s">
        <v>16</v>
      </c>
      <c r="E9" s="3" t="s">
        <v>17</v>
      </c>
      <c r="F9" s="3" t="s">
        <v>18</v>
      </c>
      <c r="G9" s="3" t="s">
        <v>19</v>
      </c>
      <c r="H9" s="4" t="s">
        <v>19</v>
      </c>
      <c r="I9" s="1" t="s">
        <v>52</v>
      </c>
      <c r="J9" s="1" t="s">
        <v>53</v>
      </c>
      <c r="K9" s="1" t="s">
        <v>54</v>
      </c>
      <c r="L9" s="3" t="str">
        <f t="shared" si="0"/>
        <v>Outstanding</v>
      </c>
      <c r="M9" s="11" t="s">
        <v>19</v>
      </c>
    </row>
    <row r="10" spans="1:13" ht="60" customHeight="1" x14ac:dyDescent="0.35">
      <c r="A10" s="9" t="s">
        <v>55</v>
      </c>
      <c r="B10" s="1" t="s">
        <v>56</v>
      </c>
      <c r="C10" s="2" t="s">
        <v>25</v>
      </c>
      <c r="D10" s="3" t="s">
        <v>16</v>
      </c>
      <c r="E10" s="3" t="s">
        <v>17</v>
      </c>
      <c r="F10" s="3" t="s">
        <v>18</v>
      </c>
      <c r="G10" s="3" t="s">
        <v>19</v>
      </c>
      <c r="H10" s="4" t="s">
        <v>19</v>
      </c>
      <c r="I10" s="1" t="s">
        <v>57</v>
      </c>
      <c r="J10" s="1" t="s">
        <v>58</v>
      </c>
      <c r="K10" s="1" t="s">
        <v>59</v>
      </c>
      <c r="L10" s="3" t="str">
        <f t="shared" si="0"/>
        <v>Outstanding</v>
      </c>
      <c r="M10" s="11" t="s">
        <v>19</v>
      </c>
    </row>
    <row r="11" spans="1:13" ht="60" customHeight="1" x14ac:dyDescent="0.35">
      <c r="A11" s="9" t="s">
        <v>60</v>
      </c>
      <c r="B11" s="1" t="s">
        <v>61</v>
      </c>
      <c r="C11" s="2" t="s">
        <v>25</v>
      </c>
      <c r="D11" s="3" t="s">
        <v>16</v>
      </c>
      <c r="E11" s="3" t="s">
        <v>17</v>
      </c>
      <c r="F11" s="3" t="s">
        <v>18</v>
      </c>
      <c r="G11" s="3" t="s">
        <v>19</v>
      </c>
      <c r="H11" s="4" t="s">
        <v>19</v>
      </c>
      <c r="I11" s="1" t="s">
        <v>62</v>
      </c>
      <c r="J11" s="1" t="s">
        <v>63</v>
      </c>
      <c r="K11" s="1" t="s">
        <v>64</v>
      </c>
      <c r="L11" s="3" t="str">
        <f t="shared" si="0"/>
        <v>Outstanding</v>
      </c>
      <c r="M11" s="11" t="s">
        <v>19</v>
      </c>
    </row>
    <row r="12" spans="1:13" ht="60" customHeight="1" x14ac:dyDescent="0.35">
      <c r="A12" s="9" t="s">
        <v>65</v>
      </c>
      <c r="B12" s="1" t="s">
        <v>66</v>
      </c>
      <c r="C12" s="2" t="s">
        <v>67</v>
      </c>
      <c r="D12" s="3" t="s">
        <v>16</v>
      </c>
      <c r="E12" s="3" t="s">
        <v>17</v>
      </c>
      <c r="F12" s="3" t="s">
        <v>18</v>
      </c>
      <c r="G12" s="3" t="s">
        <v>19</v>
      </c>
      <c r="H12" s="4" t="s">
        <v>19</v>
      </c>
      <c r="I12" s="1" t="s">
        <v>68</v>
      </c>
      <c r="J12" s="1" t="s">
        <v>69</v>
      </c>
      <c r="K12" s="1" t="s">
        <v>70</v>
      </c>
      <c r="L12" s="3" t="str">
        <f t="shared" si="0"/>
        <v>Outstanding</v>
      </c>
      <c r="M12" s="11" t="s">
        <v>19</v>
      </c>
    </row>
    <row r="13" spans="1:13" ht="60" customHeight="1" x14ac:dyDescent="0.35">
      <c r="A13" s="9" t="s">
        <v>71</v>
      </c>
      <c r="B13" s="1" t="s">
        <v>72</v>
      </c>
      <c r="C13" s="2" t="s">
        <v>25</v>
      </c>
      <c r="D13" s="3" t="s">
        <v>16</v>
      </c>
      <c r="E13" s="3" t="s">
        <v>17</v>
      </c>
      <c r="F13" s="3" t="s">
        <v>18</v>
      </c>
      <c r="G13" s="3" t="s">
        <v>19</v>
      </c>
      <c r="H13" s="4" t="s">
        <v>19</v>
      </c>
      <c r="I13" s="1" t="s">
        <v>73</v>
      </c>
      <c r="J13" s="1" t="s">
        <v>74</v>
      </c>
      <c r="K13" s="1" t="s">
        <v>75</v>
      </c>
      <c r="L13" s="3" t="str">
        <f t="shared" si="0"/>
        <v>Outstanding</v>
      </c>
      <c r="M13" s="11" t="s">
        <v>19</v>
      </c>
    </row>
    <row r="14" spans="1:13" ht="60" customHeight="1" x14ac:dyDescent="0.35">
      <c r="A14" s="9" t="s">
        <v>76</v>
      </c>
      <c r="B14" s="1" t="s">
        <v>77</v>
      </c>
      <c r="C14" s="2" t="s">
        <v>25</v>
      </c>
      <c r="D14" s="3" t="s">
        <v>16</v>
      </c>
      <c r="E14" s="3" t="s">
        <v>17</v>
      </c>
      <c r="F14" s="3" t="s">
        <v>18</v>
      </c>
      <c r="G14" s="3" t="s">
        <v>19</v>
      </c>
      <c r="H14" s="4" t="s">
        <v>19</v>
      </c>
      <c r="I14" s="1" t="s">
        <v>78</v>
      </c>
      <c r="J14" s="1" t="s">
        <v>79</v>
      </c>
      <c r="K14" s="1" t="s">
        <v>80</v>
      </c>
      <c r="L14" s="3" t="str">
        <f t="shared" si="0"/>
        <v>Outstanding</v>
      </c>
      <c r="M14" s="11" t="s">
        <v>19</v>
      </c>
    </row>
    <row r="15" spans="1:13" ht="60" customHeight="1" x14ac:dyDescent="0.35">
      <c r="A15" s="9" t="s">
        <v>81</v>
      </c>
      <c r="B15" s="1" t="s">
        <v>82</v>
      </c>
      <c r="C15" s="2" t="s">
        <v>15</v>
      </c>
      <c r="D15" s="3" t="s">
        <v>16</v>
      </c>
      <c r="E15" s="3" t="s">
        <v>17</v>
      </c>
      <c r="F15" s="3" t="s">
        <v>18</v>
      </c>
      <c r="G15" s="3" t="s">
        <v>19</v>
      </c>
      <c r="H15" s="4" t="s">
        <v>19</v>
      </c>
      <c r="I15" s="1" t="s">
        <v>83</v>
      </c>
      <c r="J15" s="1" t="s">
        <v>84</v>
      </c>
      <c r="K15" s="1" t="s">
        <v>85</v>
      </c>
      <c r="L15" s="3" t="str">
        <f t="shared" si="0"/>
        <v>Outstanding</v>
      </c>
      <c r="M15" s="11" t="s">
        <v>19</v>
      </c>
    </row>
    <row r="16" spans="1:13" ht="60" customHeight="1" x14ac:dyDescent="0.35">
      <c r="A16" s="9" t="s">
        <v>86</v>
      </c>
      <c r="B16" s="1" t="s">
        <v>87</v>
      </c>
      <c r="C16" s="2" t="s">
        <v>25</v>
      </c>
      <c r="D16" s="3" t="s">
        <v>16</v>
      </c>
      <c r="E16" s="3" t="s">
        <v>17</v>
      </c>
      <c r="F16" s="3" t="s">
        <v>18</v>
      </c>
      <c r="G16" s="3" t="s">
        <v>19</v>
      </c>
      <c r="H16" s="4" t="s">
        <v>19</v>
      </c>
      <c r="I16" s="1" t="s">
        <v>88</v>
      </c>
      <c r="J16" s="1" t="s">
        <v>89</v>
      </c>
      <c r="K16" s="1" t="s">
        <v>90</v>
      </c>
      <c r="L16" s="3" t="str">
        <f t="shared" si="0"/>
        <v>Outstanding</v>
      </c>
      <c r="M16" s="11" t="s">
        <v>19</v>
      </c>
    </row>
    <row r="17" spans="1:13" ht="60" customHeight="1" x14ac:dyDescent="0.35">
      <c r="A17" s="9" t="s">
        <v>91</v>
      </c>
      <c r="B17" s="1" t="s">
        <v>92</v>
      </c>
      <c r="C17" s="2" t="s">
        <v>25</v>
      </c>
      <c r="D17" s="3" t="s">
        <v>16</v>
      </c>
      <c r="E17" s="3" t="s">
        <v>17</v>
      </c>
      <c r="F17" s="3" t="s">
        <v>18</v>
      </c>
      <c r="G17" s="3" t="s">
        <v>19</v>
      </c>
      <c r="H17" s="4" t="s">
        <v>19</v>
      </c>
      <c r="I17" s="1" t="s">
        <v>93</v>
      </c>
      <c r="J17" s="1" t="s">
        <v>94</v>
      </c>
      <c r="K17" s="1" t="s">
        <v>95</v>
      </c>
      <c r="L17" s="3" t="str">
        <f t="shared" si="0"/>
        <v>Outstanding</v>
      </c>
      <c r="M17" s="11" t="s">
        <v>19</v>
      </c>
    </row>
    <row r="18" spans="1:13" ht="60" customHeight="1" x14ac:dyDescent="0.35">
      <c r="A18" s="9" t="s">
        <v>96</v>
      </c>
      <c r="B18" s="1" t="s">
        <v>97</v>
      </c>
      <c r="C18" s="2" t="s">
        <v>25</v>
      </c>
      <c r="D18" s="3" t="s">
        <v>16</v>
      </c>
      <c r="E18" s="3" t="s">
        <v>17</v>
      </c>
      <c r="F18" s="3" t="s">
        <v>18</v>
      </c>
      <c r="G18" s="3" t="s">
        <v>19</v>
      </c>
      <c r="H18" s="4" t="s">
        <v>19</v>
      </c>
      <c r="I18" s="1" t="s">
        <v>93</v>
      </c>
      <c r="J18" s="1" t="s">
        <v>94</v>
      </c>
      <c r="K18" s="1" t="s">
        <v>95</v>
      </c>
      <c r="L18" s="3" t="str">
        <f t="shared" si="0"/>
        <v>Outstanding</v>
      </c>
      <c r="M18" s="11" t="s">
        <v>19</v>
      </c>
    </row>
    <row r="19" spans="1:13" ht="60" customHeight="1" x14ac:dyDescent="0.35">
      <c r="A19" s="9" t="s">
        <v>98</v>
      </c>
      <c r="B19" s="1" t="s">
        <v>99</v>
      </c>
      <c r="C19" s="2" t="s">
        <v>25</v>
      </c>
      <c r="D19" s="3" t="s">
        <v>16</v>
      </c>
      <c r="E19" s="3" t="s">
        <v>17</v>
      </c>
      <c r="F19" s="3" t="s">
        <v>18</v>
      </c>
      <c r="G19" s="3" t="s">
        <v>19</v>
      </c>
      <c r="H19" s="4" t="s">
        <v>19</v>
      </c>
      <c r="I19" s="1" t="s">
        <v>100</v>
      </c>
      <c r="J19" s="1" t="s">
        <v>101</v>
      </c>
      <c r="K19" s="1" t="s">
        <v>102</v>
      </c>
      <c r="L19" s="3" t="str">
        <f t="shared" si="0"/>
        <v>Outstanding</v>
      </c>
      <c r="M19" s="11" t="s">
        <v>19</v>
      </c>
    </row>
    <row r="20" spans="1:13" ht="60" customHeight="1" x14ac:dyDescent="0.35">
      <c r="A20" s="9" t="s">
        <v>103</v>
      </c>
      <c r="B20" s="1" t="s">
        <v>104</v>
      </c>
      <c r="C20" s="2" t="s">
        <v>67</v>
      </c>
      <c r="D20" s="3" t="s">
        <v>16</v>
      </c>
      <c r="E20" s="3" t="s">
        <v>17</v>
      </c>
      <c r="F20" s="3" t="s">
        <v>18</v>
      </c>
      <c r="G20" s="3" t="s">
        <v>19</v>
      </c>
      <c r="H20" s="4" t="s">
        <v>19</v>
      </c>
      <c r="I20" s="1" t="s">
        <v>105</v>
      </c>
      <c r="J20" s="1" t="s">
        <v>106</v>
      </c>
      <c r="K20" s="1" t="s">
        <v>107</v>
      </c>
      <c r="L20" s="3" t="str">
        <f t="shared" si="0"/>
        <v>Outstanding</v>
      </c>
      <c r="M20" s="11" t="s">
        <v>19</v>
      </c>
    </row>
    <row r="21" spans="1:13" ht="60" customHeight="1" x14ac:dyDescent="0.35">
      <c r="A21" s="9" t="s">
        <v>108</v>
      </c>
      <c r="B21" s="1" t="s">
        <v>109</v>
      </c>
      <c r="C21" s="2" t="s">
        <v>15</v>
      </c>
      <c r="D21" s="3" t="s">
        <v>16</v>
      </c>
      <c r="E21" s="3" t="s">
        <v>17</v>
      </c>
      <c r="F21" s="3" t="s">
        <v>18</v>
      </c>
      <c r="G21" s="3" t="s">
        <v>19</v>
      </c>
      <c r="H21" s="4" t="s">
        <v>19</v>
      </c>
      <c r="I21" s="1" t="s">
        <v>110</v>
      </c>
      <c r="J21" s="1" t="s">
        <v>111</v>
      </c>
      <c r="K21" s="1" t="s">
        <v>112</v>
      </c>
      <c r="L21" s="3" t="str">
        <f t="shared" si="0"/>
        <v>Outstanding</v>
      </c>
      <c r="M21" s="11" t="s">
        <v>19</v>
      </c>
    </row>
    <row r="22" spans="1:13" ht="60" customHeight="1" x14ac:dyDescent="0.35">
      <c r="A22" s="9" t="s">
        <v>113</v>
      </c>
      <c r="B22" s="1" t="s">
        <v>114</v>
      </c>
      <c r="C22" s="2" t="s">
        <v>15</v>
      </c>
      <c r="D22" s="3" t="s">
        <v>16</v>
      </c>
      <c r="E22" s="3" t="s">
        <v>17</v>
      </c>
      <c r="F22" s="3" t="s">
        <v>18</v>
      </c>
      <c r="G22" s="3" t="s">
        <v>19</v>
      </c>
      <c r="H22" s="4" t="s">
        <v>19</v>
      </c>
      <c r="I22" s="1" t="s">
        <v>115</v>
      </c>
      <c r="J22" s="1" t="s">
        <v>116</v>
      </c>
      <c r="K22" s="1" t="s">
        <v>117</v>
      </c>
      <c r="L22" s="3" t="str">
        <f t="shared" si="0"/>
        <v>Outstanding</v>
      </c>
      <c r="M22" s="11" t="s">
        <v>19</v>
      </c>
    </row>
    <row r="23" spans="1:13" ht="60" customHeight="1" x14ac:dyDescent="0.35">
      <c r="A23" s="9" t="s">
        <v>118</v>
      </c>
      <c r="B23" s="1" t="s">
        <v>119</v>
      </c>
      <c r="C23" s="2" t="s">
        <v>25</v>
      </c>
      <c r="D23" s="3" t="s">
        <v>16</v>
      </c>
      <c r="E23" s="3" t="s">
        <v>17</v>
      </c>
      <c r="F23" s="3" t="s">
        <v>18</v>
      </c>
      <c r="G23" s="3" t="s">
        <v>19</v>
      </c>
      <c r="H23" s="4" t="s">
        <v>19</v>
      </c>
      <c r="I23" s="1" t="s">
        <v>120</v>
      </c>
      <c r="J23" s="1" t="s">
        <v>121</v>
      </c>
      <c r="K23" s="1" t="s">
        <v>122</v>
      </c>
      <c r="L23" s="3" t="str">
        <f t="shared" si="0"/>
        <v>Outstanding</v>
      </c>
      <c r="M23" s="11" t="s">
        <v>19</v>
      </c>
    </row>
    <row r="24" spans="1:13" ht="60" customHeight="1" x14ac:dyDescent="0.35">
      <c r="A24" s="9" t="s">
        <v>123</v>
      </c>
      <c r="B24" s="1" t="s">
        <v>124</v>
      </c>
      <c r="C24" s="2" t="s">
        <v>67</v>
      </c>
      <c r="D24" s="3" t="s">
        <v>16</v>
      </c>
      <c r="E24" s="3" t="s">
        <v>17</v>
      </c>
      <c r="F24" s="3" t="s">
        <v>18</v>
      </c>
      <c r="G24" s="3" t="s">
        <v>19</v>
      </c>
      <c r="H24" s="4" t="s">
        <v>19</v>
      </c>
      <c r="I24" s="1" t="s">
        <v>125</v>
      </c>
      <c r="J24" s="1" t="s">
        <v>126</v>
      </c>
      <c r="K24" s="1" t="s">
        <v>127</v>
      </c>
      <c r="L24" s="3" t="str">
        <f t="shared" si="0"/>
        <v>Outstanding</v>
      </c>
      <c r="M24" s="11" t="s">
        <v>19</v>
      </c>
    </row>
    <row r="25" spans="1:13" ht="60" customHeight="1" x14ac:dyDescent="0.35">
      <c r="A25" s="9" t="s">
        <v>128</v>
      </c>
      <c r="B25" s="1" t="s">
        <v>129</v>
      </c>
      <c r="C25" s="2" t="s">
        <v>25</v>
      </c>
      <c r="D25" s="3" t="s">
        <v>16</v>
      </c>
      <c r="E25" s="3" t="s">
        <v>17</v>
      </c>
      <c r="F25" s="3" t="s">
        <v>18</v>
      </c>
      <c r="G25" s="3" t="s">
        <v>19</v>
      </c>
      <c r="H25" s="4" t="s">
        <v>19</v>
      </c>
      <c r="I25" s="1" t="s">
        <v>130</v>
      </c>
      <c r="J25" s="1" t="s">
        <v>131</v>
      </c>
      <c r="K25" s="1" t="s">
        <v>132</v>
      </c>
      <c r="L25" s="3" t="str">
        <f t="shared" si="0"/>
        <v>Outstanding</v>
      </c>
      <c r="M25" s="11" t="s">
        <v>19</v>
      </c>
    </row>
    <row r="26" spans="1:13" ht="60" customHeight="1" x14ac:dyDescent="0.35">
      <c r="A26" s="9" t="s">
        <v>133</v>
      </c>
      <c r="B26" s="1" t="s">
        <v>134</v>
      </c>
      <c r="C26" s="2" t="s">
        <v>25</v>
      </c>
      <c r="D26" s="3" t="s">
        <v>16</v>
      </c>
      <c r="E26" s="3" t="s">
        <v>17</v>
      </c>
      <c r="F26" s="3" t="s">
        <v>18</v>
      </c>
      <c r="G26" s="3" t="s">
        <v>19</v>
      </c>
      <c r="H26" s="4" t="s">
        <v>19</v>
      </c>
      <c r="I26" s="1" t="s">
        <v>135</v>
      </c>
      <c r="J26" s="1" t="s">
        <v>136</v>
      </c>
      <c r="K26" s="1" t="s">
        <v>137</v>
      </c>
      <c r="L26" s="3" t="str">
        <f t="shared" si="0"/>
        <v>Outstanding</v>
      </c>
      <c r="M26" s="11" t="s">
        <v>19</v>
      </c>
    </row>
    <row r="27" spans="1:13" ht="60" customHeight="1" x14ac:dyDescent="0.35">
      <c r="A27" s="9" t="s">
        <v>138</v>
      </c>
      <c r="B27" s="1" t="s">
        <v>139</v>
      </c>
      <c r="C27" s="2" t="s">
        <v>25</v>
      </c>
      <c r="D27" s="3" t="s">
        <v>16</v>
      </c>
      <c r="E27" s="3" t="s">
        <v>17</v>
      </c>
      <c r="F27" s="3" t="s">
        <v>18</v>
      </c>
      <c r="G27" s="3" t="s">
        <v>19</v>
      </c>
      <c r="H27" s="4" t="s">
        <v>19</v>
      </c>
      <c r="I27" s="1" t="s">
        <v>140</v>
      </c>
      <c r="J27" s="1" t="s">
        <v>141</v>
      </c>
      <c r="K27" s="1" t="s">
        <v>142</v>
      </c>
      <c r="L27" s="3" t="str">
        <f t="shared" si="0"/>
        <v>Outstanding</v>
      </c>
      <c r="M27" s="11" t="s">
        <v>19</v>
      </c>
    </row>
    <row r="28" spans="1:13" ht="60" customHeight="1" x14ac:dyDescent="0.35">
      <c r="A28" s="9" t="s">
        <v>143</v>
      </c>
      <c r="B28" s="1" t="s">
        <v>144</v>
      </c>
      <c r="C28" s="2" t="s">
        <v>25</v>
      </c>
      <c r="D28" s="3" t="s">
        <v>16</v>
      </c>
      <c r="E28" s="3" t="s">
        <v>17</v>
      </c>
      <c r="F28" s="3" t="s">
        <v>18</v>
      </c>
      <c r="G28" s="3" t="s">
        <v>19</v>
      </c>
      <c r="H28" s="4" t="s">
        <v>19</v>
      </c>
      <c r="I28" s="1" t="s">
        <v>145</v>
      </c>
      <c r="J28" s="1" t="s">
        <v>146</v>
      </c>
      <c r="K28" s="1" t="s">
        <v>147</v>
      </c>
      <c r="L28" s="3" t="str">
        <f t="shared" si="0"/>
        <v>Outstanding</v>
      </c>
      <c r="M28" s="11" t="s">
        <v>19</v>
      </c>
    </row>
    <row r="29" spans="1:13" ht="60" customHeight="1" x14ac:dyDescent="0.35">
      <c r="A29" s="9" t="s">
        <v>148</v>
      </c>
      <c r="B29" s="1" t="s">
        <v>149</v>
      </c>
      <c r="C29" s="2" t="s">
        <v>25</v>
      </c>
      <c r="D29" s="3" t="s">
        <v>16</v>
      </c>
      <c r="E29" s="3" t="s">
        <v>17</v>
      </c>
      <c r="F29" s="3" t="s">
        <v>18</v>
      </c>
      <c r="G29" s="3" t="s">
        <v>19</v>
      </c>
      <c r="H29" s="4" t="s">
        <v>19</v>
      </c>
      <c r="I29" s="1" t="s">
        <v>150</v>
      </c>
      <c r="J29" s="1" t="s">
        <v>151</v>
      </c>
      <c r="K29" s="1" t="s">
        <v>152</v>
      </c>
      <c r="L29" s="3" t="str">
        <f t="shared" si="0"/>
        <v>Outstanding</v>
      </c>
      <c r="M29" s="11" t="s">
        <v>19</v>
      </c>
    </row>
    <row r="30" spans="1:13" ht="60" customHeight="1" x14ac:dyDescent="0.35">
      <c r="A30" s="9" t="s">
        <v>153</v>
      </c>
      <c r="B30" s="1" t="s">
        <v>154</v>
      </c>
      <c r="C30" s="2" t="s">
        <v>25</v>
      </c>
      <c r="D30" s="3" t="s">
        <v>16</v>
      </c>
      <c r="E30" s="3" t="s">
        <v>17</v>
      </c>
      <c r="F30" s="3" t="s">
        <v>18</v>
      </c>
      <c r="G30" s="3" t="s">
        <v>19</v>
      </c>
      <c r="H30" s="4" t="s">
        <v>19</v>
      </c>
      <c r="I30" s="1" t="s">
        <v>155</v>
      </c>
      <c r="J30" s="1" t="s">
        <v>156</v>
      </c>
      <c r="K30" s="1" t="s">
        <v>157</v>
      </c>
      <c r="L30" s="3" t="str">
        <f t="shared" si="0"/>
        <v>Outstanding</v>
      </c>
      <c r="M30" s="11" t="s">
        <v>19</v>
      </c>
    </row>
    <row r="31" spans="1:13" ht="60" customHeight="1" x14ac:dyDescent="0.35">
      <c r="A31" s="9" t="s">
        <v>158</v>
      </c>
      <c r="B31" s="1" t="s">
        <v>159</v>
      </c>
      <c r="C31" s="2" t="s">
        <v>15</v>
      </c>
      <c r="D31" s="3" t="s">
        <v>16</v>
      </c>
      <c r="E31" s="3" t="s">
        <v>17</v>
      </c>
      <c r="F31" s="3" t="s">
        <v>18</v>
      </c>
      <c r="G31" s="3" t="s">
        <v>19</v>
      </c>
      <c r="H31" s="4" t="s">
        <v>19</v>
      </c>
      <c r="I31" s="1" t="s">
        <v>160</v>
      </c>
      <c r="J31" s="1" t="s">
        <v>161</v>
      </c>
      <c r="K31" s="1" t="s">
        <v>162</v>
      </c>
      <c r="L31" s="3" t="str">
        <f t="shared" si="0"/>
        <v>Outstanding</v>
      </c>
      <c r="M31" s="11" t="s">
        <v>19</v>
      </c>
    </row>
    <row r="32" spans="1:13" ht="60" customHeight="1" x14ac:dyDescent="0.35">
      <c r="A32" s="9" t="s">
        <v>163</v>
      </c>
      <c r="B32" s="1" t="s">
        <v>164</v>
      </c>
      <c r="C32" s="2" t="s">
        <v>15</v>
      </c>
      <c r="D32" s="3" t="s">
        <v>16</v>
      </c>
      <c r="E32" s="3" t="s">
        <v>17</v>
      </c>
      <c r="F32" s="3" t="s">
        <v>18</v>
      </c>
      <c r="G32" s="3" t="s">
        <v>19</v>
      </c>
      <c r="H32" s="4" t="s">
        <v>19</v>
      </c>
      <c r="I32" s="1" t="s">
        <v>165</v>
      </c>
      <c r="J32" s="1" t="s">
        <v>161</v>
      </c>
      <c r="K32" s="1" t="s">
        <v>166</v>
      </c>
      <c r="L32" s="3" t="str">
        <f t="shared" si="0"/>
        <v>Outstanding</v>
      </c>
      <c r="M32" s="11" t="s">
        <v>19</v>
      </c>
    </row>
    <row r="33" spans="1:13" ht="60" customHeight="1" x14ac:dyDescent="0.35">
      <c r="A33" s="9" t="s">
        <v>167</v>
      </c>
      <c r="B33" s="1" t="s">
        <v>168</v>
      </c>
      <c r="C33" s="2" t="s">
        <v>25</v>
      </c>
      <c r="D33" s="3" t="s">
        <v>16</v>
      </c>
      <c r="E33" s="3" t="s">
        <v>17</v>
      </c>
      <c r="F33" s="3" t="s">
        <v>18</v>
      </c>
      <c r="G33" s="3" t="s">
        <v>19</v>
      </c>
      <c r="H33" s="4" t="s">
        <v>19</v>
      </c>
      <c r="I33" s="1" t="s">
        <v>100</v>
      </c>
      <c r="J33" s="1" t="s">
        <v>169</v>
      </c>
      <c r="K33" s="1" t="s">
        <v>170</v>
      </c>
      <c r="L33" s="3" t="str">
        <f t="shared" si="0"/>
        <v>Outstanding</v>
      </c>
      <c r="M33" s="11" t="s">
        <v>19</v>
      </c>
    </row>
    <row r="34" spans="1:13" ht="60" customHeight="1" x14ac:dyDescent="0.35">
      <c r="A34" s="9" t="s">
        <v>171</v>
      </c>
      <c r="B34" s="1" t="s">
        <v>172</v>
      </c>
      <c r="C34" s="2" t="s">
        <v>25</v>
      </c>
      <c r="D34" s="3" t="s">
        <v>16</v>
      </c>
      <c r="E34" s="3" t="s">
        <v>17</v>
      </c>
      <c r="F34" s="3" t="s">
        <v>18</v>
      </c>
      <c r="G34" s="3" t="s">
        <v>19</v>
      </c>
      <c r="H34" s="4" t="s">
        <v>19</v>
      </c>
      <c r="I34" s="1" t="s">
        <v>173</v>
      </c>
      <c r="J34" s="1" t="s">
        <v>174</v>
      </c>
      <c r="K34" s="1" t="s">
        <v>175</v>
      </c>
      <c r="L34" s="3" t="str">
        <f t="shared" si="0"/>
        <v>Outstanding</v>
      </c>
      <c r="M34" s="11" t="s">
        <v>19</v>
      </c>
    </row>
    <row r="35" spans="1:13" ht="60" customHeight="1" x14ac:dyDescent="0.35">
      <c r="A35" s="9" t="s">
        <v>176</v>
      </c>
      <c r="B35" s="1" t="s">
        <v>177</v>
      </c>
      <c r="C35" s="2" t="s">
        <v>25</v>
      </c>
      <c r="D35" s="3" t="s">
        <v>16</v>
      </c>
      <c r="E35" s="3" t="s">
        <v>17</v>
      </c>
      <c r="F35" s="3" t="s">
        <v>18</v>
      </c>
      <c r="G35" s="3" t="s">
        <v>19</v>
      </c>
      <c r="H35" s="4" t="s">
        <v>19</v>
      </c>
      <c r="I35" s="1" t="s">
        <v>178</v>
      </c>
      <c r="J35" s="1" t="s">
        <v>179</v>
      </c>
      <c r="K35" s="1" t="s">
        <v>180</v>
      </c>
      <c r="L35" s="3" t="str">
        <f t="shared" si="0"/>
        <v>Outstanding</v>
      </c>
      <c r="M35" s="11" t="s">
        <v>19</v>
      </c>
    </row>
    <row r="36" spans="1:13" ht="60" customHeight="1" x14ac:dyDescent="0.35">
      <c r="A36" s="9" t="s">
        <v>181</v>
      </c>
      <c r="B36" s="1" t="s">
        <v>182</v>
      </c>
      <c r="C36" s="2" t="s">
        <v>25</v>
      </c>
      <c r="D36" s="3" t="s">
        <v>16</v>
      </c>
      <c r="E36" s="3" t="s">
        <v>17</v>
      </c>
      <c r="F36" s="3" t="s">
        <v>18</v>
      </c>
      <c r="G36" s="3" t="s">
        <v>19</v>
      </c>
      <c r="H36" s="4" t="s">
        <v>19</v>
      </c>
      <c r="I36" s="1" t="s">
        <v>183</v>
      </c>
      <c r="J36" s="1" t="s">
        <v>184</v>
      </c>
      <c r="K36" s="1" t="s">
        <v>185</v>
      </c>
      <c r="L36" s="3" t="str">
        <f t="shared" si="0"/>
        <v>Outstanding</v>
      </c>
      <c r="M36" s="11" t="s">
        <v>19</v>
      </c>
    </row>
    <row r="37" spans="1:13" ht="60" customHeight="1" x14ac:dyDescent="0.35">
      <c r="A37" s="9" t="s">
        <v>186</v>
      </c>
      <c r="B37" s="1" t="s">
        <v>187</v>
      </c>
      <c r="C37" s="2" t="s">
        <v>15</v>
      </c>
      <c r="D37" s="3" t="s">
        <v>16</v>
      </c>
      <c r="E37" s="3" t="s">
        <v>17</v>
      </c>
      <c r="F37" s="3" t="s">
        <v>18</v>
      </c>
      <c r="G37" s="3" t="s">
        <v>19</v>
      </c>
      <c r="H37" s="4" t="s">
        <v>19</v>
      </c>
      <c r="I37" s="1" t="s">
        <v>188</v>
      </c>
      <c r="J37" s="1" t="s">
        <v>189</v>
      </c>
      <c r="K37" s="1" t="s">
        <v>190</v>
      </c>
      <c r="L37" s="3" t="str">
        <f t="shared" si="0"/>
        <v>Outstanding</v>
      </c>
      <c r="M37" s="11" t="s">
        <v>19</v>
      </c>
    </row>
    <row r="38" spans="1:13" ht="60" customHeight="1" x14ac:dyDescent="0.35">
      <c r="A38" s="9" t="s">
        <v>191</v>
      </c>
      <c r="B38" s="1" t="s">
        <v>192</v>
      </c>
      <c r="C38" s="2" t="s">
        <v>25</v>
      </c>
      <c r="D38" s="3" t="s">
        <v>16</v>
      </c>
      <c r="E38" s="3" t="s">
        <v>17</v>
      </c>
      <c r="F38" s="3" t="s">
        <v>18</v>
      </c>
      <c r="G38" s="3" t="s">
        <v>19</v>
      </c>
      <c r="H38" s="4" t="s">
        <v>19</v>
      </c>
      <c r="I38" s="1" t="s">
        <v>193</v>
      </c>
      <c r="J38" s="1" t="s">
        <v>194</v>
      </c>
      <c r="K38" s="1" t="s">
        <v>195</v>
      </c>
      <c r="L38" s="3" t="str">
        <f t="shared" si="0"/>
        <v>Outstanding</v>
      </c>
      <c r="M38" s="11" t="s">
        <v>19</v>
      </c>
    </row>
    <row r="39" spans="1:13" ht="60" customHeight="1" x14ac:dyDescent="0.35">
      <c r="A39" s="9" t="s">
        <v>196</v>
      </c>
      <c r="B39" s="1" t="s">
        <v>197</v>
      </c>
      <c r="C39" s="2" t="s">
        <v>25</v>
      </c>
      <c r="D39" s="3" t="s">
        <v>16</v>
      </c>
      <c r="E39" s="3" t="s">
        <v>17</v>
      </c>
      <c r="F39" s="3" t="s">
        <v>18</v>
      </c>
      <c r="G39" s="3" t="s">
        <v>19</v>
      </c>
      <c r="H39" s="4" t="s">
        <v>19</v>
      </c>
      <c r="I39" s="1" t="s">
        <v>198</v>
      </c>
      <c r="J39" s="1" t="s">
        <v>199</v>
      </c>
      <c r="K39" s="1" t="s">
        <v>200</v>
      </c>
      <c r="L39" s="3" t="str">
        <f t="shared" si="0"/>
        <v>Outstanding</v>
      </c>
      <c r="M39" s="11" t="s">
        <v>19</v>
      </c>
    </row>
    <row r="40" spans="1:13" ht="60" customHeight="1" x14ac:dyDescent="0.35">
      <c r="A40" s="9" t="s">
        <v>201</v>
      </c>
      <c r="B40" s="1" t="s">
        <v>202</v>
      </c>
      <c r="C40" s="2" t="s">
        <v>25</v>
      </c>
      <c r="D40" s="3" t="s">
        <v>16</v>
      </c>
      <c r="E40" s="3" t="s">
        <v>17</v>
      </c>
      <c r="F40" s="3" t="s">
        <v>18</v>
      </c>
      <c r="G40" s="3" t="s">
        <v>19</v>
      </c>
      <c r="H40" s="4" t="s">
        <v>19</v>
      </c>
      <c r="I40" s="1" t="s">
        <v>203</v>
      </c>
      <c r="J40" s="1" t="s">
        <v>204</v>
      </c>
      <c r="K40" s="1" t="s">
        <v>205</v>
      </c>
      <c r="L40" s="3" t="str">
        <f t="shared" si="0"/>
        <v>Outstanding</v>
      </c>
      <c r="M40" s="11" t="s">
        <v>19</v>
      </c>
    </row>
    <row r="41" spans="1:13" ht="60" customHeight="1" x14ac:dyDescent="0.35">
      <c r="A41" s="9" t="s">
        <v>206</v>
      </c>
      <c r="B41" s="1" t="s">
        <v>207</v>
      </c>
      <c r="C41" s="2" t="s">
        <v>25</v>
      </c>
      <c r="D41" s="3" t="s">
        <v>16</v>
      </c>
      <c r="E41" s="3" t="s">
        <v>17</v>
      </c>
      <c r="F41" s="3" t="s">
        <v>18</v>
      </c>
      <c r="G41" s="3" t="s">
        <v>19</v>
      </c>
      <c r="H41" s="4" t="s">
        <v>19</v>
      </c>
      <c r="I41" s="1" t="s">
        <v>208</v>
      </c>
      <c r="J41" s="1" t="s">
        <v>209</v>
      </c>
      <c r="K41" s="1" t="s">
        <v>210</v>
      </c>
      <c r="L41" s="3" t="str">
        <f t="shared" si="0"/>
        <v>Outstanding</v>
      </c>
      <c r="M41" s="11" t="s">
        <v>19</v>
      </c>
    </row>
    <row r="42" spans="1:13" ht="60" customHeight="1" x14ac:dyDescent="0.35">
      <c r="A42" s="9" t="s">
        <v>211</v>
      </c>
      <c r="B42" s="1" t="s">
        <v>212</v>
      </c>
      <c r="C42" s="2" t="s">
        <v>25</v>
      </c>
      <c r="D42" s="3" t="s">
        <v>16</v>
      </c>
      <c r="E42" s="3" t="s">
        <v>17</v>
      </c>
      <c r="F42" s="3" t="s">
        <v>18</v>
      </c>
      <c r="G42" s="3" t="s">
        <v>19</v>
      </c>
      <c r="H42" s="4" t="s">
        <v>19</v>
      </c>
      <c r="I42" s="1" t="s">
        <v>213</v>
      </c>
      <c r="J42" s="1" t="s">
        <v>214</v>
      </c>
      <c r="K42" s="1" t="s">
        <v>215</v>
      </c>
      <c r="L42" s="3" t="str">
        <f t="shared" si="0"/>
        <v>Outstanding</v>
      </c>
      <c r="M42" s="11" t="s">
        <v>19</v>
      </c>
    </row>
    <row r="43" spans="1:13" ht="60" customHeight="1" x14ac:dyDescent="0.35">
      <c r="A43" s="9" t="s">
        <v>216</v>
      </c>
      <c r="B43" s="1" t="s">
        <v>217</v>
      </c>
      <c r="C43" s="2" t="s">
        <v>25</v>
      </c>
      <c r="D43" s="3" t="s">
        <v>16</v>
      </c>
      <c r="E43" s="3" t="s">
        <v>17</v>
      </c>
      <c r="F43" s="3" t="s">
        <v>18</v>
      </c>
      <c r="G43" s="3" t="s">
        <v>19</v>
      </c>
      <c r="H43" s="4" t="s">
        <v>19</v>
      </c>
      <c r="I43" s="1" t="s">
        <v>218</v>
      </c>
      <c r="J43" s="1" t="s">
        <v>219</v>
      </c>
      <c r="K43" s="1" t="s">
        <v>220</v>
      </c>
      <c r="L43" s="3" t="str">
        <f t="shared" si="0"/>
        <v>Outstanding</v>
      </c>
      <c r="M43" s="11" t="s">
        <v>19</v>
      </c>
    </row>
    <row r="44" spans="1:13" ht="60" customHeight="1" x14ac:dyDescent="0.35">
      <c r="A44" s="9" t="s">
        <v>221</v>
      </c>
      <c r="B44" s="1" t="s">
        <v>222</v>
      </c>
      <c r="C44" s="2" t="s">
        <v>25</v>
      </c>
      <c r="D44" s="3" t="s">
        <v>16</v>
      </c>
      <c r="E44" s="3" t="s">
        <v>17</v>
      </c>
      <c r="F44" s="3" t="s">
        <v>18</v>
      </c>
      <c r="G44" s="3" t="s">
        <v>19</v>
      </c>
      <c r="H44" s="4" t="s">
        <v>19</v>
      </c>
      <c r="I44" s="1" t="s">
        <v>223</v>
      </c>
      <c r="J44" s="1" t="s">
        <v>224</v>
      </c>
      <c r="K44" s="1" t="s">
        <v>225</v>
      </c>
      <c r="L44" s="3" t="str">
        <f t="shared" si="0"/>
        <v>Outstanding</v>
      </c>
      <c r="M44" s="11" t="s">
        <v>19</v>
      </c>
    </row>
    <row r="45" spans="1:13" ht="60" customHeight="1" x14ac:dyDescent="0.35">
      <c r="A45" s="9" t="s">
        <v>226</v>
      </c>
      <c r="B45" s="1" t="s">
        <v>227</v>
      </c>
      <c r="C45" s="2" t="s">
        <v>15</v>
      </c>
      <c r="D45" s="3" t="s">
        <v>16</v>
      </c>
      <c r="E45" s="3" t="s">
        <v>17</v>
      </c>
      <c r="F45" s="3" t="s">
        <v>18</v>
      </c>
      <c r="G45" s="3" t="s">
        <v>19</v>
      </c>
      <c r="H45" s="4" t="s">
        <v>19</v>
      </c>
      <c r="I45" s="1" t="s">
        <v>228</v>
      </c>
      <c r="J45" s="1" t="s">
        <v>229</v>
      </c>
      <c r="K45" s="1" t="s">
        <v>230</v>
      </c>
      <c r="L45" s="3" t="str">
        <f t="shared" si="0"/>
        <v>Outstanding</v>
      </c>
      <c r="M45" s="11" t="s">
        <v>19</v>
      </c>
    </row>
    <row r="46" spans="1:13" ht="60" customHeight="1" x14ac:dyDescent="0.35">
      <c r="A46" s="9" t="s">
        <v>231</v>
      </c>
      <c r="B46" s="1" t="s">
        <v>232</v>
      </c>
      <c r="C46" s="2" t="s">
        <v>25</v>
      </c>
      <c r="D46" s="3" t="s">
        <v>16</v>
      </c>
      <c r="E46" s="3" t="s">
        <v>17</v>
      </c>
      <c r="F46" s="3" t="s">
        <v>18</v>
      </c>
      <c r="G46" s="3" t="s">
        <v>19</v>
      </c>
      <c r="H46" s="4" t="s">
        <v>19</v>
      </c>
      <c r="I46" s="1" t="s">
        <v>233</v>
      </c>
      <c r="J46" s="1" t="s">
        <v>234</v>
      </c>
      <c r="K46" s="1" t="s">
        <v>235</v>
      </c>
      <c r="L46" s="3" t="str">
        <f t="shared" si="0"/>
        <v>Outstanding</v>
      </c>
      <c r="M46" s="11" t="s">
        <v>19</v>
      </c>
    </row>
    <row r="47" spans="1:13" ht="60" customHeight="1" x14ac:dyDescent="0.35">
      <c r="A47" s="9" t="s">
        <v>236</v>
      </c>
      <c r="B47" s="1" t="s">
        <v>237</v>
      </c>
      <c r="C47" s="2" t="s">
        <v>15</v>
      </c>
      <c r="D47" s="3" t="s">
        <v>16</v>
      </c>
      <c r="E47" s="3" t="s">
        <v>17</v>
      </c>
      <c r="F47" s="3" t="s">
        <v>18</v>
      </c>
      <c r="G47" s="3" t="s">
        <v>19</v>
      </c>
      <c r="H47" s="4" t="s">
        <v>19</v>
      </c>
      <c r="I47" s="1" t="s">
        <v>238</v>
      </c>
      <c r="J47" s="1" t="s">
        <v>239</v>
      </c>
      <c r="K47" s="1" t="s">
        <v>240</v>
      </c>
      <c r="L47" s="3" t="str">
        <f t="shared" si="0"/>
        <v>Outstanding</v>
      </c>
      <c r="M47" s="11" t="s">
        <v>19</v>
      </c>
    </row>
    <row r="48" spans="1:13" ht="60" customHeight="1" x14ac:dyDescent="0.35">
      <c r="A48" s="9" t="s">
        <v>241</v>
      </c>
      <c r="B48" s="1" t="s">
        <v>242</v>
      </c>
      <c r="C48" s="2" t="s">
        <v>15</v>
      </c>
      <c r="D48" s="3" t="s">
        <v>16</v>
      </c>
      <c r="E48" s="3" t="s">
        <v>17</v>
      </c>
      <c r="F48" s="3" t="s">
        <v>18</v>
      </c>
      <c r="G48" s="3" t="s">
        <v>19</v>
      </c>
      <c r="H48" s="4" t="s">
        <v>19</v>
      </c>
      <c r="I48" s="1" t="s">
        <v>243</v>
      </c>
      <c r="J48" s="1" t="s">
        <v>244</v>
      </c>
      <c r="K48" s="1" t="s">
        <v>245</v>
      </c>
      <c r="L48" s="3" t="str">
        <f t="shared" si="0"/>
        <v>Outstanding</v>
      </c>
      <c r="M48" s="11" t="s">
        <v>19</v>
      </c>
    </row>
    <row r="49" spans="1:13" ht="60" customHeight="1" x14ac:dyDescent="0.35">
      <c r="A49" s="9" t="s">
        <v>246</v>
      </c>
      <c r="B49" s="1" t="s">
        <v>247</v>
      </c>
      <c r="C49" s="2" t="s">
        <v>15</v>
      </c>
      <c r="D49" s="3" t="s">
        <v>16</v>
      </c>
      <c r="E49" s="3" t="s">
        <v>17</v>
      </c>
      <c r="F49" s="3" t="s">
        <v>18</v>
      </c>
      <c r="G49" s="3" t="s">
        <v>19</v>
      </c>
      <c r="H49" s="4" t="s">
        <v>19</v>
      </c>
      <c r="I49" s="1" t="s">
        <v>248</v>
      </c>
      <c r="J49" s="1" t="s">
        <v>244</v>
      </c>
      <c r="K49" s="1" t="s">
        <v>249</v>
      </c>
      <c r="L49" s="3" t="str">
        <f t="shared" si="0"/>
        <v>Outstanding</v>
      </c>
      <c r="M49" s="11" t="s">
        <v>19</v>
      </c>
    </row>
    <row r="50" spans="1:13" ht="60" customHeight="1" x14ac:dyDescent="0.35">
      <c r="A50" s="9" t="s">
        <v>250</v>
      </c>
      <c r="B50" s="1" t="s">
        <v>251</v>
      </c>
      <c r="C50" s="2" t="s">
        <v>15</v>
      </c>
      <c r="D50" s="3" t="s">
        <v>16</v>
      </c>
      <c r="E50" s="3" t="s">
        <v>17</v>
      </c>
      <c r="F50" s="3" t="s">
        <v>18</v>
      </c>
      <c r="G50" s="3" t="s">
        <v>19</v>
      </c>
      <c r="H50" s="4" t="s">
        <v>19</v>
      </c>
      <c r="I50" s="1" t="s">
        <v>252</v>
      </c>
      <c r="J50" s="1" t="s">
        <v>244</v>
      </c>
      <c r="K50" s="1" t="s">
        <v>253</v>
      </c>
      <c r="L50" s="3" t="str">
        <f t="shared" si="0"/>
        <v>Outstanding</v>
      </c>
      <c r="M50" s="11" t="s">
        <v>19</v>
      </c>
    </row>
    <row r="51" spans="1:13" ht="60" customHeight="1" x14ac:dyDescent="0.35">
      <c r="A51" s="9" t="s">
        <v>254</v>
      </c>
      <c r="B51" s="1" t="s">
        <v>255</v>
      </c>
      <c r="C51" s="2" t="s">
        <v>25</v>
      </c>
      <c r="D51" s="3" t="s">
        <v>16</v>
      </c>
      <c r="E51" s="3" t="s">
        <v>17</v>
      </c>
      <c r="F51" s="3" t="s">
        <v>18</v>
      </c>
      <c r="G51" s="3" t="s">
        <v>19</v>
      </c>
      <c r="H51" s="4" t="s">
        <v>19</v>
      </c>
      <c r="I51" s="1" t="s">
        <v>256</v>
      </c>
      <c r="J51" s="1" t="s">
        <v>257</v>
      </c>
      <c r="K51" s="1" t="s">
        <v>258</v>
      </c>
      <c r="L51" s="3" t="str">
        <f t="shared" si="0"/>
        <v>Outstanding</v>
      </c>
      <c r="M51" s="11" t="s">
        <v>19</v>
      </c>
    </row>
    <row r="52" spans="1:13" ht="60" customHeight="1" x14ac:dyDescent="0.35">
      <c r="A52" s="10" t="s">
        <v>259</v>
      </c>
      <c r="B52" s="5" t="s">
        <v>260</v>
      </c>
      <c r="C52" s="6" t="s">
        <v>15</v>
      </c>
      <c r="D52" s="7" t="s">
        <v>16</v>
      </c>
      <c r="E52" s="7" t="s">
        <v>17</v>
      </c>
      <c r="F52" s="7" t="s">
        <v>18</v>
      </c>
      <c r="G52" s="7" t="s">
        <v>19</v>
      </c>
      <c r="H52" s="8" t="s">
        <v>19</v>
      </c>
      <c r="I52" s="5" t="s">
        <v>261</v>
      </c>
      <c r="J52" s="5" t="s">
        <v>262</v>
      </c>
      <c r="K52" s="5" t="s">
        <v>263</v>
      </c>
      <c r="L52" s="7" t="str">
        <f t="shared" si="0"/>
        <v>Outstanding</v>
      </c>
      <c r="M52" s="12" t="s">
        <v>19</v>
      </c>
    </row>
    <row r="56" spans="1:13" ht="32" customHeight="1" x14ac:dyDescent="0.35">
      <c r="A56" s="255" t="s">
        <v>264</v>
      </c>
      <c r="B56" s="255"/>
      <c r="C56" s="255"/>
      <c r="D56" s="255"/>
    </row>
  </sheetData>
  <mergeCells count="1">
    <mergeCell ref="A56:D56"/>
  </mergeCells>
  <conditionalFormatting sqref="C2:C52">
    <cfRule type="expression" dxfId="67" priority="14">
      <formula>LEFT($C2,7)="CAT III"</formula>
    </cfRule>
    <cfRule type="expression" dxfId="66" priority="15">
      <formula>LEFT($C2,6)="CAT II"</formula>
    </cfRule>
    <cfRule type="expression" dxfId="65" priority="16">
      <formula>LEFT($C2,5)="CAT I"</formula>
    </cfRule>
  </conditionalFormatting>
  <conditionalFormatting sqref="D2:D52">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E2:E52">
    <cfRule type="cellIs" dxfId="60" priority="5" operator="equal">
      <formula>"Low"</formula>
    </cfRule>
    <cfRule type="cellIs" dxfId="59" priority="6" operator="equal">
      <formula>"Medium"</formula>
    </cfRule>
    <cfRule type="cellIs" dxfId="58" priority="7" operator="equal">
      <formula>"High"</formula>
    </cfRule>
  </conditionalFormatting>
  <conditionalFormatting sqref="G2:G52">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D2:D52" xr:uid="{00000000-0002-0000-0200-000000000000}">
      <formula1>"Must,Should,Could,Won't,Unassigned"</formula1>
    </dataValidation>
    <dataValidation type="list" showErrorMessage="1" errorTitle="Invalid Value" error="Please select a value from the list: Low, Medium, High, Unassessed." sqref="E2:E52" xr:uid="{00000000-0002-0000-0200-000001000000}">
      <formula1>"Low,Medium,High,Unassessed"</formula1>
    </dataValidation>
    <dataValidation type="list" showErrorMessage="1" errorTitle="Invalid Value" error="Please select a value from the list: Phase1, Phase2, Phase3, Phase4, Phase5, Pending." sqref="F2:F5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52" xr:uid="{00000000-0002-0000-0200-000003000000}">
      <formula1>"Implemented,Testing,Failed,Compensated,Risk Accepted,N/A"</formula1>
    </dataValidation>
  </dataValidations>
  <hyperlinks>
    <hyperlink ref="A5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272" t="s">
        <v>410</v>
      </c>
      <c r="C2" s="272" t="s">
        <v>410</v>
      </c>
      <c r="D2" s="272" t="s">
        <v>410</v>
      </c>
      <c r="E2" s="272" t="s">
        <v>410</v>
      </c>
      <c r="F2" s="272" t="s">
        <v>410</v>
      </c>
      <c r="G2" s="272" t="s">
        <v>410</v>
      </c>
      <c r="H2" s="276" t="s">
        <v>411</v>
      </c>
      <c r="I2" s="276" t="s">
        <v>411</v>
      </c>
      <c r="J2" s="276" t="s">
        <v>411</v>
      </c>
      <c r="K2" s="276" t="s">
        <v>411</v>
      </c>
      <c r="L2" s="276" t="s">
        <v>411</v>
      </c>
      <c r="M2" s="275" t="s">
        <v>412</v>
      </c>
      <c r="N2" s="275" t="s">
        <v>412</v>
      </c>
      <c r="O2" s="277" t="s">
        <v>413</v>
      </c>
      <c r="P2" s="277" t="s">
        <v>413</v>
      </c>
      <c r="Q2" s="273" t="s">
        <v>11</v>
      </c>
      <c r="R2" s="273" t="s">
        <v>11</v>
      </c>
      <c r="S2" s="273" t="s">
        <v>11</v>
      </c>
      <c r="T2" s="274" t="s">
        <v>414</v>
      </c>
    </row>
    <row r="3" spans="2:20" ht="35" customHeight="1" x14ac:dyDescent="0.35">
      <c r="B3" s="70" t="s">
        <v>415</v>
      </c>
      <c r="C3" s="70" t="s">
        <v>416</v>
      </c>
      <c r="D3" s="70" t="s">
        <v>417</v>
      </c>
      <c r="E3" s="70" t="s">
        <v>418</v>
      </c>
      <c r="F3" s="70" t="s">
        <v>419</v>
      </c>
      <c r="G3" s="70" t="s">
        <v>9</v>
      </c>
      <c r="H3" s="71" t="s">
        <v>420</v>
      </c>
      <c r="I3" s="71" t="s">
        <v>421</v>
      </c>
      <c r="J3" s="71" t="s">
        <v>422</v>
      </c>
      <c r="K3" s="71" t="s">
        <v>423</v>
      </c>
      <c r="L3" s="71" t="s">
        <v>355</v>
      </c>
      <c r="M3" s="72" t="s">
        <v>424</v>
      </c>
      <c r="N3" s="72" t="s">
        <v>425</v>
      </c>
      <c r="O3" s="73" t="s">
        <v>426</v>
      </c>
      <c r="P3" s="73" t="s">
        <v>427</v>
      </c>
      <c r="Q3" s="74" t="s">
        <v>11</v>
      </c>
      <c r="R3" s="74" t="s">
        <v>428</v>
      </c>
      <c r="S3" s="74" t="s">
        <v>429</v>
      </c>
      <c r="T3" s="75" t="s">
        <v>430</v>
      </c>
    </row>
    <row r="4" spans="2:20" ht="60" customHeight="1" x14ac:dyDescent="0.35">
      <c r="B4" s="76" t="s">
        <v>431</v>
      </c>
      <c r="C4" s="76" t="s">
        <v>432</v>
      </c>
      <c r="D4" s="76" t="s">
        <v>433</v>
      </c>
      <c r="E4" s="76" t="s">
        <v>434</v>
      </c>
      <c r="F4" s="76" t="s">
        <v>435</v>
      </c>
      <c r="G4" s="76" t="s">
        <v>436</v>
      </c>
      <c r="H4" s="76" t="s">
        <v>437</v>
      </c>
      <c r="I4" s="76" t="s">
        <v>438</v>
      </c>
      <c r="J4" s="76" t="s">
        <v>439</v>
      </c>
      <c r="K4" s="76" t="s">
        <v>440</v>
      </c>
      <c r="L4" s="76" t="s">
        <v>441</v>
      </c>
      <c r="M4" s="76" t="s">
        <v>442</v>
      </c>
      <c r="N4" s="76" t="s">
        <v>443</v>
      </c>
      <c r="O4" s="76" t="s">
        <v>444</v>
      </c>
      <c r="P4" s="76" t="s">
        <v>445</v>
      </c>
      <c r="Q4" s="76" t="s">
        <v>446</v>
      </c>
      <c r="R4" s="76" t="s">
        <v>447</v>
      </c>
      <c r="S4" s="76" t="s">
        <v>448</v>
      </c>
      <c r="T4" s="76" t="s">
        <v>449</v>
      </c>
    </row>
    <row r="5" spans="2:20" ht="60" customHeight="1" x14ac:dyDescent="0.35">
      <c r="B5" s="38" t="s">
        <v>450</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451</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452</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453</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454</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455</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456</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457</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458</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459</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460</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461</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462</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463</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464</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465</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466</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467</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468</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469</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470</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471</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472</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473</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474</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475</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476</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477</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478</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479</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480</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481</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482</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483</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484</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485</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486</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487</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488</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489</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490</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491</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492</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493</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494</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495</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496</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497</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498</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499</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55" t="s">
        <v>264</v>
      </c>
      <c r="C58" s="255"/>
      <c r="D58" s="255"/>
      <c r="E58" s="255"/>
      <c r="F58" s="255"/>
      <c r="G58" s="255"/>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500</v>
      </c>
      <c r="B1" s="104" t="s">
        <v>0</v>
      </c>
      <c r="C1" s="104" t="s">
        <v>501</v>
      </c>
      <c r="D1" s="104" t="s">
        <v>9</v>
      </c>
      <c r="E1" s="104" t="s">
        <v>502</v>
      </c>
      <c r="F1" s="104" t="s">
        <v>503</v>
      </c>
      <c r="G1" s="104" t="s">
        <v>504</v>
      </c>
      <c r="H1" s="104" t="s">
        <v>505</v>
      </c>
      <c r="I1" s="104" t="s">
        <v>506</v>
      </c>
      <c r="J1" s="104" t="s">
        <v>507</v>
      </c>
      <c r="K1" s="104" t="s">
        <v>508</v>
      </c>
      <c r="L1" s="104" t="s">
        <v>509</v>
      </c>
      <c r="M1" s="104" t="s">
        <v>510</v>
      </c>
      <c r="N1" s="104" t="s">
        <v>511</v>
      </c>
      <c r="O1" s="104" t="s">
        <v>512</v>
      </c>
      <c r="P1" s="104" t="s">
        <v>513</v>
      </c>
      <c r="Q1" s="104" t="s">
        <v>514</v>
      </c>
      <c r="R1" s="104" t="s">
        <v>515</v>
      </c>
      <c r="S1" s="104" t="s">
        <v>516</v>
      </c>
      <c r="T1" s="104" t="s">
        <v>517</v>
      </c>
      <c r="U1" s="104" t="s">
        <v>518</v>
      </c>
      <c r="V1" s="104" t="s">
        <v>519</v>
      </c>
      <c r="W1" s="104" t="s">
        <v>520</v>
      </c>
      <c r="X1" s="104" t="s">
        <v>521</v>
      </c>
      <c r="Y1" s="104" t="s">
        <v>522</v>
      </c>
      <c r="Z1" s="104" t="s">
        <v>523</v>
      </c>
      <c r="AA1" s="104" t="s">
        <v>524</v>
      </c>
      <c r="AB1" s="104" t="s">
        <v>525</v>
      </c>
      <c r="AC1" s="104" t="s">
        <v>526</v>
      </c>
      <c r="AD1" s="104" t="s">
        <v>527</v>
      </c>
      <c r="AE1" s="104" t="s">
        <v>528</v>
      </c>
      <c r="AF1" s="104" t="s">
        <v>529</v>
      </c>
      <c r="AG1" s="104" t="s">
        <v>530</v>
      </c>
      <c r="AH1" s="104" t="s">
        <v>531</v>
      </c>
      <c r="AI1" s="104" t="s">
        <v>532</v>
      </c>
      <c r="AJ1" s="104" t="s">
        <v>533</v>
      </c>
      <c r="AK1" s="104" t="s">
        <v>534</v>
      </c>
      <c r="AL1" s="104" t="s">
        <v>535</v>
      </c>
      <c r="AM1" s="104" t="s">
        <v>536</v>
      </c>
      <c r="AN1" s="104" t="s">
        <v>537</v>
      </c>
      <c r="AO1" s="104" t="s">
        <v>538</v>
      </c>
      <c r="AP1" s="104" t="s">
        <v>539</v>
      </c>
      <c r="AQ1" s="104" t="s">
        <v>540</v>
      </c>
      <c r="AR1" s="104" t="s">
        <v>541</v>
      </c>
      <c r="AS1" s="104" t="s">
        <v>542</v>
      </c>
      <c r="AT1" s="104" t="s">
        <v>543</v>
      </c>
      <c r="AU1" s="104" t="s">
        <v>544</v>
      </c>
      <c r="AV1" s="104" t="s">
        <v>545</v>
      </c>
      <c r="AW1" s="105" t="s">
        <v>546</v>
      </c>
    </row>
    <row r="2" spans="1:49" ht="60" customHeight="1" outlineLevel="1" x14ac:dyDescent="0.35">
      <c r="A2" s="97" t="s">
        <v>547</v>
      </c>
      <c r="B2" s="80">
        <v>1</v>
      </c>
      <c r="C2" s="82" t="s">
        <v>19</v>
      </c>
      <c r="D2" s="84" t="s">
        <v>548</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547</v>
      </c>
      <c r="B3" s="81" t="s">
        <v>549</v>
      </c>
      <c r="C3" s="83" t="s">
        <v>550</v>
      </c>
      <c r="D3" s="85" t="s">
        <v>551</v>
      </c>
      <c r="E3" s="85" t="s">
        <v>552</v>
      </c>
      <c r="F3" s="86" t="s">
        <v>553</v>
      </c>
      <c r="G3" s="86" t="s">
        <v>554</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547</v>
      </c>
      <c r="B4" s="81" t="s">
        <v>555</v>
      </c>
      <c r="C4" s="83" t="s">
        <v>556</v>
      </c>
      <c r="D4" s="85" t="s">
        <v>557</v>
      </c>
      <c r="E4" s="85" t="s">
        <v>558</v>
      </c>
      <c r="F4" s="86" t="s">
        <v>553</v>
      </c>
      <c r="G4" s="86" t="s">
        <v>559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547</v>
      </c>
      <c r="B5" s="81" t="s">
        <v>560</v>
      </c>
      <c r="C5" s="83" t="s">
        <v>561</v>
      </c>
      <c r="D5" s="85" t="s">
        <v>562</v>
      </c>
      <c r="E5" s="85" t="s">
        <v>563</v>
      </c>
      <c r="F5" s="86" t="s">
        <v>553</v>
      </c>
      <c r="G5" s="86" t="s">
        <v>564</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547</v>
      </c>
      <c r="B6" s="81" t="s">
        <v>565</v>
      </c>
      <c r="C6" s="83" t="s">
        <v>566</v>
      </c>
      <c r="D6" s="85" t="s">
        <v>567</v>
      </c>
      <c r="E6" s="85" t="s">
        <v>568</v>
      </c>
      <c r="F6" s="86" t="s">
        <v>553</v>
      </c>
      <c r="G6" s="86" t="s">
        <v>554</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547</v>
      </c>
      <c r="B7" s="81" t="s">
        <v>569</v>
      </c>
      <c r="C7" s="83" t="s">
        <v>570</v>
      </c>
      <c r="D7" s="85" t="s">
        <v>571</v>
      </c>
      <c r="E7" s="85" t="s">
        <v>572</v>
      </c>
      <c r="F7" s="86" t="s">
        <v>553</v>
      </c>
      <c r="G7" s="86" t="s">
        <v>564</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573</v>
      </c>
      <c r="B8" s="80">
        <v>2</v>
      </c>
      <c r="C8" s="82" t="s">
        <v>19</v>
      </c>
      <c r="D8" s="84" t="s">
        <v>574</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573</v>
      </c>
      <c r="B9" s="81" t="s">
        <v>575</v>
      </c>
      <c r="C9" s="83" t="s">
        <v>576</v>
      </c>
      <c r="D9" s="85" t="s">
        <v>577</v>
      </c>
      <c r="E9" s="85" t="s">
        <v>578</v>
      </c>
      <c r="F9" s="86" t="s">
        <v>579</v>
      </c>
      <c r="G9" s="86" t="s">
        <v>554</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573</v>
      </c>
      <c r="B10" s="81" t="s">
        <v>580</v>
      </c>
      <c r="C10" s="83" t="s">
        <v>581</v>
      </c>
      <c r="D10" s="85" t="s">
        <v>582</v>
      </c>
      <c r="E10" s="85" t="s">
        <v>583</v>
      </c>
      <c r="F10" s="86" t="s">
        <v>579</v>
      </c>
      <c r="G10" s="86" t="s">
        <v>554</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573</v>
      </c>
      <c r="B11" s="81" t="s">
        <v>584</v>
      </c>
      <c r="C11" s="83" t="s">
        <v>585</v>
      </c>
      <c r="D11" s="85" t="s">
        <v>586</v>
      </c>
      <c r="E11" s="85" t="s">
        <v>587</v>
      </c>
      <c r="F11" s="86" t="s">
        <v>579</v>
      </c>
      <c r="G11" s="86" t="s">
        <v>559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573</v>
      </c>
      <c r="B12" s="81" t="s">
        <v>588</v>
      </c>
      <c r="C12" s="83" t="s">
        <v>589</v>
      </c>
      <c r="D12" s="85" t="s">
        <v>590</v>
      </c>
      <c r="E12" s="85" t="s">
        <v>591</v>
      </c>
      <c r="F12" s="86" t="s">
        <v>579</v>
      </c>
      <c r="G12" s="86" t="s">
        <v>564</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573</v>
      </c>
      <c r="B13" s="81" t="s">
        <v>592</v>
      </c>
      <c r="C13" s="83" t="s">
        <v>593</v>
      </c>
      <c r="D13" s="85" t="s">
        <v>594</v>
      </c>
      <c r="E13" s="85" t="s">
        <v>595</v>
      </c>
      <c r="F13" s="86" t="s">
        <v>579</v>
      </c>
      <c r="G13" s="86" t="s">
        <v>596</v>
      </c>
      <c r="H13" s="86">
        <v>2</v>
      </c>
      <c r="I13" s="88">
        <f>IF(COUNTIF(J13:AW13,"&lt;&gt;")=0,"",SUMPRODUCT(((Recommendations[ImplStatus]="Implemented")+(Recommendations[ImplStatus]="Compensated"))*ISNUMBER(MATCH(Recommendations[Id],J13:AW13,0)))/COUNTIF(J13:AW13,"&lt;&gt;"))</f>
        <v>0</v>
      </c>
      <c r="J13" s="90" t="s">
        <v>71</v>
      </c>
      <c r="K13" s="90" t="s">
        <v>96</v>
      </c>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573</v>
      </c>
      <c r="B14" s="81" t="s">
        <v>597</v>
      </c>
      <c r="C14" s="83" t="s">
        <v>598</v>
      </c>
      <c r="D14" s="85" t="s">
        <v>599</v>
      </c>
      <c r="E14" s="85" t="s">
        <v>600</v>
      </c>
      <c r="F14" s="86" t="s">
        <v>579</v>
      </c>
      <c r="G14" s="86" t="s">
        <v>596</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573</v>
      </c>
      <c r="B15" s="81" t="s">
        <v>601</v>
      </c>
      <c r="C15" s="83" t="s">
        <v>602</v>
      </c>
      <c r="D15" s="85" t="s">
        <v>603</v>
      </c>
      <c r="E15" s="85" t="s">
        <v>604</v>
      </c>
      <c r="F15" s="86" t="s">
        <v>579</v>
      </c>
      <c r="G15" s="86" t="s">
        <v>596</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605</v>
      </c>
      <c r="B16" s="80">
        <v>3</v>
      </c>
      <c r="C16" s="82" t="s">
        <v>19</v>
      </c>
      <c r="D16" s="84" t="s">
        <v>606</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605</v>
      </c>
      <c r="B17" s="81" t="s">
        <v>607</v>
      </c>
      <c r="C17" s="83" t="s">
        <v>608</v>
      </c>
      <c r="D17" s="85" t="s">
        <v>609</v>
      </c>
      <c r="E17" s="85" t="s">
        <v>610</v>
      </c>
      <c r="F17" s="86" t="s">
        <v>611</v>
      </c>
      <c r="G17" s="86" t="s">
        <v>612</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605</v>
      </c>
      <c r="B18" s="81" t="s">
        <v>613</v>
      </c>
      <c r="C18" s="83" t="s">
        <v>614</v>
      </c>
      <c r="D18" s="85" t="s">
        <v>615</v>
      </c>
      <c r="E18" s="85" t="s">
        <v>616</v>
      </c>
      <c r="F18" s="86" t="s">
        <v>611</v>
      </c>
      <c r="G18" s="86" t="s">
        <v>554</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605</v>
      </c>
      <c r="B19" s="81" t="s">
        <v>617</v>
      </c>
      <c r="C19" s="83" t="s">
        <v>618</v>
      </c>
      <c r="D19" s="85" t="s">
        <v>619</v>
      </c>
      <c r="E19" s="85" t="s">
        <v>620</v>
      </c>
      <c r="F19" s="86" t="s">
        <v>611</v>
      </c>
      <c r="G19" s="86" t="s">
        <v>596</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605</v>
      </c>
      <c r="B20" s="81" t="s">
        <v>621</v>
      </c>
      <c r="C20" s="83" t="s">
        <v>622</v>
      </c>
      <c r="D20" s="85" t="s">
        <v>623</v>
      </c>
      <c r="E20" s="85" t="s">
        <v>624</v>
      </c>
      <c r="F20" s="86" t="s">
        <v>611</v>
      </c>
      <c r="G20" s="86" t="s">
        <v>596</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605</v>
      </c>
      <c r="B21" s="81" t="s">
        <v>625</v>
      </c>
      <c r="C21" s="83" t="s">
        <v>626</v>
      </c>
      <c r="D21" s="85" t="s">
        <v>627</v>
      </c>
      <c r="E21" s="85" t="s">
        <v>628</v>
      </c>
      <c r="F21" s="86" t="s">
        <v>611</v>
      </c>
      <c r="G21" s="86" t="s">
        <v>596</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605</v>
      </c>
      <c r="B22" s="81" t="s">
        <v>629</v>
      </c>
      <c r="C22" s="83" t="s">
        <v>630</v>
      </c>
      <c r="D22" s="85" t="s">
        <v>631</v>
      </c>
      <c r="E22" s="85" t="s">
        <v>632</v>
      </c>
      <c r="F22" s="86" t="s">
        <v>611</v>
      </c>
      <c r="G22" s="86" t="s">
        <v>596</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605</v>
      </c>
      <c r="B23" s="81" t="s">
        <v>633</v>
      </c>
      <c r="C23" s="83" t="s">
        <v>634</v>
      </c>
      <c r="D23" s="85" t="s">
        <v>635</v>
      </c>
      <c r="E23" s="85" t="s">
        <v>636</v>
      </c>
      <c r="F23" s="86" t="s">
        <v>611</v>
      </c>
      <c r="G23" s="86" t="s">
        <v>554</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605</v>
      </c>
      <c r="B24" s="81" t="s">
        <v>637</v>
      </c>
      <c r="C24" s="83" t="s">
        <v>638</v>
      </c>
      <c r="D24" s="85" t="s">
        <v>639</v>
      </c>
      <c r="E24" s="85" t="s">
        <v>640</v>
      </c>
      <c r="F24" s="86" t="s">
        <v>611</v>
      </c>
      <c r="G24" s="86" t="s">
        <v>554</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605</v>
      </c>
      <c r="B25" s="81" t="s">
        <v>641</v>
      </c>
      <c r="C25" s="83" t="s">
        <v>642</v>
      </c>
      <c r="D25" s="85" t="s">
        <v>643</v>
      </c>
      <c r="E25" s="85" t="s">
        <v>644</v>
      </c>
      <c r="F25" s="86" t="s">
        <v>611</v>
      </c>
      <c r="G25" s="86" t="s">
        <v>596</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605</v>
      </c>
      <c r="B26" s="81" t="s">
        <v>645</v>
      </c>
      <c r="C26" s="83" t="s">
        <v>646</v>
      </c>
      <c r="D26" s="85" t="s">
        <v>647</v>
      </c>
      <c r="E26" s="85" t="s">
        <v>648</v>
      </c>
      <c r="F26" s="86" t="s">
        <v>611</v>
      </c>
      <c r="G26" s="86" t="s">
        <v>596</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605</v>
      </c>
      <c r="B27" s="81" t="s">
        <v>649</v>
      </c>
      <c r="C27" s="83" t="s">
        <v>650</v>
      </c>
      <c r="D27" s="85" t="s">
        <v>651</v>
      </c>
      <c r="E27" s="85" t="s">
        <v>652</v>
      </c>
      <c r="F27" s="86" t="s">
        <v>611</v>
      </c>
      <c r="G27" s="86" t="s">
        <v>596</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605</v>
      </c>
      <c r="B28" s="81" t="s">
        <v>653</v>
      </c>
      <c r="C28" s="83" t="s">
        <v>654</v>
      </c>
      <c r="D28" s="85" t="s">
        <v>655</v>
      </c>
      <c r="E28" s="85" t="s">
        <v>656</v>
      </c>
      <c r="F28" s="86" t="s">
        <v>611</v>
      </c>
      <c r="G28" s="86" t="s">
        <v>596</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605</v>
      </c>
      <c r="B29" s="81" t="s">
        <v>657</v>
      </c>
      <c r="C29" s="83" t="s">
        <v>658</v>
      </c>
      <c r="D29" s="85" t="s">
        <v>659</v>
      </c>
      <c r="E29" s="85" t="s">
        <v>660</v>
      </c>
      <c r="F29" s="86" t="s">
        <v>611</v>
      </c>
      <c r="G29" s="86" t="s">
        <v>596</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605</v>
      </c>
      <c r="B30" s="81" t="s">
        <v>661</v>
      </c>
      <c r="C30" s="83" t="s">
        <v>662</v>
      </c>
      <c r="D30" s="85" t="s">
        <v>663</v>
      </c>
      <c r="E30" s="85" t="s">
        <v>664</v>
      </c>
      <c r="F30" s="86" t="s">
        <v>611</v>
      </c>
      <c r="G30" s="86" t="s">
        <v>564</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665</v>
      </c>
      <c r="B31" s="80">
        <v>4</v>
      </c>
      <c r="C31" s="82" t="s">
        <v>19</v>
      </c>
      <c r="D31" s="84" t="s">
        <v>666</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665</v>
      </c>
      <c r="B32" s="81" t="s">
        <v>667</v>
      </c>
      <c r="C32" s="83" t="s">
        <v>668</v>
      </c>
      <c r="D32" s="85" t="s">
        <v>669</v>
      </c>
      <c r="E32" s="85" t="s">
        <v>670</v>
      </c>
      <c r="F32" s="86" t="s">
        <v>671</v>
      </c>
      <c r="G32" s="86" t="s">
        <v>612</v>
      </c>
      <c r="H32" s="86">
        <v>1</v>
      </c>
      <c r="I32" s="88">
        <f>IF(COUNTIF(J32:AW32,"&lt;&gt;")=0,"",SUMPRODUCT(((Recommendations[ImplStatus]="Implemented")+(Recommendations[ImplStatus]="Compensated"))*ISNUMBER(MATCH(Recommendations[Id],J32:AW32,0)))/COUNTIF(J32:AW32,"&lt;&gt;"))</f>
        <v>0</v>
      </c>
      <c r="J32" s="90" t="s">
        <v>13</v>
      </c>
      <c r="K32" s="90" t="s">
        <v>181</v>
      </c>
      <c r="L32" s="90" t="s">
        <v>191</v>
      </c>
      <c r="M32" s="90" t="s">
        <v>221</v>
      </c>
      <c r="N32" s="90" t="s">
        <v>231</v>
      </c>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665</v>
      </c>
      <c r="B33" s="81" t="s">
        <v>672</v>
      </c>
      <c r="C33" s="83" t="s">
        <v>673</v>
      </c>
      <c r="D33" s="85" t="s">
        <v>674</v>
      </c>
      <c r="E33" s="85" t="s">
        <v>675</v>
      </c>
      <c r="F33" s="86" t="s">
        <v>671</v>
      </c>
      <c r="G33" s="86" t="s">
        <v>612</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665</v>
      </c>
      <c r="B34" s="81" t="s">
        <v>676</v>
      </c>
      <c r="C34" s="83" t="s">
        <v>677</v>
      </c>
      <c r="D34" s="85" t="s">
        <v>678</v>
      </c>
      <c r="E34" s="85" t="s">
        <v>679</v>
      </c>
      <c r="F34" s="86" t="s">
        <v>553</v>
      </c>
      <c r="G34" s="86" t="s">
        <v>596</v>
      </c>
      <c r="H34" s="86">
        <v>1</v>
      </c>
      <c r="I34" s="88">
        <f>IF(COUNTIF(J34:AW34,"&lt;&gt;")=0,"",SUMPRODUCT(((Recommendations[ImplStatus]="Implemented")+(Recommendations[ImplStatus]="Compensated"))*ISNUMBER(MATCH(Recommendations[Id],J34:AW34,0)))/COUNTIF(J34:AW34,"&lt;&gt;"))</f>
        <v>0</v>
      </c>
      <c r="J34" s="90" t="s">
        <v>55</v>
      </c>
      <c r="K34" s="90" t="s">
        <v>76</v>
      </c>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665</v>
      </c>
      <c r="B35" s="81" t="s">
        <v>680</v>
      </c>
      <c r="C35" s="83" t="s">
        <v>681</v>
      </c>
      <c r="D35" s="85" t="s">
        <v>682</v>
      </c>
      <c r="E35" s="85" t="s">
        <v>683</v>
      </c>
      <c r="F35" s="86" t="s">
        <v>553</v>
      </c>
      <c r="G35" s="86" t="s">
        <v>596</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665</v>
      </c>
      <c r="B36" s="81" t="s">
        <v>684</v>
      </c>
      <c r="C36" s="83" t="s">
        <v>685</v>
      </c>
      <c r="D36" s="85" t="s">
        <v>686</v>
      </c>
      <c r="E36" s="85" t="s">
        <v>687</v>
      </c>
      <c r="F36" s="86" t="s">
        <v>553</v>
      </c>
      <c r="G36" s="86" t="s">
        <v>596</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665</v>
      </c>
      <c r="B37" s="81" t="s">
        <v>688</v>
      </c>
      <c r="C37" s="83" t="s">
        <v>689</v>
      </c>
      <c r="D37" s="85" t="s">
        <v>690</v>
      </c>
      <c r="E37" s="85" t="s">
        <v>691</v>
      </c>
      <c r="F37" s="86" t="s">
        <v>553</v>
      </c>
      <c r="G37" s="86" t="s">
        <v>596</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665</v>
      </c>
      <c r="B38" s="81" t="s">
        <v>692</v>
      </c>
      <c r="C38" s="83" t="s">
        <v>693</v>
      </c>
      <c r="D38" s="85" t="s">
        <v>694</v>
      </c>
      <c r="E38" s="85" t="s">
        <v>695</v>
      </c>
      <c r="F38" s="86" t="s">
        <v>696</v>
      </c>
      <c r="G38" s="86" t="s">
        <v>596</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665</v>
      </c>
      <c r="B39" s="81" t="s">
        <v>697</v>
      </c>
      <c r="C39" s="83" t="s">
        <v>698</v>
      </c>
      <c r="D39" s="85" t="s">
        <v>699</v>
      </c>
      <c r="E39" s="85" t="s">
        <v>700</v>
      </c>
      <c r="F39" s="86" t="s">
        <v>553</v>
      </c>
      <c r="G39" s="86" t="s">
        <v>596</v>
      </c>
      <c r="H39" s="86">
        <v>2</v>
      </c>
      <c r="I39" s="88">
        <f>IF(COUNTIF(J39:AW39,"&lt;&gt;")=0,"",SUMPRODUCT(((Recommendations[ImplStatus]="Implemented")+(Recommendations[ImplStatus]="Compensated"))*ISNUMBER(MATCH(Recommendations[Id],J39:AW39,0)))/COUNTIF(J39:AW39,"&lt;&gt;"))</f>
        <v>0</v>
      </c>
      <c r="J39" s="90" t="s">
        <v>98</v>
      </c>
      <c r="K39" s="90" t="s">
        <v>167</v>
      </c>
      <c r="L39" s="90" t="s">
        <v>196</v>
      </c>
      <c r="M39" s="90" t="s">
        <v>201</v>
      </c>
      <c r="N39" s="90" t="s">
        <v>236</v>
      </c>
      <c r="O39" s="90" t="s">
        <v>241</v>
      </c>
      <c r="P39" s="90" t="s">
        <v>246</v>
      </c>
      <c r="Q39" s="90" t="s">
        <v>250</v>
      </c>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665</v>
      </c>
      <c r="B40" s="81" t="s">
        <v>701</v>
      </c>
      <c r="C40" s="83" t="s">
        <v>702</v>
      </c>
      <c r="D40" s="85" t="s">
        <v>703</v>
      </c>
      <c r="E40" s="85" t="s">
        <v>704</v>
      </c>
      <c r="F40" s="86" t="s">
        <v>553</v>
      </c>
      <c r="G40" s="86" t="s">
        <v>596</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665</v>
      </c>
      <c r="B41" s="81" t="s">
        <v>705</v>
      </c>
      <c r="C41" s="83" t="s">
        <v>706</v>
      </c>
      <c r="D41" s="85" t="s">
        <v>707</v>
      </c>
      <c r="E41" s="85" t="s">
        <v>708</v>
      </c>
      <c r="F41" s="86" t="s">
        <v>553</v>
      </c>
      <c r="G41" s="86" t="s">
        <v>596</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665</v>
      </c>
      <c r="B42" s="81" t="s">
        <v>709</v>
      </c>
      <c r="C42" s="83" t="s">
        <v>710</v>
      </c>
      <c r="D42" s="85" t="s">
        <v>711</v>
      </c>
      <c r="E42" s="85" t="s">
        <v>712</v>
      </c>
      <c r="F42" s="86" t="s">
        <v>611</v>
      </c>
      <c r="G42" s="86" t="s">
        <v>596</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665</v>
      </c>
      <c r="B43" s="81" t="s">
        <v>713</v>
      </c>
      <c r="C43" s="83" t="s">
        <v>714</v>
      </c>
      <c r="D43" s="85" t="s">
        <v>715</v>
      </c>
      <c r="E43" s="85" t="s">
        <v>716</v>
      </c>
      <c r="F43" s="86" t="s">
        <v>611</v>
      </c>
      <c r="G43" s="86" t="s">
        <v>596</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717</v>
      </c>
      <c r="B44" s="80">
        <v>5</v>
      </c>
      <c r="C44" s="82" t="s">
        <v>19</v>
      </c>
      <c r="D44" s="84" t="s">
        <v>718</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717</v>
      </c>
      <c r="B45" s="81" t="s">
        <v>719</v>
      </c>
      <c r="C45" s="83" t="s">
        <v>720</v>
      </c>
      <c r="D45" s="85" t="s">
        <v>721</v>
      </c>
      <c r="E45" s="85" t="s">
        <v>722</v>
      </c>
      <c r="F45" s="86" t="s">
        <v>696</v>
      </c>
      <c r="G45" s="86" t="s">
        <v>554</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717</v>
      </c>
      <c r="B46" s="81" t="s">
        <v>723</v>
      </c>
      <c r="C46" s="83" t="s">
        <v>724</v>
      </c>
      <c r="D46" s="85" t="s">
        <v>725</v>
      </c>
      <c r="E46" s="85" t="s">
        <v>726</v>
      </c>
      <c r="F46" s="86" t="s">
        <v>696</v>
      </c>
      <c r="G46" s="86" t="s">
        <v>596</v>
      </c>
      <c r="H46" s="86">
        <v>1</v>
      </c>
      <c r="I46" s="88">
        <f>IF(COUNTIF(J46:AW46,"&lt;&gt;")=0,"",SUMPRODUCT(((Recommendations[ImplStatus]="Implemented")+(Recommendations[ImplStatus]="Compensated"))*ISNUMBER(MATCH(Recommendations[Id],J46:AW46,0)))/COUNTIF(J46:AW46,"&lt;&gt;"))</f>
        <v>0</v>
      </c>
      <c r="J46" s="90" t="s">
        <v>45</v>
      </c>
      <c r="K46" s="90" t="s">
        <v>50</v>
      </c>
      <c r="L46" s="90" t="s">
        <v>65</v>
      </c>
      <c r="M46" s="90" t="s">
        <v>176</v>
      </c>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717</v>
      </c>
      <c r="B47" s="81" t="s">
        <v>727</v>
      </c>
      <c r="C47" s="83" t="s">
        <v>728</v>
      </c>
      <c r="D47" s="85" t="s">
        <v>729</v>
      </c>
      <c r="E47" s="85" t="s">
        <v>730</v>
      </c>
      <c r="F47" s="86" t="s">
        <v>696</v>
      </c>
      <c r="G47" s="86" t="s">
        <v>596</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717</v>
      </c>
      <c r="B48" s="81" t="s">
        <v>731</v>
      </c>
      <c r="C48" s="83" t="s">
        <v>732</v>
      </c>
      <c r="D48" s="85" t="s">
        <v>733</v>
      </c>
      <c r="E48" s="85" t="s">
        <v>734</v>
      </c>
      <c r="F48" s="86" t="s">
        <v>696</v>
      </c>
      <c r="G48" s="86" t="s">
        <v>596</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717</v>
      </c>
      <c r="B49" s="81" t="s">
        <v>735</v>
      </c>
      <c r="C49" s="83" t="s">
        <v>736</v>
      </c>
      <c r="D49" s="85" t="s">
        <v>737</v>
      </c>
      <c r="E49" s="85" t="s">
        <v>738</v>
      </c>
      <c r="F49" s="86" t="s">
        <v>696</v>
      </c>
      <c r="G49" s="86" t="s">
        <v>554</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717</v>
      </c>
      <c r="B50" s="81" t="s">
        <v>739</v>
      </c>
      <c r="C50" s="83" t="s">
        <v>740</v>
      </c>
      <c r="D50" s="85" t="s">
        <v>741</v>
      </c>
      <c r="E50" s="85" t="s">
        <v>742</v>
      </c>
      <c r="F50" s="86" t="s">
        <v>696</v>
      </c>
      <c r="G50" s="86" t="s">
        <v>612</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743</v>
      </c>
      <c r="B51" s="80">
        <v>6</v>
      </c>
      <c r="C51" s="82" t="s">
        <v>19</v>
      </c>
      <c r="D51" s="84" t="s">
        <v>744</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743</v>
      </c>
      <c r="B52" s="81" t="s">
        <v>745</v>
      </c>
      <c r="C52" s="83" t="s">
        <v>746</v>
      </c>
      <c r="D52" s="85" t="s">
        <v>747</v>
      </c>
      <c r="E52" s="85" t="s">
        <v>748</v>
      </c>
      <c r="F52" s="86" t="s">
        <v>671</v>
      </c>
      <c r="G52" s="86" t="s">
        <v>612</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743</v>
      </c>
      <c r="B53" s="81" t="s">
        <v>749</v>
      </c>
      <c r="C53" s="83" t="s">
        <v>750</v>
      </c>
      <c r="D53" s="85" t="s">
        <v>751</v>
      </c>
      <c r="E53" s="85" t="s">
        <v>752</v>
      </c>
      <c r="F53" s="86" t="s">
        <v>671</v>
      </c>
      <c r="G53" s="86" t="s">
        <v>612</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743</v>
      </c>
      <c r="B54" s="81" t="s">
        <v>753</v>
      </c>
      <c r="C54" s="83" t="s">
        <v>754</v>
      </c>
      <c r="D54" s="85" t="s">
        <v>755</v>
      </c>
      <c r="E54" s="85" t="s">
        <v>756</v>
      </c>
      <c r="F54" s="86" t="s">
        <v>696</v>
      </c>
      <c r="G54" s="86" t="s">
        <v>596</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743</v>
      </c>
      <c r="B55" s="81" t="s">
        <v>757</v>
      </c>
      <c r="C55" s="83" t="s">
        <v>758</v>
      </c>
      <c r="D55" s="85" t="s">
        <v>759</v>
      </c>
      <c r="E55" s="85" t="s">
        <v>760</v>
      </c>
      <c r="F55" s="86" t="s">
        <v>696</v>
      </c>
      <c r="G55" s="86" t="s">
        <v>596</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743</v>
      </c>
      <c r="B56" s="81" t="s">
        <v>761</v>
      </c>
      <c r="C56" s="83" t="s">
        <v>762</v>
      </c>
      <c r="D56" s="85" t="s">
        <v>763</v>
      </c>
      <c r="E56" s="85" t="s">
        <v>764</v>
      </c>
      <c r="F56" s="86" t="s">
        <v>696</v>
      </c>
      <c r="G56" s="86" t="s">
        <v>596</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743</v>
      </c>
      <c r="B57" s="81" t="s">
        <v>765</v>
      </c>
      <c r="C57" s="83" t="s">
        <v>766</v>
      </c>
      <c r="D57" s="85" t="s">
        <v>767</v>
      </c>
      <c r="E57" s="85" t="s">
        <v>768</v>
      </c>
      <c r="F57" s="86" t="s">
        <v>579</v>
      </c>
      <c r="G57" s="86" t="s">
        <v>554</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743</v>
      </c>
      <c r="B58" s="81" t="s">
        <v>769</v>
      </c>
      <c r="C58" s="83" t="s">
        <v>770</v>
      </c>
      <c r="D58" s="85" t="s">
        <v>771</v>
      </c>
      <c r="E58" s="85" t="s">
        <v>772</v>
      </c>
      <c r="F58" s="86" t="s">
        <v>696</v>
      </c>
      <c r="G58" s="86" t="s">
        <v>596</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743</v>
      </c>
      <c r="B59" s="81" t="s">
        <v>773</v>
      </c>
      <c r="C59" s="83" t="s">
        <v>774</v>
      </c>
      <c r="D59" s="85" t="s">
        <v>775</v>
      </c>
      <c r="E59" s="85" t="s">
        <v>776</v>
      </c>
      <c r="F59" s="86" t="s">
        <v>696</v>
      </c>
      <c r="G59" s="86" t="s">
        <v>612</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777</v>
      </c>
      <c r="B60" s="80">
        <v>7</v>
      </c>
      <c r="C60" s="82" t="s">
        <v>19</v>
      </c>
      <c r="D60" s="84" t="s">
        <v>778</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777</v>
      </c>
      <c r="B61" s="81" t="s">
        <v>779</v>
      </c>
      <c r="C61" s="83" t="s">
        <v>780</v>
      </c>
      <c r="D61" s="85" t="s">
        <v>781</v>
      </c>
      <c r="E61" s="85" t="s">
        <v>782</v>
      </c>
      <c r="F61" s="86" t="s">
        <v>671</v>
      </c>
      <c r="G61" s="86" t="s">
        <v>612</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777</v>
      </c>
      <c r="B62" s="81" t="s">
        <v>783</v>
      </c>
      <c r="C62" s="83" t="s">
        <v>784</v>
      </c>
      <c r="D62" s="85" t="s">
        <v>785</v>
      </c>
      <c r="E62" s="85" t="s">
        <v>786</v>
      </c>
      <c r="F62" s="86" t="s">
        <v>671</v>
      </c>
      <c r="G62" s="86" t="s">
        <v>612</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777</v>
      </c>
      <c r="B63" s="81" t="s">
        <v>787</v>
      </c>
      <c r="C63" s="83" t="s">
        <v>788</v>
      </c>
      <c r="D63" s="85" t="s">
        <v>789</v>
      </c>
      <c r="E63" s="85" t="s">
        <v>790</v>
      </c>
      <c r="F63" s="86" t="s">
        <v>579</v>
      </c>
      <c r="G63" s="86" t="s">
        <v>596</v>
      </c>
      <c r="H63" s="86">
        <v>1</v>
      </c>
      <c r="I63" s="88">
        <f>IF(COUNTIF(J63:AW63,"&lt;&gt;")=0,"",SUMPRODUCT(((Recommendations[ImplStatus]="Implemented")+(Recommendations[ImplStatus]="Compensated"))*ISNUMBER(MATCH(Recommendations[Id],J63:AW63,0)))/COUNTIF(J63:AW63,"&lt;&gt;"))</f>
        <v>0</v>
      </c>
      <c r="J63" s="90" t="s">
        <v>123</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777</v>
      </c>
      <c r="B64" s="81" t="s">
        <v>791</v>
      </c>
      <c r="C64" s="83" t="s">
        <v>792</v>
      </c>
      <c r="D64" s="85" t="s">
        <v>793</v>
      </c>
      <c r="E64" s="85" t="s">
        <v>794</v>
      </c>
      <c r="F64" s="86" t="s">
        <v>579</v>
      </c>
      <c r="G64" s="86" t="s">
        <v>596</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777</v>
      </c>
      <c r="B65" s="81" t="s">
        <v>795</v>
      </c>
      <c r="C65" s="83" t="s">
        <v>796</v>
      </c>
      <c r="D65" s="85" t="s">
        <v>797</v>
      </c>
      <c r="E65" s="85" t="s">
        <v>798</v>
      </c>
      <c r="F65" s="86" t="s">
        <v>579</v>
      </c>
      <c r="G65" s="86" t="s">
        <v>554</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777</v>
      </c>
      <c r="B66" s="81" t="s">
        <v>799</v>
      </c>
      <c r="C66" s="83" t="s">
        <v>800</v>
      </c>
      <c r="D66" s="85" t="s">
        <v>801</v>
      </c>
      <c r="E66" s="85" t="s">
        <v>802</v>
      </c>
      <c r="F66" s="86" t="s">
        <v>579</v>
      </c>
      <c r="G66" s="86" t="s">
        <v>554</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777</v>
      </c>
      <c r="B67" s="81" t="s">
        <v>803</v>
      </c>
      <c r="C67" s="83" t="s">
        <v>804</v>
      </c>
      <c r="D67" s="85" t="s">
        <v>805</v>
      </c>
      <c r="E67" s="85" t="s">
        <v>806</v>
      </c>
      <c r="F67" s="86" t="s">
        <v>579</v>
      </c>
      <c r="G67" s="86" t="s">
        <v>559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807</v>
      </c>
      <c r="B68" s="80">
        <v>8</v>
      </c>
      <c r="C68" s="82" t="s">
        <v>19</v>
      </c>
      <c r="D68" s="84" t="s">
        <v>808</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807</v>
      </c>
      <c r="B69" s="81" t="s">
        <v>809</v>
      </c>
      <c r="C69" s="83" t="s">
        <v>810</v>
      </c>
      <c r="D69" s="85" t="s">
        <v>811</v>
      </c>
      <c r="E69" s="85" t="s">
        <v>812</v>
      </c>
      <c r="F69" s="86" t="s">
        <v>671</v>
      </c>
      <c r="G69" s="86" t="s">
        <v>612</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807</v>
      </c>
      <c r="B70" s="81" t="s">
        <v>813</v>
      </c>
      <c r="C70" s="83" t="s">
        <v>814</v>
      </c>
      <c r="D70" s="85" t="s">
        <v>815</v>
      </c>
      <c r="E70" s="85" t="s">
        <v>816</v>
      </c>
      <c r="F70" s="86" t="s">
        <v>611</v>
      </c>
      <c r="G70" s="86" t="s">
        <v>564</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807</v>
      </c>
      <c r="B71" s="81" t="s">
        <v>817</v>
      </c>
      <c r="C71" s="83" t="s">
        <v>818</v>
      </c>
      <c r="D71" s="85" t="s">
        <v>819</v>
      </c>
      <c r="E71" s="85" t="s">
        <v>820</v>
      </c>
      <c r="F71" s="86" t="s">
        <v>611</v>
      </c>
      <c r="G71" s="86" t="s">
        <v>596</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807</v>
      </c>
      <c r="B72" s="81" t="s">
        <v>821</v>
      </c>
      <c r="C72" s="83" t="s">
        <v>822</v>
      </c>
      <c r="D72" s="85" t="s">
        <v>823</v>
      </c>
      <c r="E72" s="85" t="s">
        <v>824</v>
      </c>
      <c r="F72" s="86" t="s">
        <v>825</v>
      </c>
      <c r="G72" s="86" t="s">
        <v>596</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807</v>
      </c>
      <c r="B73" s="81" t="s">
        <v>826</v>
      </c>
      <c r="C73" s="83" t="s">
        <v>827</v>
      </c>
      <c r="D73" s="85" t="s">
        <v>828</v>
      </c>
      <c r="E73" s="85" t="s">
        <v>829</v>
      </c>
      <c r="F73" s="86" t="s">
        <v>611</v>
      </c>
      <c r="G73" s="86" t="s">
        <v>564</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807</v>
      </c>
      <c r="B74" s="81" t="s">
        <v>830</v>
      </c>
      <c r="C74" s="83" t="s">
        <v>831</v>
      </c>
      <c r="D74" s="85" t="s">
        <v>832</v>
      </c>
      <c r="E74" s="85" t="s">
        <v>833</v>
      </c>
      <c r="F74" s="86" t="s">
        <v>611</v>
      </c>
      <c r="G74" s="86" t="s">
        <v>564</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807</v>
      </c>
      <c r="B75" s="81" t="s">
        <v>834</v>
      </c>
      <c r="C75" s="83" t="s">
        <v>835</v>
      </c>
      <c r="D75" s="85" t="s">
        <v>836</v>
      </c>
      <c r="E75" s="85" t="s">
        <v>837</v>
      </c>
      <c r="F75" s="86" t="s">
        <v>611</v>
      </c>
      <c r="G75" s="86" t="s">
        <v>564</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807</v>
      </c>
      <c r="B76" s="81" t="s">
        <v>838</v>
      </c>
      <c r="C76" s="83" t="s">
        <v>839</v>
      </c>
      <c r="D76" s="85" t="s">
        <v>840</v>
      </c>
      <c r="E76" s="85" t="s">
        <v>841</v>
      </c>
      <c r="F76" s="86" t="s">
        <v>611</v>
      </c>
      <c r="G76" s="86" t="s">
        <v>564</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807</v>
      </c>
      <c r="B77" s="81" t="s">
        <v>842</v>
      </c>
      <c r="C77" s="83" t="s">
        <v>843</v>
      </c>
      <c r="D77" s="85" t="s">
        <v>844</v>
      </c>
      <c r="E77" s="85" t="s">
        <v>845</v>
      </c>
      <c r="F77" s="86" t="s">
        <v>611</v>
      </c>
      <c r="G77" s="86" t="s">
        <v>564</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807</v>
      </c>
      <c r="B78" s="81" t="s">
        <v>846</v>
      </c>
      <c r="C78" s="83" t="s">
        <v>847</v>
      </c>
      <c r="D78" s="85" t="s">
        <v>848</v>
      </c>
      <c r="E78" s="85" t="s">
        <v>849</v>
      </c>
      <c r="F78" s="86" t="s">
        <v>611</v>
      </c>
      <c r="G78" s="86" t="s">
        <v>596</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807</v>
      </c>
      <c r="B79" s="81" t="s">
        <v>850</v>
      </c>
      <c r="C79" s="83" t="s">
        <v>851</v>
      </c>
      <c r="D79" s="85" t="s">
        <v>852</v>
      </c>
      <c r="E79" s="85" t="s">
        <v>853</v>
      </c>
      <c r="F79" s="86" t="s">
        <v>611</v>
      </c>
      <c r="G79" s="86" t="s">
        <v>564</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807</v>
      </c>
      <c r="B80" s="81" t="s">
        <v>854</v>
      </c>
      <c r="C80" s="83" t="s">
        <v>855</v>
      </c>
      <c r="D80" s="85" t="s">
        <v>856</v>
      </c>
      <c r="E80" s="85" t="s">
        <v>857</v>
      </c>
      <c r="F80" s="86" t="s">
        <v>611</v>
      </c>
      <c r="G80" s="86" t="s">
        <v>564</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858</v>
      </c>
      <c r="B81" s="80">
        <v>9</v>
      </c>
      <c r="C81" s="82" t="s">
        <v>19</v>
      </c>
      <c r="D81" s="84" t="s">
        <v>859</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858</v>
      </c>
      <c r="B82" s="81" t="s">
        <v>860</v>
      </c>
      <c r="C82" s="83" t="s">
        <v>861</v>
      </c>
      <c r="D82" s="85" t="s">
        <v>862</v>
      </c>
      <c r="E82" s="85" t="s">
        <v>863</v>
      </c>
      <c r="F82" s="86" t="s">
        <v>579</v>
      </c>
      <c r="G82" s="86" t="s">
        <v>596</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858</v>
      </c>
      <c r="B83" s="81" t="s">
        <v>864</v>
      </c>
      <c r="C83" s="83" t="s">
        <v>865</v>
      </c>
      <c r="D83" s="85" t="s">
        <v>866</v>
      </c>
      <c r="E83" s="85" t="s">
        <v>867</v>
      </c>
      <c r="F83" s="86" t="s">
        <v>553</v>
      </c>
      <c r="G83" s="86" t="s">
        <v>596</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858</v>
      </c>
      <c r="B84" s="81" t="s">
        <v>868</v>
      </c>
      <c r="C84" s="83" t="s">
        <v>869</v>
      </c>
      <c r="D84" s="85" t="s">
        <v>870</v>
      </c>
      <c r="E84" s="85" t="s">
        <v>871</v>
      </c>
      <c r="F84" s="86" t="s">
        <v>825</v>
      </c>
      <c r="G84" s="86" t="s">
        <v>596</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858</v>
      </c>
      <c r="B85" s="81" t="s">
        <v>872</v>
      </c>
      <c r="C85" s="83" t="s">
        <v>873</v>
      </c>
      <c r="D85" s="85" t="s">
        <v>874</v>
      </c>
      <c r="E85" s="85" t="s">
        <v>875</v>
      </c>
      <c r="F85" s="86" t="s">
        <v>579</v>
      </c>
      <c r="G85" s="86" t="s">
        <v>596</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858</v>
      </c>
      <c r="B86" s="81" t="s">
        <v>876</v>
      </c>
      <c r="C86" s="83" t="s">
        <v>877</v>
      </c>
      <c r="D86" s="85" t="s">
        <v>878</v>
      </c>
      <c r="E86" s="85" t="s">
        <v>879</v>
      </c>
      <c r="F86" s="86" t="s">
        <v>825</v>
      </c>
      <c r="G86" s="86" t="s">
        <v>596</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858</v>
      </c>
      <c r="B87" s="81" t="s">
        <v>880</v>
      </c>
      <c r="C87" s="83" t="s">
        <v>881</v>
      </c>
      <c r="D87" s="85" t="s">
        <v>882</v>
      </c>
      <c r="E87" s="85" t="s">
        <v>883</v>
      </c>
      <c r="F87" s="86" t="s">
        <v>825</v>
      </c>
      <c r="G87" s="86" t="s">
        <v>596</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858</v>
      </c>
      <c r="B88" s="81" t="s">
        <v>884</v>
      </c>
      <c r="C88" s="83" t="s">
        <v>885</v>
      </c>
      <c r="D88" s="85" t="s">
        <v>886</v>
      </c>
      <c r="E88" s="85" t="s">
        <v>887</v>
      </c>
      <c r="F88" s="86" t="s">
        <v>825</v>
      </c>
      <c r="G88" s="86" t="s">
        <v>596</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888</v>
      </c>
      <c r="B89" s="80">
        <v>10</v>
      </c>
      <c r="C89" s="82" t="s">
        <v>19</v>
      </c>
      <c r="D89" s="84" t="s">
        <v>889</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888</v>
      </c>
      <c r="B90" s="81" t="s">
        <v>890</v>
      </c>
      <c r="C90" s="83" t="s">
        <v>891</v>
      </c>
      <c r="D90" s="85" t="s">
        <v>892</v>
      </c>
      <c r="E90" s="85" t="s">
        <v>893</v>
      </c>
      <c r="F90" s="86" t="s">
        <v>553</v>
      </c>
      <c r="G90" s="86" t="s">
        <v>564</v>
      </c>
      <c r="H90" s="86">
        <v>1</v>
      </c>
      <c r="I90" s="88">
        <f>IF(COUNTIF(J90:AW90,"&lt;&gt;")=0,"",SUMPRODUCT(((Recommendations[ImplStatus]="Implemented")+(Recommendations[ImplStatus]="Compensated"))*ISNUMBER(MATCH(Recommendations[Id],J90:AW90,0)))/COUNTIF(J90:AW90,"&lt;&gt;"))</f>
        <v>0</v>
      </c>
      <c r="J90" s="90" t="s">
        <v>254</v>
      </c>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888</v>
      </c>
      <c r="B91" s="81" t="s">
        <v>894</v>
      </c>
      <c r="C91" s="83" t="s">
        <v>895</v>
      </c>
      <c r="D91" s="85" t="s">
        <v>896</v>
      </c>
      <c r="E91" s="85" t="s">
        <v>897</v>
      </c>
      <c r="F91" s="86" t="s">
        <v>553</v>
      </c>
      <c r="G91" s="86" t="s">
        <v>596</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888</v>
      </c>
      <c r="B92" s="81" t="s">
        <v>898</v>
      </c>
      <c r="C92" s="83" t="s">
        <v>899</v>
      </c>
      <c r="D92" s="85" t="s">
        <v>900</v>
      </c>
      <c r="E92" s="85" t="s">
        <v>901</v>
      </c>
      <c r="F92" s="86" t="s">
        <v>553</v>
      </c>
      <c r="G92" s="86" t="s">
        <v>596</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888</v>
      </c>
      <c r="B93" s="81" t="s">
        <v>902</v>
      </c>
      <c r="C93" s="83" t="s">
        <v>903</v>
      </c>
      <c r="D93" s="85" t="s">
        <v>904</v>
      </c>
      <c r="E93" s="85" t="s">
        <v>905</v>
      </c>
      <c r="F93" s="86" t="s">
        <v>553</v>
      </c>
      <c r="G93" s="86" t="s">
        <v>564</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888</v>
      </c>
      <c r="B94" s="81" t="s">
        <v>906</v>
      </c>
      <c r="C94" s="83" t="s">
        <v>907</v>
      </c>
      <c r="D94" s="85" t="s">
        <v>908</v>
      </c>
      <c r="E94" s="85" t="s">
        <v>909</v>
      </c>
      <c r="F94" s="86" t="s">
        <v>553</v>
      </c>
      <c r="G94" s="86" t="s">
        <v>596</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888</v>
      </c>
      <c r="B95" s="81" t="s">
        <v>910</v>
      </c>
      <c r="C95" s="83" t="s">
        <v>911</v>
      </c>
      <c r="D95" s="85" t="s">
        <v>912</v>
      </c>
      <c r="E95" s="85" t="s">
        <v>913</v>
      </c>
      <c r="F95" s="86" t="s">
        <v>553</v>
      </c>
      <c r="G95" s="86" t="s">
        <v>596</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888</v>
      </c>
      <c r="B96" s="81" t="s">
        <v>914</v>
      </c>
      <c r="C96" s="83" t="s">
        <v>915</v>
      </c>
      <c r="D96" s="85" t="s">
        <v>916</v>
      </c>
      <c r="E96" s="85" t="s">
        <v>917</v>
      </c>
      <c r="F96" s="86" t="s">
        <v>553</v>
      </c>
      <c r="G96" s="86" t="s">
        <v>564</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918</v>
      </c>
      <c r="B97" s="80">
        <v>11</v>
      </c>
      <c r="C97" s="82" t="s">
        <v>19</v>
      </c>
      <c r="D97" s="84" t="s">
        <v>919</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918</v>
      </c>
      <c r="B98" s="81" t="s">
        <v>920</v>
      </c>
      <c r="C98" s="83" t="s">
        <v>921</v>
      </c>
      <c r="D98" s="85" t="s">
        <v>922</v>
      </c>
      <c r="E98" s="85" t="s">
        <v>923</v>
      </c>
      <c r="F98" s="86" t="s">
        <v>671</v>
      </c>
      <c r="G98" s="86" t="s">
        <v>612</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918</v>
      </c>
      <c r="B99" s="81" t="s">
        <v>924</v>
      </c>
      <c r="C99" s="83" t="s">
        <v>925</v>
      </c>
      <c r="D99" s="85" t="s">
        <v>926</v>
      </c>
      <c r="E99" s="85" t="s">
        <v>927</v>
      </c>
      <c r="F99" s="86" t="s">
        <v>611</v>
      </c>
      <c r="G99" s="86" t="s">
        <v>928</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918</v>
      </c>
      <c r="B100" s="81" t="s">
        <v>929</v>
      </c>
      <c r="C100" s="83" t="s">
        <v>930</v>
      </c>
      <c r="D100" s="85" t="s">
        <v>931</v>
      </c>
      <c r="E100" s="85" t="s">
        <v>932</v>
      </c>
      <c r="F100" s="86" t="s">
        <v>611</v>
      </c>
      <c r="G100" s="86" t="s">
        <v>596</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918</v>
      </c>
      <c r="B101" s="81" t="s">
        <v>933</v>
      </c>
      <c r="C101" s="83" t="s">
        <v>934</v>
      </c>
      <c r="D101" s="85" t="s">
        <v>935</v>
      </c>
      <c r="E101" s="85" t="s">
        <v>936</v>
      </c>
      <c r="F101" s="86" t="s">
        <v>611</v>
      </c>
      <c r="G101" s="86" t="s">
        <v>928</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918</v>
      </c>
      <c r="B102" s="81" t="s">
        <v>937</v>
      </c>
      <c r="C102" s="83" t="s">
        <v>938</v>
      </c>
      <c r="D102" s="85" t="s">
        <v>939</v>
      </c>
      <c r="E102" s="85" t="s">
        <v>940</v>
      </c>
      <c r="F102" s="86" t="s">
        <v>611</v>
      </c>
      <c r="G102" s="86" t="s">
        <v>928</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941</v>
      </c>
      <c r="B103" s="80">
        <v>12</v>
      </c>
      <c r="C103" s="82" t="s">
        <v>19</v>
      </c>
      <c r="D103" s="84" t="s">
        <v>942</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941</v>
      </c>
      <c r="B104" s="81" t="s">
        <v>943</v>
      </c>
      <c r="C104" s="83" t="s">
        <v>944</v>
      </c>
      <c r="D104" s="85" t="s">
        <v>945</v>
      </c>
      <c r="E104" s="85" t="s">
        <v>946</v>
      </c>
      <c r="F104" s="86" t="s">
        <v>825</v>
      </c>
      <c r="G104" s="86" t="s">
        <v>596</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941</v>
      </c>
      <c r="B105" s="81" t="s">
        <v>947</v>
      </c>
      <c r="C105" s="83" t="s">
        <v>948</v>
      </c>
      <c r="D105" s="85" t="s">
        <v>949</v>
      </c>
      <c r="E105" s="85" t="s">
        <v>950</v>
      </c>
      <c r="F105" s="86" t="s">
        <v>825</v>
      </c>
      <c r="G105" s="86" t="s">
        <v>596</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941</v>
      </c>
      <c r="B106" s="81" t="s">
        <v>951</v>
      </c>
      <c r="C106" s="83" t="s">
        <v>952</v>
      </c>
      <c r="D106" s="85" t="s">
        <v>953</v>
      </c>
      <c r="E106" s="85" t="s">
        <v>954</v>
      </c>
      <c r="F106" s="86" t="s">
        <v>825</v>
      </c>
      <c r="G106" s="86" t="s">
        <v>596</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941</v>
      </c>
      <c r="B107" s="81" t="s">
        <v>955</v>
      </c>
      <c r="C107" s="83" t="s">
        <v>956</v>
      </c>
      <c r="D107" s="85" t="s">
        <v>957</v>
      </c>
      <c r="E107" s="85" t="s">
        <v>958</v>
      </c>
      <c r="F107" s="86" t="s">
        <v>671</v>
      </c>
      <c r="G107" s="86" t="s">
        <v>612</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941</v>
      </c>
      <c r="B108" s="81" t="s">
        <v>959</v>
      </c>
      <c r="C108" s="83" t="s">
        <v>960</v>
      </c>
      <c r="D108" s="85" t="s">
        <v>961</v>
      </c>
      <c r="E108" s="85" t="s">
        <v>962</v>
      </c>
      <c r="F108" s="86" t="s">
        <v>825</v>
      </c>
      <c r="G108" s="86" t="s">
        <v>596</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941</v>
      </c>
      <c r="B109" s="81" t="s">
        <v>963</v>
      </c>
      <c r="C109" s="83" t="s">
        <v>964</v>
      </c>
      <c r="D109" s="85" t="s">
        <v>965</v>
      </c>
      <c r="E109" s="85" t="s">
        <v>966</v>
      </c>
      <c r="F109" s="86" t="s">
        <v>825</v>
      </c>
      <c r="G109" s="86" t="s">
        <v>596</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941</v>
      </c>
      <c r="B110" s="81" t="s">
        <v>967</v>
      </c>
      <c r="C110" s="83" t="s">
        <v>968</v>
      </c>
      <c r="D110" s="85" t="s">
        <v>969</v>
      </c>
      <c r="E110" s="85" t="s">
        <v>970</v>
      </c>
      <c r="F110" s="86" t="s">
        <v>553</v>
      </c>
      <c r="G110" s="86" t="s">
        <v>596</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941</v>
      </c>
      <c r="B111" s="81" t="s">
        <v>971</v>
      </c>
      <c r="C111" s="83" t="s">
        <v>972</v>
      </c>
      <c r="D111" s="85" t="s">
        <v>973</v>
      </c>
      <c r="E111" s="85" t="s">
        <v>974</v>
      </c>
      <c r="F111" s="86" t="s">
        <v>553</v>
      </c>
      <c r="G111" s="86" t="s">
        <v>596</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975</v>
      </c>
      <c r="B112" s="80">
        <v>13</v>
      </c>
      <c r="C112" s="82" t="s">
        <v>19</v>
      </c>
      <c r="D112" s="84" t="s">
        <v>976</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975</v>
      </c>
      <c r="B113" s="81" t="s">
        <v>977</v>
      </c>
      <c r="C113" s="83" t="s">
        <v>978</v>
      </c>
      <c r="D113" s="85" t="s">
        <v>979</v>
      </c>
      <c r="E113" s="85" t="s">
        <v>980</v>
      </c>
      <c r="F113" s="86" t="s">
        <v>825</v>
      </c>
      <c r="G113" s="86" t="s">
        <v>564</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975</v>
      </c>
      <c r="B114" s="81" t="s">
        <v>981</v>
      </c>
      <c r="C114" s="83" t="s">
        <v>982</v>
      </c>
      <c r="D114" s="85" t="s">
        <v>983</v>
      </c>
      <c r="E114" s="85" t="s">
        <v>984</v>
      </c>
      <c r="F114" s="86" t="s">
        <v>553</v>
      </c>
      <c r="G114" s="86" t="s">
        <v>564</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975</v>
      </c>
      <c r="B115" s="81" t="s">
        <v>985</v>
      </c>
      <c r="C115" s="83" t="s">
        <v>986</v>
      </c>
      <c r="D115" s="85" t="s">
        <v>987</v>
      </c>
      <c r="E115" s="85" t="s">
        <v>988</v>
      </c>
      <c r="F115" s="86" t="s">
        <v>825</v>
      </c>
      <c r="G115" s="86" t="s">
        <v>564</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975</v>
      </c>
      <c r="B116" s="81" t="s">
        <v>989</v>
      </c>
      <c r="C116" s="83" t="s">
        <v>990</v>
      </c>
      <c r="D116" s="85" t="s">
        <v>991</v>
      </c>
      <c r="E116" s="85" t="s">
        <v>992</v>
      </c>
      <c r="F116" s="86" t="s">
        <v>825</v>
      </c>
      <c r="G116" s="86" t="s">
        <v>596</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975</v>
      </c>
      <c r="B117" s="81" t="s">
        <v>993</v>
      </c>
      <c r="C117" s="83" t="s">
        <v>994</v>
      </c>
      <c r="D117" s="85" t="s">
        <v>995</v>
      </c>
      <c r="E117" s="85" t="s">
        <v>996</v>
      </c>
      <c r="F117" s="86" t="s">
        <v>553</v>
      </c>
      <c r="G117" s="86" t="s">
        <v>596</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975</v>
      </c>
      <c r="B118" s="81" t="s">
        <v>997</v>
      </c>
      <c r="C118" s="83" t="s">
        <v>998</v>
      </c>
      <c r="D118" s="85" t="s">
        <v>999</v>
      </c>
      <c r="E118" s="85" t="s">
        <v>1000</v>
      </c>
      <c r="F118" s="86" t="s">
        <v>825</v>
      </c>
      <c r="G118" s="86" t="s">
        <v>564</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975</v>
      </c>
      <c r="B119" s="81" t="s">
        <v>1001</v>
      </c>
      <c r="C119" s="83" t="s">
        <v>1002</v>
      </c>
      <c r="D119" s="85" t="s">
        <v>1003</v>
      </c>
      <c r="E119" s="85" t="s">
        <v>1004</v>
      </c>
      <c r="F119" s="86" t="s">
        <v>553</v>
      </c>
      <c r="G119" s="86" t="s">
        <v>596</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975</v>
      </c>
      <c r="B120" s="81" t="s">
        <v>1005</v>
      </c>
      <c r="C120" s="83" t="s">
        <v>1006</v>
      </c>
      <c r="D120" s="85" t="s">
        <v>1007</v>
      </c>
      <c r="E120" s="85" t="s">
        <v>1008</v>
      </c>
      <c r="F120" s="86" t="s">
        <v>825</v>
      </c>
      <c r="G120" s="86" t="s">
        <v>596</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975</v>
      </c>
      <c r="B121" s="81" t="s">
        <v>1009</v>
      </c>
      <c r="C121" s="83" t="s">
        <v>1010</v>
      </c>
      <c r="D121" s="85" t="s">
        <v>1011</v>
      </c>
      <c r="E121" s="85" t="s">
        <v>1012</v>
      </c>
      <c r="F121" s="86" t="s">
        <v>825</v>
      </c>
      <c r="G121" s="86" t="s">
        <v>596</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975</v>
      </c>
      <c r="B122" s="81" t="s">
        <v>1013</v>
      </c>
      <c r="C122" s="83" t="s">
        <v>1014</v>
      </c>
      <c r="D122" s="85" t="s">
        <v>1015</v>
      </c>
      <c r="E122" s="85" t="s">
        <v>1016</v>
      </c>
      <c r="F122" s="86" t="s">
        <v>825</v>
      </c>
      <c r="G122" s="86" t="s">
        <v>596</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975</v>
      </c>
      <c r="B123" s="81" t="s">
        <v>1017</v>
      </c>
      <c r="C123" s="83" t="s">
        <v>1018</v>
      </c>
      <c r="D123" s="85" t="s">
        <v>1019</v>
      </c>
      <c r="E123" s="85" t="s">
        <v>1020</v>
      </c>
      <c r="F123" s="86" t="s">
        <v>825</v>
      </c>
      <c r="G123" s="86" t="s">
        <v>564</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1021</v>
      </c>
      <c r="B124" s="80">
        <v>14</v>
      </c>
      <c r="C124" s="82" t="s">
        <v>19</v>
      </c>
      <c r="D124" s="84" t="s">
        <v>1022</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1021</v>
      </c>
      <c r="B125" s="81" t="s">
        <v>1023</v>
      </c>
      <c r="C125" s="83" t="s">
        <v>1024</v>
      </c>
      <c r="D125" s="85" t="s">
        <v>1025</v>
      </c>
      <c r="E125" s="85" t="s">
        <v>1026</v>
      </c>
      <c r="F125" s="86" t="s">
        <v>671</v>
      </c>
      <c r="G125" s="86" t="s">
        <v>612</v>
      </c>
      <c r="H125" s="86">
        <v>1</v>
      </c>
      <c r="I125" s="88">
        <f>IF(COUNTIF(J125:AW125,"&lt;&gt;")=0,"",SUMPRODUCT(((Recommendations[ImplStatus]="Implemented")+(Recommendations[ImplStatus]="Compensated"))*ISNUMBER(MATCH(Recommendations[Id],J125:AW125,0)))/COUNTIF(J125:AW125,"&lt;&gt;"))</f>
        <v>0</v>
      </c>
      <c r="J125" s="90" t="s">
        <v>148</v>
      </c>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1021</v>
      </c>
      <c r="B126" s="81" t="s">
        <v>1027</v>
      </c>
      <c r="C126" s="83" t="s">
        <v>1028</v>
      </c>
      <c r="D126" s="85" t="s">
        <v>1029</v>
      </c>
      <c r="E126" s="85" t="s">
        <v>1030</v>
      </c>
      <c r="F126" s="86" t="s">
        <v>696</v>
      </c>
      <c r="G126" s="86" t="s">
        <v>596</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1021</v>
      </c>
      <c r="B127" s="81" t="s">
        <v>1031</v>
      </c>
      <c r="C127" s="83" t="s">
        <v>1032</v>
      </c>
      <c r="D127" s="85" t="s">
        <v>1033</v>
      </c>
      <c r="E127" s="85" t="s">
        <v>1034</v>
      </c>
      <c r="F127" s="86" t="s">
        <v>696</v>
      </c>
      <c r="G127" s="86" t="s">
        <v>596</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1021</v>
      </c>
      <c r="B128" s="81" t="s">
        <v>1035</v>
      </c>
      <c r="C128" s="83" t="s">
        <v>1036</v>
      </c>
      <c r="D128" s="85" t="s">
        <v>1037</v>
      </c>
      <c r="E128" s="85" t="s">
        <v>1038</v>
      </c>
      <c r="F128" s="86" t="s">
        <v>696</v>
      </c>
      <c r="G128" s="86" t="s">
        <v>596</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1021</v>
      </c>
      <c r="B129" s="81" t="s">
        <v>1039</v>
      </c>
      <c r="C129" s="83" t="s">
        <v>1040</v>
      </c>
      <c r="D129" s="85" t="s">
        <v>1041</v>
      </c>
      <c r="E129" s="85" t="s">
        <v>1042</v>
      </c>
      <c r="F129" s="86" t="s">
        <v>696</v>
      </c>
      <c r="G129" s="86" t="s">
        <v>596</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1021</v>
      </c>
      <c r="B130" s="81" t="s">
        <v>1043</v>
      </c>
      <c r="C130" s="83" t="s">
        <v>1044</v>
      </c>
      <c r="D130" s="85" t="s">
        <v>1045</v>
      </c>
      <c r="E130" s="85" t="s">
        <v>1046</v>
      </c>
      <c r="F130" s="86" t="s">
        <v>696</v>
      </c>
      <c r="G130" s="86" t="s">
        <v>596</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1021</v>
      </c>
      <c r="B131" s="81" t="s">
        <v>1047</v>
      </c>
      <c r="C131" s="83" t="s">
        <v>1048</v>
      </c>
      <c r="D131" s="85" t="s">
        <v>1049</v>
      </c>
      <c r="E131" s="85" t="s">
        <v>1050</v>
      </c>
      <c r="F131" s="86" t="s">
        <v>696</v>
      </c>
      <c r="G131" s="86" t="s">
        <v>596</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1021</v>
      </c>
      <c r="B132" s="81" t="s">
        <v>1051</v>
      </c>
      <c r="C132" s="83" t="s">
        <v>1052</v>
      </c>
      <c r="D132" s="85" t="s">
        <v>1053</v>
      </c>
      <c r="E132" s="85" t="s">
        <v>1054</v>
      </c>
      <c r="F132" s="86" t="s">
        <v>696</v>
      </c>
      <c r="G132" s="86" t="s">
        <v>596</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1021</v>
      </c>
      <c r="B133" s="81" t="s">
        <v>1055</v>
      </c>
      <c r="C133" s="83" t="s">
        <v>1056</v>
      </c>
      <c r="D133" s="85" t="s">
        <v>1057</v>
      </c>
      <c r="E133" s="85" t="s">
        <v>1058</v>
      </c>
      <c r="F133" s="86" t="s">
        <v>696</v>
      </c>
      <c r="G133" s="86" t="s">
        <v>596</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1059</v>
      </c>
      <c r="B134" s="80">
        <v>15</v>
      </c>
      <c r="C134" s="82" t="s">
        <v>19</v>
      </c>
      <c r="D134" s="84" t="s">
        <v>1060</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1059</v>
      </c>
      <c r="B135" s="81" t="s">
        <v>1061</v>
      </c>
      <c r="C135" s="83" t="s">
        <v>1062</v>
      </c>
      <c r="D135" s="85" t="s">
        <v>1063</v>
      </c>
      <c r="E135" s="85" t="s">
        <v>1064</v>
      </c>
      <c r="F135" s="86" t="s">
        <v>696</v>
      </c>
      <c r="G135" s="86" t="s">
        <v>554</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1059</v>
      </c>
      <c r="B136" s="81" t="s">
        <v>1065</v>
      </c>
      <c r="C136" s="83" t="s">
        <v>1066</v>
      </c>
      <c r="D136" s="85" t="s">
        <v>1067</v>
      </c>
      <c r="E136" s="85" t="s">
        <v>1068</v>
      </c>
      <c r="F136" s="86" t="s">
        <v>671</v>
      </c>
      <c r="G136" s="86" t="s">
        <v>612</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1059</v>
      </c>
      <c r="B137" s="81" t="s">
        <v>1069</v>
      </c>
      <c r="C137" s="83" t="s">
        <v>1070</v>
      </c>
      <c r="D137" s="85" t="s">
        <v>1071</v>
      </c>
      <c r="E137" s="85" t="s">
        <v>1072</v>
      </c>
      <c r="F137" s="86" t="s">
        <v>696</v>
      </c>
      <c r="G137" s="86" t="s">
        <v>612</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1059</v>
      </c>
      <c r="B138" s="81" t="s">
        <v>1073</v>
      </c>
      <c r="C138" s="83" t="s">
        <v>1074</v>
      </c>
      <c r="D138" s="85" t="s">
        <v>1075</v>
      </c>
      <c r="E138" s="85" t="s">
        <v>1076</v>
      </c>
      <c r="F138" s="86" t="s">
        <v>671</v>
      </c>
      <c r="G138" s="86" t="s">
        <v>612</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1059</v>
      </c>
      <c r="B139" s="81" t="s">
        <v>1077</v>
      </c>
      <c r="C139" s="83" t="s">
        <v>1078</v>
      </c>
      <c r="D139" s="85" t="s">
        <v>1079</v>
      </c>
      <c r="E139" s="85" t="s">
        <v>1080</v>
      </c>
      <c r="F139" s="86" t="s">
        <v>696</v>
      </c>
      <c r="G139" s="86" t="s">
        <v>612</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1059</v>
      </c>
      <c r="B140" s="81" t="s">
        <v>1081</v>
      </c>
      <c r="C140" s="83" t="s">
        <v>1082</v>
      </c>
      <c r="D140" s="85" t="s">
        <v>1083</v>
      </c>
      <c r="E140" s="85" t="s">
        <v>1084</v>
      </c>
      <c r="F140" s="86" t="s">
        <v>611</v>
      </c>
      <c r="G140" s="86" t="s">
        <v>612</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1059</v>
      </c>
      <c r="B141" s="81" t="s">
        <v>1085</v>
      </c>
      <c r="C141" s="83" t="s">
        <v>1086</v>
      </c>
      <c r="D141" s="85" t="s">
        <v>1087</v>
      </c>
      <c r="E141" s="85" t="s">
        <v>1088</v>
      </c>
      <c r="F141" s="86" t="s">
        <v>611</v>
      </c>
      <c r="G141" s="86" t="s">
        <v>596</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1089</v>
      </c>
      <c r="B142" s="80">
        <v>16</v>
      </c>
      <c r="C142" s="82" t="s">
        <v>19</v>
      </c>
      <c r="D142" s="84" t="s">
        <v>1090</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1089</v>
      </c>
      <c r="B143" s="81" t="s">
        <v>1091</v>
      </c>
      <c r="C143" s="83" t="s">
        <v>1092</v>
      </c>
      <c r="D143" s="85" t="s">
        <v>1093</v>
      </c>
      <c r="E143" s="85" t="s">
        <v>1094</v>
      </c>
      <c r="F143" s="86" t="s">
        <v>671</v>
      </c>
      <c r="G143" s="86" t="s">
        <v>612</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1089</v>
      </c>
      <c r="B144" s="81" t="s">
        <v>1095</v>
      </c>
      <c r="C144" s="83" t="s">
        <v>1096</v>
      </c>
      <c r="D144" s="85" t="s">
        <v>1097</v>
      </c>
      <c r="E144" s="85" t="s">
        <v>1098</v>
      </c>
      <c r="F144" s="86" t="s">
        <v>671</v>
      </c>
      <c r="G144" s="86" t="s">
        <v>612</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1089</v>
      </c>
      <c r="B145" s="81" t="s">
        <v>1099</v>
      </c>
      <c r="C145" s="83" t="s">
        <v>1100</v>
      </c>
      <c r="D145" s="85" t="s">
        <v>1101</v>
      </c>
      <c r="E145" s="85" t="s">
        <v>1102</v>
      </c>
      <c r="F145" s="86" t="s">
        <v>579</v>
      </c>
      <c r="G145" s="86" t="s">
        <v>564</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1089</v>
      </c>
      <c r="B146" s="81" t="s">
        <v>1103</v>
      </c>
      <c r="C146" s="83" t="s">
        <v>1104</v>
      </c>
      <c r="D146" s="85" t="s">
        <v>1105</v>
      </c>
      <c r="E146" s="85" t="s">
        <v>1106</v>
      </c>
      <c r="F146" s="86" t="s">
        <v>579</v>
      </c>
      <c r="G146" s="86" t="s">
        <v>554</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1089</v>
      </c>
      <c r="B147" s="81" t="s">
        <v>1107</v>
      </c>
      <c r="C147" s="83" t="s">
        <v>1108</v>
      </c>
      <c r="D147" s="85" t="s">
        <v>1109</v>
      </c>
      <c r="E147" s="85" t="s">
        <v>1110</v>
      </c>
      <c r="F147" s="86" t="s">
        <v>579</v>
      </c>
      <c r="G147" s="86" t="s">
        <v>596</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1089</v>
      </c>
      <c r="B148" s="81" t="s">
        <v>1111</v>
      </c>
      <c r="C148" s="83" t="s">
        <v>1112</v>
      </c>
      <c r="D148" s="85" t="s">
        <v>1113</v>
      </c>
      <c r="E148" s="85" t="s">
        <v>1114</v>
      </c>
      <c r="F148" s="86" t="s">
        <v>671</v>
      </c>
      <c r="G148" s="86" t="s">
        <v>612</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1089</v>
      </c>
      <c r="B149" s="81" t="s">
        <v>1115</v>
      </c>
      <c r="C149" s="83" t="s">
        <v>1116</v>
      </c>
      <c r="D149" s="85" t="s">
        <v>1117</v>
      </c>
      <c r="E149" s="85" t="s">
        <v>1118</v>
      </c>
      <c r="F149" s="86" t="s">
        <v>579</v>
      </c>
      <c r="G149" s="86" t="s">
        <v>596</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1089</v>
      </c>
      <c r="B150" s="81" t="s">
        <v>1119</v>
      </c>
      <c r="C150" s="83" t="s">
        <v>1120</v>
      </c>
      <c r="D150" s="85" t="s">
        <v>1121</v>
      </c>
      <c r="E150" s="85" t="s">
        <v>1122</v>
      </c>
      <c r="F150" s="86" t="s">
        <v>825</v>
      </c>
      <c r="G150" s="86" t="s">
        <v>596</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1089</v>
      </c>
      <c r="B151" s="81" t="s">
        <v>1123</v>
      </c>
      <c r="C151" s="83" t="s">
        <v>1124</v>
      </c>
      <c r="D151" s="85" t="s">
        <v>1125</v>
      </c>
      <c r="E151" s="85" t="s">
        <v>1126</v>
      </c>
      <c r="F151" s="86" t="s">
        <v>696</v>
      </c>
      <c r="G151" s="86" t="s">
        <v>596</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1089</v>
      </c>
      <c r="B152" s="81" t="s">
        <v>1127</v>
      </c>
      <c r="C152" s="83" t="s">
        <v>1128</v>
      </c>
      <c r="D152" s="85" t="s">
        <v>1129</v>
      </c>
      <c r="E152" s="85" t="s">
        <v>1130</v>
      </c>
      <c r="F152" s="86" t="s">
        <v>579</v>
      </c>
      <c r="G152" s="86" t="s">
        <v>596</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1089</v>
      </c>
      <c r="B153" s="81" t="s">
        <v>1131</v>
      </c>
      <c r="C153" s="83" t="s">
        <v>1132</v>
      </c>
      <c r="D153" s="85" t="s">
        <v>1133</v>
      </c>
      <c r="E153" s="85" t="s">
        <v>1134</v>
      </c>
      <c r="F153" s="86" t="s">
        <v>579</v>
      </c>
      <c r="G153" s="86" t="s">
        <v>596</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1089</v>
      </c>
      <c r="B154" s="81" t="s">
        <v>1135</v>
      </c>
      <c r="C154" s="83" t="s">
        <v>1136</v>
      </c>
      <c r="D154" s="85" t="s">
        <v>1137</v>
      </c>
      <c r="E154" s="85" t="s">
        <v>1138</v>
      </c>
      <c r="F154" s="86" t="s">
        <v>579</v>
      </c>
      <c r="G154" s="86" t="s">
        <v>596</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1089</v>
      </c>
      <c r="B155" s="81" t="s">
        <v>1139</v>
      </c>
      <c r="C155" s="83" t="s">
        <v>1140</v>
      </c>
      <c r="D155" s="85" t="s">
        <v>1141</v>
      </c>
      <c r="E155" s="85" t="s">
        <v>1142</v>
      </c>
      <c r="F155" s="86" t="s">
        <v>579</v>
      </c>
      <c r="G155" s="86" t="s">
        <v>564</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1089</v>
      </c>
      <c r="B156" s="81" t="s">
        <v>1143</v>
      </c>
      <c r="C156" s="83" t="s">
        <v>1144</v>
      </c>
      <c r="D156" s="85" t="s">
        <v>1145</v>
      </c>
      <c r="E156" s="85" t="s">
        <v>1146</v>
      </c>
      <c r="F156" s="86" t="s">
        <v>579</v>
      </c>
      <c r="G156" s="86" t="s">
        <v>596</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1147</v>
      </c>
      <c r="B157" s="80">
        <v>17</v>
      </c>
      <c r="C157" s="82" t="s">
        <v>19</v>
      </c>
      <c r="D157" s="84" t="s">
        <v>1148</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1147</v>
      </c>
      <c r="B158" s="81" t="s">
        <v>1149</v>
      </c>
      <c r="C158" s="83" t="s">
        <v>1150</v>
      </c>
      <c r="D158" s="85" t="s">
        <v>1151</v>
      </c>
      <c r="E158" s="85" t="s">
        <v>1152</v>
      </c>
      <c r="F158" s="86" t="s">
        <v>696</v>
      </c>
      <c r="G158" s="86" t="s">
        <v>559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1147</v>
      </c>
      <c r="B159" s="81" t="s">
        <v>1153</v>
      </c>
      <c r="C159" s="83" t="s">
        <v>1154</v>
      </c>
      <c r="D159" s="85" t="s">
        <v>1155</v>
      </c>
      <c r="E159" s="85" t="s">
        <v>1156</v>
      </c>
      <c r="F159" s="86" t="s">
        <v>671</v>
      </c>
      <c r="G159" s="86" t="s">
        <v>612</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1147</v>
      </c>
      <c r="B160" s="81" t="s">
        <v>1157</v>
      </c>
      <c r="C160" s="83" t="s">
        <v>1158</v>
      </c>
      <c r="D160" s="85" t="s">
        <v>1159</v>
      </c>
      <c r="E160" s="85" t="s">
        <v>1160</v>
      </c>
      <c r="F160" s="86" t="s">
        <v>671</v>
      </c>
      <c r="G160" s="86" t="s">
        <v>612</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1147</v>
      </c>
      <c r="B161" s="81" t="s">
        <v>1161</v>
      </c>
      <c r="C161" s="83" t="s">
        <v>1162</v>
      </c>
      <c r="D161" s="85" t="s">
        <v>1163</v>
      </c>
      <c r="E161" s="85" t="s">
        <v>1164</v>
      </c>
      <c r="F161" s="86" t="s">
        <v>671</v>
      </c>
      <c r="G161" s="86" t="s">
        <v>612</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1147</v>
      </c>
      <c r="B162" s="81" t="s">
        <v>1165</v>
      </c>
      <c r="C162" s="83" t="s">
        <v>1166</v>
      </c>
      <c r="D162" s="85" t="s">
        <v>1167</v>
      </c>
      <c r="E162" s="85" t="s">
        <v>1168</v>
      </c>
      <c r="F162" s="86" t="s">
        <v>696</v>
      </c>
      <c r="G162" s="86" t="s">
        <v>559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1147</v>
      </c>
      <c r="B163" s="81" t="s">
        <v>1169</v>
      </c>
      <c r="C163" s="83" t="s">
        <v>1170</v>
      </c>
      <c r="D163" s="85" t="s">
        <v>1171</v>
      </c>
      <c r="E163" s="85" t="s">
        <v>1172</v>
      </c>
      <c r="F163" s="86" t="s">
        <v>696</v>
      </c>
      <c r="G163" s="86" t="s">
        <v>559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1147</v>
      </c>
      <c r="B164" s="81" t="s">
        <v>1173</v>
      </c>
      <c r="C164" s="83" t="s">
        <v>1174</v>
      </c>
      <c r="D164" s="85" t="s">
        <v>1175</v>
      </c>
      <c r="E164" s="85" t="s">
        <v>1176</v>
      </c>
      <c r="F164" s="86" t="s">
        <v>696</v>
      </c>
      <c r="G164" s="86" t="s">
        <v>928</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1147</v>
      </c>
      <c r="B165" s="81" t="s">
        <v>1177</v>
      </c>
      <c r="C165" s="83" t="s">
        <v>1178</v>
      </c>
      <c r="D165" s="85" t="s">
        <v>1179</v>
      </c>
      <c r="E165" s="85" t="s">
        <v>1180</v>
      </c>
      <c r="F165" s="86" t="s">
        <v>696</v>
      </c>
      <c r="G165" s="86" t="s">
        <v>928</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1147</v>
      </c>
      <c r="B166" s="81" t="s">
        <v>1181</v>
      </c>
      <c r="C166" s="83" t="s">
        <v>1182</v>
      </c>
      <c r="D166" s="85" t="s">
        <v>1183</v>
      </c>
      <c r="E166" s="85" t="s">
        <v>1184</v>
      </c>
      <c r="F166" s="86" t="s">
        <v>671</v>
      </c>
      <c r="G166" s="86" t="s">
        <v>928</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1185</v>
      </c>
      <c r="B167" s="80">
        <v>18</v>
      </c>
      <c r="C167" s="82" t="s">
        <v>19</v>
      </c>
      <c r="D167" s="84" t="s">
        <v>1186</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1185</v>
      </c>
      <c r="B168" s="81" t="s">
        <v>1187</v>
      </c>
      <c r="C168" s="83" t="s">
        <v>1188</v>
      </c>
      <c r="D168" s="85" t="s">
        <v>1189</v>
      </c>
      <c r="E168" s="85" t="s">
        <v>1190</v>
      </c>
      <c r="F168" s="86" t="s">
        <v>671</v>
      </c>
      <c r="G168" s="86" t="s">
        <v>612</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1185</v>
      </c>
      <c r="B169" s="81" t="s">
        <v>1191</v>
      </c>
      <c r="C169" s="83" t="s">
        <v>1192</v>
      </c>
      <c r="D169" s="85" t="s">
        <v>1193</v>
      </c>
      <c r="E169" s="85" t="s">
        <v>1194</v>
      </c>
      <c r="F169" s="86" t="s">
        <v>825</v>
      </c>
      <c r="G169" s="86" t="s">
        <v>564</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1185</v>
      </c>
      <c r="B170" s="81" t="s">
        <v>1195</v>
      </c>
      <c r="C170" s="83" t="s">
        <v>1196</v>
      </c>
      <c r="D170" s="85" t="s">
        <v>1197</v>
      </c>
      <c r="E170" s="85" t="s">
        <v>1198</v>
      </c>
      <c r="F170" s="86" t="s">
        <v>825</v>
      </c>
      <c r="G170" s="86" t="s">
        <v>596</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1185</v>
      </c>
      <c r="B171" s="81" t="s">
        <v>1199</v>
      </c>
      <c r="C171" s="83" t="s">
        <v>1200</v>
      </c>
      <c r="D171" s="85" t="s">
        <v>1201</v>
      </c>
      <c r="E171" s="85" t="s">
        <v>1202</v>
      </c>
      <c r="F171" s="86" t="s">
        <v>825</v>
      </c>
      <c r="G171" s="86" t="s">
        <v>596</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1185</v>
      </c>
      <c r="B172" s="91" t="s">
        <v>1203</v>
      </c>
      <c r="C172" s="92" t="s">
        <v>1204</v>
      </c>
      <c r="D172" s="93" t="s">
        <v>1205</v>
      </c>
      <c r="E172" s="93" t="s">
        <v>1206</v>
      </c>
      <c r="F172" s="94" t="s">
        <v>825</v>
      </c>
      <c r="G172" s="94" t="s">
        <v>564</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55" t="s">
        <v>264</v>
      </c>
      <c r="B176" s="255"/>
      <c r="C176" s="255"/>
      <c r="D176" s="25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IFERROR(INDEX('Recommendations'!$G$2:$G$52, MATCH(J2,'Recommendations'!$A$2:$A$52,0))="Implemented", FALSE))</xm:f>
            <x14:dxf>
              <font>
                <color rgb="FF000000"/>
              </font>
              <fill>
                <patternFill>
                  <bgColor rgb="FF3C7D22"/>
                </patternFill>
              </fill>
            </x14:dxf>
          </x14:cfRule>
          <x14:cfRule type="expression" priority="2" id="{00000000-000E-0000-0400-000002000000}">
            <xm:f>AND(J2&lt;&gt;"", IFERROR(INDEX('Recommendations'!$G$2:$G$52, MATCH(J2,'Recommendations'!$A$2:$A$52,0))="Compensated", FALSE))</xm:f>
            <x14:dxf>
              <font>
                <color rgb="FF000000"/>
              </font>
              <fill>
                <patternFill>
                  <bgColor rgb="FFC6E0B4"/>
                </patternFill>
              </fill>
            </x14:dxf>
          </x14:cfRule>
          <x14:cfRule type="expression" priority="3" id="{00000000-000E-0000-0400-000003000000}">
            <xm:f>AND(J2&lt;&gt;"", IFERROR(INDEX('Recommendations'!$G$2:$G$52, MATCH(J2,'Recommendations'!$A$2:$A$52,0))="Testing", FALSE))</xm:f>
            <x14:dxf>
              <font>
                <color rgb="FF000000"/>
              </font>
              <fill>
                <patternFill>
                  <bgColor rgb="FFFFC000"/>
                </patternFill>
              </fill>
            </x14:dxf>
          </x14:cfRule>
          <x14:cfRule type="expression" priority="4" id="{00000000-000E-0000-0400-000004000000}">
            <xm:f>AND(J2&lt;&gt;"", IFERROR(INDEX('Recommendations'!$G$2:$G$52, MATCH(J2,'Recommendations'!$A$2:$A$52,0))="Failed", FALSE))</xm:f>
            <x14:dxf>
              <font>
                <color rgb="FF000000"/>
              </font>
              <fill>
                <patternFill>
                  <bgColor rgb="FFD82891"/>
                </patternFill>
              </fill>
            </x14:dxf>
          </x14:cfRule>
          <x14:cfRule type="expression" priority="5" id="{00000000-000E-0000-0400-000005000000}">
            <xm:f>AND(J2&lt;&gt;"", IFERROR(INDEX('Recommendations'!$G$2:$G$52, MATCH(J2,'Recommendations'!$A$2:$A$52,0))="Risk Accepted", FALSE))</xm:f>
            <x14:dxf>
              <font>
                <color rgb="FF000000"/>
              </font>
              <fill>
                <patternFill>
                  <bgColor rgb="FFD9D9D9"/>
                </patternFill>
              </fill>
            </x14:dxf>
          </x14:cfRule>
          <x14:cfRule type="expression" priority="6" id="{00000000-000E-0000-0400-000006000000}">
            <xm:f>AND(J2&lt;&gt;"", IFERROR(INDEX('Recommendations'!$G$2:$G$52, MATCH(J2,'Recommendations'!$A$2:$A$52,0))="N/A",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1207</v>
      </c>
      <c r="C1" s="121" t="s">
        <v>9</v>
      </c>
      <c r="D1" s="121" t="s">
        <v>412</v>
      </c>
      <c r="E1" s="121" t="s">
        <v>1208</v>
      </c>
      <c r="F1" s="121" t="s">
        <v>1209</v>
      </c>
      <c r="G1" s="121" t="s">
        <v>506</v>
      </c>
      <c r="H1" s="121" t="s">
        <v>507</v>
      </c>
      <c r="I1" s="121" t="s">
        <v>508</v>
      </c>
      <c r="J1" s="121" t="s">
        <v>509</v>
      </c>
      <c r="K1" s="121" t="s">
        <v>510</v>
      </c>
      <c r="L1" s="121" t="s">
        <v>511</v>
      </c>
      <c r="M1" s="121" t="s">
        <v>512</v>
      </c>
      <c r="N1" s="121" t="s">
        <v>513</v>
      </c>
      <c r="O1" s="121" t="s">
        <v>514</v>
      </c>
      <c r="P1" s="121" t="s">
        <v>515</v>
      </c>
      <c r="Q1" s="121" t="s">
        <v>516</v>
      </c>
      <c r="R1" s="121" t="s">
        <v>517</v>
      </c>
      <c r="S1" s="121" t="s">
        <v>518</v>
      </c>
      <c r="T1" s="121" t="s">
        <v>519</v>
      </c>
      <c r="U1" s="121" t="s">
        <v>520</v>
      </c>
      <c r="V1" s="121" t="s">
        <v>521</v>
      </c>
      <c r="W1" s="121" t="s">
        <v>522</v>
      </c>
      <c r="X1" s="121" t="s">
        <v>523</v>
      </c>
      <c r="Y1" s="121" t="s">
        <v>524</v>
      </c>
      <c r="Z1" s="121" t="s">
        <v>525</v>
      </c>
      <c r="AA1" s="121" t="s">
        <v>526</v>
      </c>
      <c r="AB1" s="121" t="s">
        <v>527</v>
      </c>
      <c r="AC1" s="121" t="s">
        <v>528</v>
      </c>
      <c r="AD1" s="121" t="s">
        <v>529</v>
      </c>
      <c r="AE1" s="121" t="s">
        <v>530</v>
      </c>
      <c r="AF1" s="121" t="s">
        <v>531</v>
      </c>
      <c r="AG1" s="121" t="s">
        <v>532</v>
      </c>
      <c r="AH1" s="121" t="s">
        <v>533</v>
      </c>
      <c r="AI1" s="121" t="s">
        <v>534</v>
      </c>
      <c r="AJ1" s="121" t="s">
        <v>535</v>
      </c>
      <c r="AK1" s="121" t="s">
        <v>536</v>
      </c>
      <c r="AL1" s="121" t="s">
        <v>537</v>
      </c>
      <c r="AM1" s="121" t="s">
        <v>538</v>
      </c>
      <c r="AN1" s="121" t="s">
        <v>539</v>
      </c>
      <c r="AO1" s="121" t="s">
        <v>540</v>
      </c>
      <c r="AP1" s="121" t="s">
        <v>541</v>
      </c>
      <c r="AQ1" s="121" t="s">
        <v>542</v>
      </c>
      <c r="AR1" s="121" t="s">
        <v>543</v>
      </c>
      <c r="AS1" s="121" t="s">
        <v>544</v>
      </c>
      <c r="AT1" s="121" t="s">
        <v>545</v>
      </c>
      <c r="AU1" s="122" t="s">
        <v>546</v>
      </c>
    </row>
    <row r="2" spans="1:47" ht="60" customHeight="1" x14ac:dyDescent="0.35">
      <c r="A2" s="116" t="s">
        <v>1210</v>
      </c>
      <c r="B2" s="106" t="s">
        <v>1211</v>
      </c>
      <c r="C2" s="107" t="s">
        <v>1212</v>
      </c>
      <c r="D2" s="107" t="s">
        <v>1213</v>
      </c>
      <c r="E2" s="107" t="s">
        <v>1214</v>
      </c>
      <c r="F2" s="108" t="s">
        <v>1215</v>
      </c>
      <c r="G2" s="109">
        <f>IF(COUNTIF(H2:AU2,"&lt;&gt;")=0,"",SUMPRODUCT(((Recommendations[ImplStatus]="Implemented")+(Recommendations[ImplStatus]="Compensated"))*ISNUMBER(MATCH(Recommendations[Id],H2:AU2,0)))/COUNTIF(H2:AU2,"&lt;&gt;"))</f>
        <v>0</v>
      </c>
      <c r="H2" s="110" t="s">
        <v>60</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1216</v>
      </c>
      <c r="B3" s="106" t="s">
        <v>1217</v>
      </c>
      <c r="C3" s="107" t="s">
        <v>1218</v>
      </c>
      <c r="D3" s="107" t="s">
        <v>1219</v>
      </c>
      <c r="E3" s="107" t="s">
        <v>1220</v>
      </c>
      <c r="F3" s="108" t="s">
        <v>1221</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1222</v>
      </c>
      <c r="B4" s="106" t="s">
        <v>1223</v>
      </c>
      <c r="C4" s="107" t="s">
        <v>1224</v>
      </c>
      <c r="D4" s="107" t="s">
        <v>1225</v>
      </c>
      <c r="E4" s="107" t="s">
        <v>1226</v>
      </c>
      <c r="F4" s="108" t="s">
        <v>1227</v>
      </c>
      <c r="G4" s="109">
        <f>IF(COUNTIF(H4:AU4,"&lt;&gt;")=0,"",SUMPRODUCT(((Recommendations[ImplStatus]="Implemented")+(Recommendations[ImplStatus]="Compensated"))*ISNUMBER(MATCH(Recommendations[Id],H4:AU4,0)))/COUNTIF(H4:AU4,"&lt;&gt;"))</f>
        <v>0</v>
      </c>
      <c r="H4" s="110" t="s">
        <v>254</v>
      </c>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1228</v>
      </c>
      <c r="B5" s="106" t="s">
        <v>1229</v>
      </c>
      <c r="C5" s="107" t="s">
        <v>1230</v>
      </c>
      <c r="D5" s="107" t="s">
        <v>1231</v>
      </c>
      <c r="E5" s="107" t="s">
        <v>1232</v>
      </c>
      <c r="F5" s="108" t="s">
        <v>1233</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1234</v>
      </c>
      <c r="B6" s="106" t="s">
        <v>1235</v>
      </c>
      <c r="C6" s="107" t="s">
        <v>1236</v>
      </c>
      <c r="D6" s="107" t="s">
        <v>1237</v>
      </c>
      <c r="E6" s="107" t="s">
        <v>19</v>
      </c>
      <c r="F6" s="108" t="s">
        <v>1238</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1239</v>
      </c>
      <c r="B7" s="106" t="s">
        <v>10</v>
      </c>
      <c r="C7" s="107" t="s">
        <v>1240</v>
      </c>
      <c r="D7" s="107" t="s">
        <v>1241</v>
      </c>
      <c r="E7" s="107" t="s">
        <v>19</v>
      </c>
      <c r="F7" s="108" t="s">
        <v>1242</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1243</v>
      </c>
      <c r="B8" s="106" t="s">
        <v>1244</v>
      </c>
      <c r="C8" s="107" t="s">
        <v>1245</v>
      </c>
      <c r="D8" s="107" t="s">
        <v>1246</v>
      </c>
      <c r="E8" s="107" t="s">
        <v>19</v>
      </c>
      <c r="F8" s="108" t="s">
        <v>1247</v>
      </c>
      <c r="G8" s="109">
        <f>IF(COUNTIF(H8:AU8,"&lt;&gt;")=0,"",SUMPRODUCT(((Recommendations[ImplStatus]="Implemented")+(Recommendations[ImplStatus]="Compensated"))*ISNUMBER(MATCH(Recommendations[Id],H8:AU8,0)))/COUNTIF(H8:AU8,"&lt;&gt;"))</f>
        <v>0</v>
      </c>
      <c r="H8" s="110" t="s">
        <v>254</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1248</v>
      </c>
      <c r="B9" s="106" t="s">
        <v>1249</v>
      </c>
      <c r="C9" s="107" t="s">
        <v>1250</v>
      </c>
      <c r="D9" s="107" t="s">
        <v>1251</v>
      </c>
      <c r="E9" s="107" t="s">
        <v>19</v>
      </c>
      <c r="F9" s="108" t="s">
        <v>1252</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1253</v>
      </c>
      <c r="B10" s="106" t="s">
        <v>1254</v>
      </c>
      <c r="C10" s="107" t="s">
        <v>1255</v>
      </c>
      <c r="D10" s="107" t="s">
        <v>1256</v>
      </c>
      <c r="E10" s="107" t="s">
        <v>19</v>
      </c>
      <c r="F10" s="108" t="s">
        <v>1257</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1258</v>
      </c>
      <c r="B11" s="106" t="s">
        <v>1259</v>
      </c>
      <c r="C11" s="107" t="s">
        <v>1260</v>
      </c>
      <c r="D11" s="107" t="s">
        <v>1261</v>
      </c>
      <c r="E11" s="107" t="s">
        <v>19</v>
      </c>
      <c r="F11" s="108" t="s">
        <v>1262</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1263</v>
      </c>
      <c r="B12" s="106" t="s">
        <v>1264</v>
      </c>
      <c r="C12" s="107" t="s">
        <v>1265</v>
      </c>
      <c r="D12" s="107" t="s">
        <v>1266</v>
      </c>
      <c r="E12" s="107" t="s">
        <v>19</v>
      </c>
      <c r="F12" s="108" t="s">
        <v>1267</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1268</v>
      </c>
      <c r="B13" s="106" t="s">
        <v>1269</v>
      </c>
      <c r="C13" s="107" t="s">
        <v>1270</v>
      </c>
      <c r="D13" s="107" t="s">
        <v>1271</v>
      </c>
      <c r="E13" s="107" t="s">
        <v>19</v>
      </c>
      <c r="F13" s="108" t="s">
        <v>1272</v>
      </c>
      <c r="G13" s="109">
        <f>IF(COUNTIF(H13:AU13,"&lt;&gt;")=0,"",SUMPRODUCT(((Recommendations[ImplStatus]="Implemented")+(Recommendations[ImplStatus]="Compensated"))*ISNUMBER(MATCH(Recommendations[Id],H13:AU13,0)))/COUNTIF(H13:AU13,"&lt;&gt;"))</f>
        <v>0</v>
      </c>
      <c r="H13" s="110" t="s">
        <v>133</v>
      </c>
      <c r="I13" s="110" t="s">
        <v>138</v>
      </c>
      <c r="J13" s="110" t="s">
        <v>143</v>
      </c>
      <c r="K13" s="110" t="s">
        <v>186</v>
      </c>
      <c r="L13" s="110" t="s">
        <v>259</v>
      </c>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1273</v>
      </c>
      <c r="B14" s="106" t="s">
        <v>1274</v>
      </c>
      <c r="C14" s="107" t="s">
        <v>1275</v>
      </c>
      <c r="D14" s="107" t="s">
        <v>1276</v>
      </c>
      <c r="E14" s="107" t="s">
        <v>19</v>
      </c>
      <c r="F14" s="108" t="s">
        <v>1277</v>
      </c>
      <c r="G14" s="109">
        <f>IF(COUNTIF(H14:AU14,"&lt;&gt;")=0,"",SUMPRODUCT(((Recommendations[ImplStatus]="Implemented")+(Recommendations[ImplStatus]="Compensated"))*ISNUMBER(MATCH(Recommendations[Id],H14:AU14,0)))/COUNTIF(H14:AU14,"&lt;&gt;"))</f>
        <v>0</v>
      </c>
      <c r="H14" s="110" t="s">
        <v>23</v>
      </c>
      <c r="I14" s="110" t="s">
        <v>29</v>
      </c>
      <c r="J14" s="110" t="s">
        <v>33</v>
      </c>
      <c r="K14" s="110" t="s">
        <v>37</v>
      </c>
      <c r="L14" s="110" t="s">
        <v>41</v>
      </c>
      <c r="M14" s="110" t="s">
        <v>86</v>
      </c>
      <c r="N14" s="110" t="s">
        <v>98</v>
      </c>
      <c r="O14" s="110" t="s">
        <v>113</v>
      </c>
      <c r="P14" s="110" t="s">
        <v>118</v>
      </c>
      <c r="Q14" s="110" t="s">
        <v>167</v>
      </c>
      <c r="R14" s="110" t="s">
        <v>196</v>
      </c>
      <c r="S14" s="110" t="s">
        <v>201</v>
      </c>
      <c r="T14" s="110" t="s">
        <v>216</v>
      </c>
      <c r="U14" s="110" t="s">
        <v>236</v>
      </c>
      <c r="V14" s="110" t="s">
        <v>241</v>
      </c>
      <c r="W14" s="110" t="s">
        <v>246</v>
      </c>
      <c r="X14" s="110" t="s">
        <v>250</v>
      </c>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1278</v>
      </c>
      <c r="B15" s="106" t="s">
        <v>1279</v>
      </c>
      <c r="C15" s="107" t="s">
        <v>1280</v>
      </c>
      <c r="D15" s="107" t="s">
        <v>1281</v>
      </c>
      <c r="E15" s="107" t="s">
        <v>19</v>
      </c>
      <c r="F15" s="108" t="s">
        <v>1282</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1283</v>
      </c>
      <c r="B16" s="106" t="s">
        <v>1284</v>
      </c>
      <c r="C16" s="107" t="s">
        <v>1285</v>
      </c>
      <c r="D16" s="107" t="s">
        <v>1286</v>
      </c>
      <c r="E16" s="107" t="s">
        <v>19</v>
      </c>
      <c r="F16" s="108" t="s">
        <v>1287</v>
      </c>
      <c r="G16" s="109">
        <f>IF(COUNTIF(H16:AU16,"&lt;&gt;")=0,"",SUMPRODUCT(((Recommendations[ImplStatus]="Implemented")+(Recommendations[ImplStatus]="Compensated"))*ISNUMBER(MATCH(Recommendations[Id],H16:AU16,0)))/COUNTIF(H16:AU16,"&lt;&gt;"))</f>
        <v>0</v>
      </c>
      <c r="H16" s="110" t="s">
        <v>91</v>
      </c>
      <c r="I16" s="110" t="s">
        <v>103</v>
      </c>
      <c r="J16" s="110" t="s">
        <v>128</v>
      </c>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1288</v>
      </c>
      <c r="B17" s="106" t="s">
        <v>1289</v>
      </c>
      <c r="C17" s="107" t="s">
        <v>1290</v>
      </c>
      <c r="D17" s="107" t="s">
        <v>1291</v>
      </c>
      <c r="E17" s="107" t="s">
        <v>19</v>
      </c>
      <c r="F17" s="108" t="s">
        <v>1292</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1293</v>
      </c>
      <c r="B18" s="106" t="s">
        <v>1294</v>
      </c>
      <c r="C18" s="107" t="s">
        <v>1295</v>
      </c>
      <c r="D18" s="107" t="s">
        <v>1296</v>
      </c>
      <c r="E18" s="107" t="s">
        <v>19</v>
      </c>
      <c r="F18" s="108" t="s">
        <v>1297</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1298</v>
      </c>
      <c r="B19" s="106" t="s">
        <v>1299</v>
      </c>
      <c r="C19" s="107" t="s">
        <v>1300</v>
      </c>
      <c r="D19" s="107" t="s">
        <v>1301</v>
      </c>
      <c r="E19" s="107" t="s">
        <v>19</v>
      </c>
      <c r="F19" s="108" t="s">
        <v>1302</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1303</v>
      </c>
      <c r="B20" s="106" t="s">
        <v>1304</v>
      </c>
      <c r="C20" s="107" t="s">
        <v>1305</v>
      </c>
      <c r="D20" s="107" t="s">
        <v>1306</v>
      </c>
      <c r="E20" s="107" t="s">
        <v>19</v>
      </c>
      <c r="F20" s="108" t="s">
        <v>1307</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1308</v>
      </c>
      <c r="B21" s="106" t="s">
        <v>1309</v>
      </c>
      <c r="C21" s="107" t="s">
        <v>1310</v>
      </c>
      <c r="D21" s="107" t="s">
        <v>1311</v>
      </c>
      <c r="E21" s="107" t="s">
        <v>1312</v>
      </c>
      <c r="F21" s="108" t="s">
        <v>1313</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1314</v>
      </c>
      <c r="B22" s="106" t="s">
        <v>1315</v>
      </c>
      <c r="C22" s="107" t="s">
        <v>1316</v>
      </c>
      <c r="D22" s="107" t="s">
        <v>1317</v>
      </c>
      <c r="E22" s="107" t="s">
        <v>1318</v>
      </c>
      <c r="F22" s="108" t="s">
        <v>1319</v>
      </c>
      <c r="G22" s="109">
        <f>IF(COUNTIF(H22:AU22,"&lt;&gt;")=0,"",SUMPRODUCT(((Recommendations[ImplStatus]="Implemented")+(Recommendations[ImplStatus]="Compensated"))*ISNUMBER(MATCH(Recommendations[Id],H22:AU22,0)))/COUNTIF(H22:AU22,"&lt;&gt;"))</f>
        <v>0</v>
      </c>
      <c r="H22" s="110" t="s">
        <v>226</v>
      </c>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1320</v>
      </c>
      <c r="B23" s="106" t="s">
        <v>1321</v>
      </c>
      <c r="C23" s="107" t="s">
        <v>1322</v>
      </c>
      <c r="D23" s="107" t="s">
        <v>1323</v>
      </c>
      <c r="E23" s="107" t="s">
        <v>1324</v>
      </c>
      <c r="F23" s="108" t="s">
        <v>1325</v>
      </c>
      <c r="G23" s="109">
        <f>IF(COUNTIF(H23:AU23,"&lt;&gt;")=0,"",SUMPRODUCT(((Recommendations[ImplStatus]="Implemented")+(Recommendations[ImplStatus]="Compensated"))*ISNUMBER(MATCH(Recommendations[Id],H23:AU23,0)))/COUNTIF(H23:AU23,"&lt;&gt;"))</f>
        <v>0</v>
      </c>
      <c r="H23" s="110" t="s">
        <v>71</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1326</v>
      </c>
      <c r="B24" s="106" t="s">
        <v>1327</v>
      </c>
      <c r="C24" s="107" t="s">
        <v>1328</v>
      </c>
      <c r="D24" s="107" t="s">
        <v>1329</v>
      </c>
      <c r="E24" s="107" t="s">
        <v>19</v>
      </c>
      <c r="F24" s="108" t="s">
        <v>1330</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1331</v>
      </c>
      <c r="B25" s="106" t="s">
        <v>1332</v>
      </c>
      <c r="C25" s="107" t="s">
        <v>1333</v>
      </c>
      <c r="D25" s="107" t="s">
        <v>19</v>
      </c>
      <c r="E25" s="107" t="s">
        <v>19</v>
      </c>
      <c r="F25" s="108" t="s">
        <v>1334</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1335</v>
      </c>
      <c r="B26" s="106" t="s">
        <v>1336</v>
      </c>
      <c r="C26" s="107" t="s">
        <v>1337</v>
      </c>
      <c r="D26" s="107" t="s">
        <v>1338</v>
      </c>
      <c r="E26" s="107" t="s">
        <v>19</v>
      </c>
      <c r="F26" s="108" t="s">
        <v>1339</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1340</v>
      </c>
      <c r="B27" s="106" t="s">
        <v>1341</v>
      </c>
      <c r="C27" s="107" t="s">
        <v>1342</v>
      </c>
      <c r="D27" s="107" t="s">
        <v>1343</v>
      </c>
      <c r="E27" s="107" t="s">
        <v>1344</v>
      </c>
      <c r="F27" s="108" t="s">
        <v>1345</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1346</v>
      </c>
      <c r="B28" s="106" t="s">
        <v>1347</v>
      </c>
      <c r="C28" s="107" t="s">
        <v>1348</v>
      </c>
      <c r="D28" s="107" t="s">
        <v>19</v>
      </c>
      <c r="E28" s="107" t="s">
        <v>19</v>
      </c>
      <c r="F28" s="108" t="s">
        <v>1349</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1350</v>
      </c>
      <c r="B29" s="106" t="s">
        <v>1351</v>
      </c>
      <c r="C29" s="107" t="s">
        <v>1352</v>
      </c>
      <c r="D29" s="107" t="s">
        <v>1353</v>
      </c>
      <c r="E29" s="107" t="s">
        <v>1354</v>
      </c>
      <c r="F29" s="108" t="s">
        <v>1355</v>
      </c>
      <c r="G29" s="109">
        <f>IF(COUNTIF(H29:AU29,"&lt;&gt;")=0,"",SUMPRODUCT(((Recommendations[ImplStatus]="Implemented")+(Recommendations[ImplStatus]="Compensated"))*ISNUMBER(MATCH(Recommendations[Id],H29:AU29,0)))/COUNTIF(H29:AU29,"&lt;&gt;"))</f>
        <v>0</v>
      </c>
      <c r="H29" s="110" t="s">
        <v>45</v>
      </c>
      <c r="I29" s="110" t="s">
        <v>50</v>
      </c>
      <c r="J29" s="110" t="s">
        <v>65</v>
      </c>
      <c r="K29" s="110" t="s">
        <v>176</v>
      </c>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1356</v>
      </c>
      <c r="B30" s="106" t="s">
        <v>1357</v>
      </c>
      <c r="C30" s="107" t="s">
        <v>1358</v>
      </c>
      <c r="D30" s="107" t="s">
        <v>1359</v>
      </c>
      <c r="E30" s="107" t="s">
        <v>19</v>
      </c>
      <c r="F30" s="108" t="s">
        <v>1360</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1361</v>
      </c>
      <c r="B31" s="106" t="s">
        <v>1362</v>
      </c>
      <c r="C31" s="107" t="s">
        <v>1363</v>
      </c>
      <c r="D31" s="107" t="s">
        <v>1364</v>
      </c>
      <c r="E31" s="107" t="s">
        <v>1365</v>
      </c>
      <c r="F31" s="108" t="s">
        <v>1366</v>
      </c>
      <c r="G31" s="109" t="str">
        <f>IF(COUNTIF(H31:AU31,"&lt;&gt;")=0,"",SUMPRODUCT(((Recommendations[ImplStatus]="Implemented")+(Recommendations[ImplStatus]="Compensated"))*ISNUMBER(MATCH(Recommendations[Id],H31:AU31,0)))/COUNTIF(H31:AU31,"&lt;&gt;"))</f>
        <v/>
      </c>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1367</v>
      </c>
      <c r="B32" s="106" t="s">
        <v>1368</v>
      </c>
      <c r="C32" s="107" t="s">
        <v>1369</v>
      </c>
      <c r="D32" s="107" t="s">
        <v>1370</v>
      </c>
      <c r="E32" s="107" t="s">
        <v>1371</v>
      </c>
      <c r="F32" s="108" t="s">
        <v>1372</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1373</v>
      </c>
      <c r="B33" s="106" t="s">
        <v>1374</v>
      </c>
      <c r="C33" s="107" t="s">
        <v>1375</v>
      </c>
      <c r="D33" s="107" t="s">
        <v>1376</v>
      </c>
      <c r="E33" s="107" t="s">
        <v>19</v>
      </c>
      <c r="F33" s="108" t="s">
        <v>1377</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1378</v>
      </c>
      <c r="B34" s="106" t="s">
        <v>1379</v>
      </c>
      <c r="C34" s="107" t="s">
        <v>1380</v>
      </c>
      <c r="D34" s="107" t="s">
        <v>1381</v>
      </c>
      <c r="E34" s="107" t="s">
        <v>19</v>
      </c>
      <c r="F34" s="108" t="s">
        <v>1382</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1383</v>
      </c>
      <c r="B35" s="106" t="s">
        <v>1384</v>
      </c>
      <c r="C35" s="107" t="s">
        <v>1385</v>
      </c>
      <c r="D35" s="107" t="s">
        <v>1386</v>
      </c>
      <c r="E35" s="107" t="s">
        <v>1387</v>
      </c>
      <c r="F35" s="108" t="s">
        <v>1388</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1389</v>
      </c>
      <c r="B36" s="106" t="s">
        <v>1390</v>
      </c>
      <c r="C36" s="107" t="s">
        <v>1391</v>
      </c>
      <c r="D36" s="107" t="s">
        <v>1392</v>
      </c>
      <c r="E36" s="107" t="s">
        <v>1393</v>
      </c>
      <c r="F36" s="108" t="s">
        <v>1394</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1395</v>
      </c>
      <c r="B37" s="106" t="s">
        <v>1396</v>
      </c>
      <c r="C37" s="107" t="s">
        <v>1397</v>
      </c>
      <c r="D37" s="107" t="s">
        <v>1398</v>
      </c>
      <c r="E37" s="107" t="s">
        <v>19</v>
      </c>
      <c r="F37" s="108" t="s">
        <v>1399</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1400</v>
      </c>
      <c r="B38" s="106" t="s">
        <v>1401</v>
      </c>
      <c r="C38" s="107" t="s">
        <v>1402</v>
      </c>
      <c r="D38" s="107" t="s">
        <v>1403</v>
      </c>
      <c r="E38" s="107" t="s">
        <v>1404</v>
      </c>
      <c r="F38" s="108" t="s">
        <v>1405</v>
      </c>
      <c r="G38" s="109">
        <f>IF(COUNTIF(H38:AU38,"&lt;&gt;")=0,"",SUMPRODUCT(((Recommendations[ImplStatus]="Implemented")+(Recommendations[ImplStatus]="Compensated"))*ISNUMBER(MATCH(Recommendations[Id],H38:AU38,0)))/COUNTIF(H38:AU38,"&lt;&gt;"))</f>
        <v>0</v>
      </c>
      <c r="H38" s="110" t="s">
        <v>13</v>
      </c>
      <c r="I38" s="110" t="s">
        <v>108</v>
      </c>
      <c r="J38" s="110" t="s">
        <v>171</v>
      </c>
      <c r="K38" s="110" t="s">
        <v>181</v>
      </c>
      <c r="L38" s="110" t="s">
        <v>191</v>
      </c>
      <c r="M38" s="110" t="s">
        <v>221</v>
      </c>
      <c r="N38" s="110" t="s">
        <v>231</v>
      </c>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1406</v>
      </c>
      <c r="B39" s="106" t="s">
        <v>1407</v>
      </c>
      <c r="C39" s="107" t="s">
        <v>1408</v>
      </c>
      <c r="D39" s="107" t="s">
        <v>1409</v>
      </c>
      <c r="E39" s="107" t="s">
        <v>19</v>
      </c>
      <c r="F39" s="108" t="s">
        <v>1410</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1411</v>
      </c>
      <c r="B40" s="106" t="s">
        <v>1412</v>
      </c>
      <c r="C40" s="107" t="s">
        <v>1413</v>
      </c>
      <c r="D40" s="107" t="s">
        <v>1414</v>
      </c>
      <c r="E40" s="107" t="s">
        <v>1415</v>
      </c>
      <c r="F40" s="108" t="s">
        <v>1416</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1417</v>
      </c>
      <c r="B41" s="106" t="s">
        <v>1418</v>
      </c>
      <c r="C41" s="107" t="s">
        <v>1419</v>
      </c>
      <c r="D41" s="107" t="s">
        <v>1420</v>
      </c>
      <c r="E41" s="107" t="s">
        <v>1421</v>
      </c>
      <c r="F41" s="108" t="s">
        <v>1422</v>
      </c>
      <c r="G41" s="109">
        <f>IF(COUNTIF(H41:AU41,"&lt;&gt;")=0,"",SUMPRODUCT(((Recommendations[ImplStatus]="Implemented")+(Recommendations[ImplStatus]="Compensated"))*ISNUMBER(MATCH(Recommendations[Id],H41:AU41,0)))/COUNTIF(H41:AU41,"&lt;&gt;"))</f>
        <v>0</v>
      </c>
      <c r="H41" s="110" t="s">
        <v>123</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1423</v>
      </c>
      <c r="B42" s="106" t="s">
        <v>1424</v>
      </c>
      <c r="C42" s="107" t="s">
        <v>1425</v>
      </c>
      <c r="D42" s="107" t="s">
        <v>1426</v>
      </c>
      <c r="E42" s="107" t="s">
        <v>1427</v>
      </c>
      <c r="F42" s="108" t="s">
        <v>1428</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1429</v>
      </c>
      <c r="B43" s="106" t="s">
        <v>1430</v>
      </c>
      <c r="C43" s="107" t="s">
        <v>1431</v>
      </c>
      <c r="D43" s="107" t="s">
        <v>1432</v>
      </c>
      <c r="E43" s="107" t="s">
        <v>1433</v>
      </c>
      <c r="F43" s="108" t="s">
        <v>1434</v>
      </c>
      <c r="G43" s="109">
        <f>IF(COUNTIF(H43:AU43,"&lt;&gt;")=0,"",SUMPRODUCT(((Recommendations[ImplStatus]="Implemented")+(Recommendations[ImplStatus]="Compensated"))*ISNUMBER(MATCH(Recommendations[Id],H43:AU43,0)))/COUNTIF(H43:AU43,"&lt;&gt;"))</f>
        <v>0</v>
      </c>
      <c r="H43" s="110" t="s">
        <v>96</v>
      </c>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1435</v>
      </c>
      <c r="B44" s="106" t="s">
        <v>1436</v>
      </c>
      <c r="C44" s="107" t="s">
        <v>1437</v>
      </c>
      <c r="D44" s="107" t="s">
        <v>1438</v>
      </c>
      <c r="E44" s="107" t="s">
        <v>19</v>
      </c>
      <c r="F44" s="108" t="s">
        <v>1439</v>
      </c>
      <c r="G44" s="109">
        <f>IF(COUNTIF(H44:AU44,"&lt;&gt;")=0,"",SUMPRODUCT(((Recommendations[ImplStatus]="Implemented")+(Recommendations[ImplStatus]="Compensated"))*ISNUMBER(MATCH(Recommendations[Id],H44:AU44,0)))/COUNTIF(H44:AU44,"&lt;&gt;"))</f>
        <v>0</v>
      </c>
      <c r="H44" s="110" t="s">
        <v>148</v>
      </c>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1440</v>
      </c>
      <c r="B45" s="111" t="s">
        <v>1441</v>
      </c>
      <c r="C45" s="112" t="s">
        <v>1442</v>
      </c>
      <c r="D45" s="112" t="s">
        <v>1443</v>
      </c>
      <c r="E45" s="112" t="s">
        <v>1444</v>
      </c>
      <c r="F45" s="113" t="s">
        <v>1445</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55" t="s">
        <v>264</v>
      </c>
      <c r="B49" s="255"/>
      <c r="C49" s="255"/>
      <c r="D49" s="25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IFERROR(INDEX('Recommendations'!$G$2:$G$52, MATCH(H2,'Recommendations'!$A$2:$A$52,0))="Implemented", FALSE))</xm:f>
            <x14:dxf>
              <font>
                <color rgb="FF000000"/>
              </font>
              <fill>
                <patternFill>
                  <bgColor rgb="FF3C7D22"/>
                </patternFill>
              </fill>
            </x14:dxf>
          </x14:cfRule>
          <x14:cfRule type="expression" priority="2" id="{00000000-000E-0000-0500-000002000000}">
            <xm:f>AND(H2&lt;&gt;"", IFERROR(INDEX('Recommendations'!$G$2:$G$52, MATCH(H2,'Recommendations'!$A$2:$A$52,0))="Compensated", FALSE))</xm:f>
            <x14:dxf>
              <font>
                <color rgb="FF000000"/>
              </font>
              <fill>
                <patternFill>
                  <bgColor rgb="FFC6E0B4"/>
                </patternFill>
              </fill>
            </x14:dxf>
          </x14:cfRule>
          <x14:cfRule type="expression" priority="3" id="{00000000-000E-0000-0500-000003000000}">
            <xm:f>AND(H2&lt;&gt;"", IFERROR(INDEX('Recommendations'!$G$2:$G$52, MATCH(H2,'Recommendations'!$A$2:$A$52,0))="Testing", FALSE))</xm:f>
            <x14:dxf>
              <font>
                <color rgb="FF000000"/>
              </font>
              <fill>
                <patternFill>
                  <bgColor rgb="FFFFC000"/>
                </patternFill>
              </fill>
            </x14:dxf>
          </x14:cfRule>
          <x14:cfRule type="expression" priority="4" id="{00000000-000E-0000-0500-000004000000}">
            <xm:f>AND(H2&lt;&gt;"", IFERROR(INDEX('Recommendations'!$G$2:$G$52, MATCH(H2,'Recommendations'!$A$2:$A$52,0))="Failed", FALSE))</xm:f>
            <x14:dxf>
              <font>
                <color rgb="FF000000"/>
              </font>
              <fill>
                <patternFill>
                  <bgColor rgb="FFD82891"/>
                </patternFill>
              </fill>
            </x14:dxf>
          </x14:cfRule>
          <x14:cfRule type="expression" priority="5" id="{00000000-000E-0000-0500-000005000000}">
            <xm:f>AND(H2&lt;&gt;"", IFERROR(INDEX('Recommendations'!$G$2:$G$52, MATCH(H2,'Recommendations'!$A$2:$A$52,0))="Risk Accepted", FALSE))</xm:f>
            <x14:dxf>
              <font>
                <color rgb="FF000000"/>
              </font>
              <fill>
                <patternFill>
                  <bgColor rgb="FFD9D9D9"/>
                </patternFill>
              </fill>
            </x14:dxf>
          </x14:cfRule>
          <x14:cfRule type="expression" priority="6" id="{00000000-000E-0000-0500-000006000000}">
            <xm:f>AND(H2&lt;&gt;"", IFERROR(INDEX('Recommendations'!$G$2:$G$52, MATCH(H2,'Recommendations'!$A$2:$A$52,0))="N/A",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1446</v>
      </c>
      <c r="B1" s="145" t="s">
        <v>500</v>
      </c>
      <c r="C1" s="145" t="s">
        <v>0</v>
      </c>
      <c r="D1" s="145" t="s">
        <v>501</v>
      </c>
      <c r="E1" s="145" t="s">
        <v>1447</v>
      </c>
      <c r="F1" s="145" t="s">
        <v>1448</v>
      </c>
      <c r="G1" s="145" t="s">
        <v>1449</v>
      </c>
      <c r="H1" s="145" t="s">
        <v>1450</v>
      </c>
      <c r="I1" s="145" t="s">
        <v>506</v>
      </c>
      <c r="J1" s="145" t="s">
        <v>507</v>
      </c>
      <c r="K1" s="145" t="s">
        <v>508</v>
      </c>
      <c r="L1" s="145" t="s">
        <v>509</v>
      </c>
      <c r="M1" s="145" t="s">
        <v>510</v>
      </c>
      <c r="N1" s="145" t="s">
        <v>511</v>
      </c>
      <c r="O1" s="145" t="s">
        <v>512</v>
      </c>
      <c r="P1" s="145" t="s">
        <v>513</v>
      </c>
      <c r="Q1" s="145" t="s">
        <v>514</v>
      </c>
      <c r="R1" s="145" t="s">
        <v>515</v>
      </c>
      <c r="S1" s="145" t="s">
        <v>516</v>
      </c>
      <c r="T1" s="145" t="s">
        <v>517</v>
      </c>
      <c r="U1" s="145" t="s">
        <v>518</v>
      </c>
      <c r="V1" s="145" t="s">
        <v>519</v>
      </c>
      <c r="W1" s="145" t="s">
        <v>520</v>
      </c>
      <c r="X1" s="145" t="s">
        <v>521</v>
      </c>
      <c r="Y1" s="145" t="s">
        <v>522</v>
      </c>
      <c r="Z1" s="145" t="s">
        <v>523</v>
      </c>
      <c r="AA1" s="145" t="s">
        <v>524</v>
      </c>
      <c r="AB1" s="145" t="s">
        <v>525</v>
      </c>
      <c r="AC1" s="145" t="s">
        <v>526</v>
      </c>
      <c r="AD1" s="145" t="s">
        <v>527</v>
      </c>
      <c r="AE1" s="145" t="s">
        <v>528</v>
      </c>
      <c r="AF1" s="145" t="s">
        <v>529</v>
      </c>
      <c r="AG1" s="145" t="s">
        <v>530</v>
      </c>
      <c r="AH1" s="145" t="s">
        <v>531</v>
      </c>
      <c r="AI1" s="145" t="s">
        <v>532</v>
      </c>
      <c r="AJ1" s="145" t="s">
        <v>533</v>
      </c>
      <c r="AK1" s="145" t="s">
        <v>534</v>
      </c>
      <c r="AL1" s="145" t="s">
        <v>535</v>
      </c>
      <c r="AM1" s="145" t="s">
        <v>536</v>
      </c>
      <c r="AN1" s="145" t="s">
        <v>537</v>
      </c>
      <c r="AO1" s="145" t="s">
        <v>538</v>
      </c>
      <c r="AP1" s="145" t="s">
        <v>539</v>
      </c>
      <c r="AQ1" s="145" t="s">
        <v>540</v>
      </c>
      <c r="AR1" s="145" t="s">
        <v>541</v>
      </c>
      <c r="AS1" s="145" t="s">
        <v>542</v>
      </c>
      <c r="AT1" s="145" t="s">
        <v>543</v>
      </c>
      <c r="AU1" s="145" t="s">
        <v>544</v>
      </c>
      <c r="AV1" s="145" t="s">
        <v>545</v>
      </c>
      <c r="AW1" s="146" t="s">
        <v>546</v>
      </c>
    </row>
    <row r="2" spans="1:49" ht="60" customHeight="1" outlineLevel="1" x14ac:dyDescent="0.35">
      <c r="A2" s="138" t="s">
        <v>1451</v>
      </c>
      <c r="B2" s="124"/>
      <c r="C2" s="123" t="s">
        <v>1452</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1451</v>
      </c>
      <c r="B3" s="125" t="s">
        <v>717</v>
      </c>
      <c r="C3" s="126" t="s">
        <v>1453</v>
      </c>
      <c r="D3" s="128" t="s">
        <v>1454</v>
      </c>
      <c r="E3" s="128" t="s">
        <v>1455</v>
      </c>
      <c r="F3" s="128" t="s">
        <v>1456</v>
      </c>
      <c r="G3" s="128" t="s">
        <v>1457</v>
      </c>
      <c r="H3" s="128" t="s">
        <v>1458</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1451</v>
      </c>
      <c r="B4" s="125" t="s">
        <v>1459</v>
      </c>
      <c r="C4" s="126" t="s">
        <v>1460</v>
      </c>
      <c r="D4" s="128" t="s">
        <v>1461</v>
      </c>
      <c r="E4" s="128" t="s">
        <v>1462</v>
      </c>
      <c r="F4" s="128" t="s">
        <v>1463</v>
      </c>
      <c r="G4" s="128" t="s">
        <v>1464</v>
      </c>
      <c r="H4" s="128" t="s">
        <v>1465</v>
      </c>
      <c r="I4" s="130">
        <f>IF(COUNTIF(J4:AW4,"&lt;&gt;")=0,"",SUMPRODUCT(((Recommendations[ImplStatus]="Implemented")+(Recommendations[ImplStatus]="Compensated"))*ISNUMBER(MATCH(Recommendations[Id],J4:AW4,0)))/COUNTIF(J4:AW4,"&lt;&gt;"))</f>
        <v>0</v>
      </c>
      <c r="J4" s="132" t="s">
        <v>86</v>
      </c>
      <c r="K4" s="132" t="s">
        <v>153</v>
      </c>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1451</v>
      </c>
      <c r="B5" s="125" t="s">
        <v>1466</v>
      </c>
      <c r="C5" s="126" t="s">
        <v>1467</v>
      </c>
      <c r="D5" s="128" t="s">
        <v>1468</v>
      </c>
      <c r="E5" s="128" t="s">
        <v>1469</v>
      </c>
      <c r="F5" s="128" t="s">
        <v>1470</v>
      </c>
      <c r="G5" s="128" t="s">
        <v>1471</v>
      </c>
      <c r="H5" s="128" t="s">
        <v>1472</v>
      </c>
      <c r="I5" s="130">
        <f>IF(COUNTIF(J5:AW5,"&lt;&gt;")=0,"",SUMPRODUCT(((Recommendations[ImplStatus]="Implemented")+(Recommendations[ImplStatus]="Compensated"))*ISNUMBER(MATCH(Recommendations[Id],J5:AW5,0)))/COUNTIF(J5:AW5,"&lt;&gt;"))</f>
        <v>0</v>
      </c>
      <c r="J5" s="132" t="s">
        <v>158</v>
      </c>
      <c r="K5" s="132" t="s">
        <v>163</v>
      </c>
      <c r="L5" s="132" t="s">
        <v>206</v>
      </c>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1451</v>
      </c>
      <c r="B6" s="125" t="s">
        <v>1473</v>
      </c>
      <c r="C6" s="126" t="s">
        <v>1474</v>
      </c>
      <c r="D6" s="128" t="s">
        <v>1475</v>
      </c>
      <c r="E6" s="128" t="s">
        <v>1476</v>
      </c>
      <c r="F6" s="128" t="s">
        <v>1477</v>
      </c>
      <c r="G6" s="128" t="s">
        <v>1478</v>
      </c>
      <c r="H6" s="128" t="s">
        <v>1479</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1451</v>
      </c>
      <c r="B7" s="125" t="s">
        <v>1480</v>
      </c>
      <c r="C7" s="126" t="s">
        <v>1481</v>
      </c>
      <c r="D7" s="128" t="s">
        <v>1482</v>
      </c>
      <c r="E7" s="128" t="s">
        <v>1483</v>
      </c>
      <c r="F7" s="128" t="s">
        <v>1484</v>
      </c>
      <c r="G7" s="128" t="s">
        <v>1485</v>
      </c>
      <c r="H7" s="128" t="s">
        <v>1486</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1451</v>
      </c>
      <c r="B8" s="125" t="s">
        <v>1487</v>
      </c>
      <c r="C8" s="126" t="s">
        <v>1488</v>
      </c>
      <c r="D8" s="128" t="s">
        <v>1489</v>
      </c>
      <c r="E8" s="128" t="s">
        <v>1490</v>
      </c>
      <c r="F8" s="128" t="s">
        <v>1491</v>
      </c>
      <c r="G8" s="128" t="s">
        <v>1485</v>
      </c>
      <c r="H8" s="128" t="s">
        <v>1492</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1451</v>
      </c>
      <c r="B9" s="125" t="s">
        <v>1493</v>
      </c>
      <c r="C9" s="126" t="s">
        <v>1494</v>
      </c>
      <c r="D9" s="128" t="s">
        <v>1495</v>
      </c>
      <c r="E9" s="128" t="s">
        <v>1496</v>
      </c>
      <c r="F9" s="128" t="s">
        <v>1497</v>
      </c>
      <c r="G9" s="128" t="s">
        <v>1498</v>
      </c>
      <c r="H9" s="128" t="s">
        <v>1499</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1451</v>
      </c>
      <c r="B10" s="125" t="s">
        <v>1500</v>
      </c>
      <c r="C10" s="126" t="s">
        <v>1501</v>
      </c>
      <c r="D10" s="128" t="s">
        <v>1502</v>
      </c>
      <c r="E10" s="128" t="s">
        <v>1503</v>
      </c>
      <c r="F10" s="128" t="s">
        <v>1504</v>
      </c>
      <c r="G10" s="128" t="s">
        <v>1505</v>
      </c>
      <c r="H10" s="128" t="s">
        <v>1506</v>
      </c>
      <c r="I10" s="130">
        <f>IF(COUNTIF(J10:AW10,"&lt;&gt;")=0,"",SUMPRODUCT(((Recommendations[ImplStatus]="Implemented")+(Recommendations[ImplStatus]="Compensated"))*ISNUMBER(MATCH(Recommendations[Id],J10:AW10,0)))/COUNTIF(J10:AW10,"&lt;&gt;"))</f>
        <v>0</v>
      </c>
      <c r="J10" s="132" t="s">
        <v>60</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1451</v>
      </c>
      <c r="B11" s="125" t="s">
        <v>1507</v>
      </c>
      <c r="C11" s="126" t="s">
        <v>1508</v>
      </c>
      <c r="D11" s="128" t="s">
        <v>1509</v>
      </c>
      <c r="E11" s="128" t="s">
        <v>1510</v>
      </c>
      <c r="F11" s="128" t="s">
        <v>1511</v>
      </c>
      <c r="G11" s="128" t="s">
        <v>1512</v>
      </c>
      <c r="H11" s="128" t="s">
        <v>1513</v>
      </c>
      <c r="I11" s="130">
        <f>IF(COUNTIF(J11:AW11,"&lt;&gt;")=0,"",SUMPRODUCT(((Recommendations[ImplStatus]="Implemented")+(Recommendations[ImplStatus]="Compensated"))*ISNUMBER(MATCH(Recommendations[Id],J11:AW11,0)))/COUNTIF(J11:AW11,"&lt;&gt;"))</f>
        <v>0</v>
      </c>
      <c r="J11" s="132" t="s">
        <v>81</v>
      </c>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1451</v>
      </c>
      <c r="B12" s="125" t="s">
        <v>1514</v>
      </c>
      <c r="C12" s="126" t="s">
        <v>1515</v>
      </c>
      <c r="D12" s="128" t="s">
        <v>1516</v>
      </c>
      <c r="E12" s="128" t="s">
        <v>1517</v>
      </c>
      <c r="F12" s="128" t="s">
        <v>1518</v>
      </c>
      <c r="G12" s="128" t="s">
        <v>1505</v>
      </c>
      <c r="H12" s="128" t="s">
        <v>1519</v>
      </c>
      <c r="I12" s="130">
        <f>IF(COUNTIF(J12:AW12,"&lt;&gt;")=0,"",SUMPRODUCT(((Recommendations[ImplStatus]="Implemented")+(Recommendations[ImplStatus]="Compensated"))*ISNUMBER(MATCH(Recommendations[Id],J12:AW12,0)))/COUNTIF(J12:AW12,"&lt;&gt;"))</f>
        <v>0</v>
      </c>
      <c r="J12" s="132" t="s">
        <v>55</v>
      </c>
      <c r="K12" s="132" t="s">
        <v>76</v>
      </c>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1451</v>
      </c>
      <c r="B13" s="125" t="s">
        <v>1520</v>
      </c>
      <c r="C13" s="126" t="s">
        <v>1521</v>
      </c>
      <c r="D13" s="128" t="s">
        <v>1522</v>
      </c>
      <c r="E13" s="128" t="s">
        <v>1523</v>
      </c>
      <c r="F13" s="128" t="s">
        <v>1524</v>
      </c>
      <c r="G13" s="128" t="s">
        <v>1505</v>
      </c>
      <c r="H13" s="128" t="s">
        <v>1525</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1451</v>
      </c>
      <c r="B14" s="125" t="s">
        <v>1526</v>
      </c>
      <c r="C14" s="126" t="s">
        <v>1527</v>
      </c>
      <c r="D14" s="128" t="s">
        <v>1528</v>
      </c>
      <c r="E14" s="128" t="s">
        <v>1529</v>
      </c>
      <c r="F14" s="128" t="s">
        <v>1530</v>
      </c>
      <c r="G14" s="128" t="s">
        <v>1531</v>
      </c>
      <c r="H14" s="128" t="s">
        <v>1532</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1451</v>
      </c>
      <c r="B15" s="125" t="s">
        <v>1533</v>
      </c>
      <c r="C15" s="126" t="s">
        <v>1534</v>
      </c>
      <c r="D15" s="128" t="s">
        <v>1535</v>
      </c>
      <c r="E15" s="128" t="s">
        <v>1536</v>
      </c>
      <c r="F15" s="128" t="s">
        <v>1537</v>
      </c>
      <c r="G15" s="128" t="s">
        <v>1538</v>
      </c>
      <c r="H15" s="128" t="s">
        <v>1539</v>
      </c>
      <c r="I15" s="130">
        <f>IF(COUNTIF(J15:AW15,"&lt;&gt;")=0,"",SUMPRODUCT(((Recommendations[ImplStatus]="Implemented")+(Recommendations[ImplStatus]="Compensated"))*ISNUMBER(MATCH(Recommendations[Id],J15:AW15,0)))/COUNTIF(J15:AW15,"&lt;&gt;"))</f>
        <v>0</v>
      </c>
      <c r="J15" s="132" t="s">
        <v>98</v>
      </c>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1451</v>
      </c>
      <c r="B16" s="125" t="s">
        <v>1540</v>
      </c>
      <c r="C16" s="126" t="s">
        <v>1541</v>
      </c>
      <c r="D16" s="128" t="s">
        <v>1542</v>
      </c>
      <c r="E16" s="128" t="s">
        <v>1543</v>
      </c>
      <c r="F16" s="128" t="s">
        <v>1544</v>
      </c>
      <c r="G16" s="128" t="s">
        <v>1545</v>
      </c>
      <c r="H16" s="128" t="s">
        <v>1546</v>
      </c>
      <c r="I16" s="130">
        <f>IF(COUNTIF(J16:AW16,"&lt;&gt;")=0,"",SUMPRODUCT(((Recommendations[ImplStatus]="Implemented")+(Recommendations[ImplStatus]="Compensated"))*ISNUMBER(MATCH(Recommendations[Id],J16:AW16,0)))/COUNTIF(J16:AW16,"&lt;&gt;"))</f>
        <v>0</v>
      </c>
      <c r="J16" s="132" t="s">
        <v>13</v>
      </c>
      <c r="K16" s="132" t="s">
        <v>181</v>
      </c>
      <c r="L16" s="132" t="s">
        <v>191</v>
      </c>
      <c r="M16" s="132" t="s">
        <v>231</v>
      </c>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1451</v>
      </c>
      <c r="B17" s="125" t="s">
        <v>1547</v>
      </c>
      <c r="C17" s="126" t="s">
        <v>1548</v>
      </c>
      <c r="D17" s="128" t="s">
        <v>1549</v>
      </c>
      <c r="E17" s="128" t="s">
        <v>1550</v>
      </c>
      <c r="F17" s="128" t="s">
        <v>1551</v>
      </c>
      <c r="G17" s="128" t="s">
        <v>1552</v>
      </c>
      <c r="H17" s="128" t="s">
        <v>1553</v>
      </c>
      <c r="I17" s="130">
        <f>IF(COUNTIF(J17:AW17,"&lt;&gt;")=0,"",SUMPRODUCT(((Recommendations[ImplStatus]="Implemented")+(Recommendations[ImplStatus]="Compensated"))*ISNUMBER(MATCH(Recommendations[Id],J17:AW17,0)))/COUNTIF(J17:AW17,"&lt;&gt;"))</f>
        <v>0</v>
      </c>
      <c r="J17" s="132" t="s">
        <v>23</v>
      </c>
      <c r="K17" s="132" t="s">
        <v>29</v>
      </c>
      <c r="L17" s="132" t="s">
        <v>33</v>
      </c>
      <c r="M17" s="132" t="s">
        <v>37</v>
      </c>
      <c r="N17" s="132" t="s">
        <v>41</v>
      </c>
      <c r="O17" s="132" t="s">
        <v>86</v>
      </c>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1451</v>
      </c>
      <c r="B18" s="125" t="s">
        <v>1554</v>
      </c>
      <c r="C18" s="126" t="s">
        <v>1555</v>
      </c>
      <c r="D18" s="128" t="s">
        <v>1556</v>
      </c>
      <c r="E18" s="128" t="s">
        <v>1557</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1558</v>
      </c>
      <c r="B19" s="124"/>
      <c r="C19" s="123" t="s">
        <v>1559</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1558</v>
      </c>
      <c r="B20" s="125" t="s">
        <v>1560</v>
      </c>
      <c r="C20" s="126" t="s">
        <v>1561</v>
      </c>
      <c r="D20" s="128" t="s">
        <v>1562</v>
      </c>
      <c r="E20" s="128" t="s">
        <v>1563</v>
      </c>
      <c r="F20" s="128" t="s">
        <v>1564</v>
      </c>
      <c r="G20" s="128" t="s">
        <v>1565</v>
      </c>
      <c r="H20" s="128" t="s">
        <v>1566</v>
      </c>
      <c r="I20" s="130">
        <f>IF(COUNTIF(J20:AW20,"&lt;&gt;")=0,"",SUMPRODUCT(((Recommendations[ImplStatus]="Implemented")+(Recommendations[ImplStatus]="Compensated"))*ISNUMBER(MATCH(Recommendations[Id],J20:AW20,0)))/COUNTIF(J20:AW20,"&lt;&gt;"))</f>
        <v>0</v>
      </c>
      <c r="J20" s="132" t="s">
        <v>148</v>
      </c>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1558</v>
      </c>
      <c r="B21" s="125" t="s">
        <v>1567</v>
      </c>
      <c r="C21" s="126" t="s">
        <v>1568</v>
      </c>
      <c r="D21" s="128" t="s">
        <v>1569</v>
      </c>
      <c r="E21" s="128" t="s">
        <v>1570</v>
      </c>
      <c r="F21" s="128" t="s">
        <v>1571</v>
      </c>
      <c r="G21" s="128" t="s">
        <v>1572</v>
      </c>
      <c r="H21" s="128" t="s">
        <v>1573</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1574</v>
      </c>
      <c r="B22" s="124"/>
      <c r="C22" s="123" t="s">
        <v>1575</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1574</v>
      </c>
      <c r="B23" s="125" t="s">
        <v>1576</v>
      </c>
      <c r="C23" s="126" t="s">
        <v>1577</v>
      </c>
      <c r="D23" s="128" t="s">
        <v>1578</v>
      </c>
      <c r="E23" s="128" t="s">
        <v>1579</v>
      </c>
      <c r="F23" s="128" t="s">
        <v>1580</v>
      </c>
      <c r="G23" s="128" t="s">
        <v>1581</v>
      </c>
      <c r="H23" s="128" t="s">
        <v>1582</v>
      </c>
      <c r="I23" s="130" t="str">
        <f>IF(COUNTIF(J23:AW23,"&lt;&gt;")=0,"",SUMPRODUCT(((Recommendations[ImplStatus]="Implemented")+(Recommendations[ImplStatus]="Compensated"))*ISNUMBER(MATCH(Recommendations[Id],J23:AW23,0)))/COUNTIF(J23:AW23,"&lt;&gt;"))</f>
        <v/>
      </c>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1574</v>
      </c>
      <c r="B24" s="125" t="s">
        <v>1583</v>
      </c>
      <c r="C24" s="126" t="s">
        <v>1584</v>
      </c>
      <c r="D24" s="128" t="s">
        <v>1585</v>
      </c>
      <c r="E24" s="128" t="s">
        <v>1586</v>
      </c>
      <c r="F24" s="128" t="s">
        <v>1587</v>
      </c>
      <c r="G24" s="128" t="s">
        <v>1588</v>
      </c>
      <c r="H24" s="128" t="s">
        <v>1589</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1574</v>
      </c>
      <c r="B25" s="125" t="s">
        <v>1590</v>
      </c>
      <c r="C25" s="126" t="s">
        <v>1591</v>
      </c>
      <c r="D25" s="128" t="s">
        <v>1592</v>
      </c>
      <c r="E25" s="128" t="s">
        <v>1593</v>
      </c>
      <c r="F25" s="128" t="s">
        <v>1594</v>
      </c>
      <c r="G25" s="128" t="s">
        <v>1595</v>
      </c>
      <c r="H25" s="128" t="s">
        <v>1596</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1574</v>
      </c>
      <c r="B26" s="125" t="s">
        <v>1597</v>
      </c>
      <c r="C26" s="126" t="s">
        <v>1598</v>
      </c>
      <c r="D26" s="128" t="s">
        <v>1599</v>
      </c>
      <c r="E26" s="128" t="s">
        <v>1600</v>
      </c>
      <c r="F26" s="128" t="s">
        <v>1601</v>
      </c>
      <c r="G26" s="128" t="s">
        <v>1588</v>
      </c>
      <c r="H26" s="128" t="s">
        <v>1602</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1574</v>
      </c>
      <c r="B27" s="125" t="s">
        <v>1603</v>
      </c>
      <c r="C27" s="126" t="s">
        <v>1604</v>
      </c>
      <c r="D27" s="128" t="s">
        <v>1605</v>
      </c>
      <c r="E27" s="128" t="s">
        <v>1606</v>
      </c>
      <c r="F27" s="128" t="s">
        <v>1607</v>
      </c>
      <c r="G27" s="128" t="s">
        <v>1608</v>
      </c>
      <c r="H27" s="128" t="s">
        <v>1609</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1574</v>
      </c>
      <c r="B28" s="125" t="s">
        <v>1610</v>
      </c>
      <c r="C28" s="126" t="s">
        <v>1611</v>
      </c>
      <c r="D28" s="128" t="s">
        <v>1612</v>
      </c>
      <c r="E28" s="128" t="s">
        <v>1613</v>
      </c>
      <c r="F28" s="128" t="s">
        <v>1614</v>
      </c>
      <c r="G28" s="128" t="s">
        <v>1615</v>
      </c>
      <c r="H28" s="128" t="s">
        <v>1616</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1574</v>
      </c>
      <c r="B29" s="125" t="s">
        <v>1617</v>
      </c>
      <c r="C29" s="126" t="s">
        <v>1618</v>
      </c>
      <c r="D29" s="128" t="s">
        <v>1619</v>
      </c>
      <c r="E29" s="128" t="s">
        <v>1620</v>
      </c>
      <c r="F29" s="128" t="s">
        <v>1621</v>
      </c>
      <c r="G29" s="128" t="s">
        <v>1505</v>
      </c>
      <c r="H29" s="128" t="s">
        <v>1622</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1574</v>
      </c>
      <c r="B30" s="125" t="s">
        <v>1623</v>
      </c>
      <c r="C30" s="126" t="s">
        <v>1624</v>
      </c>
      <c r="D30" s="128" t="s">
        <v>1625</v>
      </c>
      <c r="E30" s="128" t="s">
        <v>1626</v>
      </c>
      <c r="F30" s="128" t="s">
        <v>1627</v>
      </c>
      <c r="G30" s="128" t="s">
        <v>1588</v>
      </c>
      <c r="H30" s="128" t="s">
        <v>1628</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1629</v>
      </c>
      <c r="B31" s="124"/>
      <c r="C31" s="123" t="s">
        <v>1630</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1629</v>
      </c>
      <c r="B32" s="125" t="s">
        <v>1631</v>
      </c>
      <c r="C32" s="126" t="s">
        <v>1632</v>
      </c>
      <c r="D32" s="128" t="s">
        <v>1633</v>
      </c>
      <c r="E32" s="128" t="s">
        <v>1634</v>
      </c>
      <c r="F32" s="128" t="s">
        <v>1635</v>
      </c>
      <c r="G32" s="128" t="s">
        <v>1636</v>
      </c>
      <c r="H32" s="128" t="s">
        <v>1637</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1629</v>
      </c>
      <c r="B33" s="125" t="s">
        <v>1638</v>
      </c>
      <c r="C33" s="126" t="s">
        <v>1639</v>
      </c>
      <c r="D33" s="128" t="s">
        <v>1640</v>
      </c>
      <c r="E33" s="128" t="s">
        <v>1641</v>
      </c>
      <c r="F33" s="128" t="s">
        <v>1642</v>
      </c>
      <c r="G33" s="128" t="s">
        <v>1643</v>
      </c>
      <c r="H33" s="128" t="s">
        <v>1644</v>
      </c>
      <c r="I33" s="130">
        <f>IF(COUNTIF(J33:AW33,"&lt;&gt;")=0,"",SUMPRODUCT(((Recommendations[ImplStatus]="Implemented")+(Recommendations[ImplStatus]="Compensated"))*ISNUMBER(MATCH(Recommendations[Id],J33:AW33,0)))/COUNTIF(J33:AW33,"&lt;&gt;"))</f>
        <v>0</v>
      </c>
      <c r="J33" s="132" t="s">
        <v>13</v>
      </c>
      <c r="K33" s="132" t="s">
        <v>108</v>
      </c>
      <c r="L33" s="132" t="s">
        <v>171</v>
      </c>
      <c r="M33" s="132" t="s">
        <v>181</v>
      </c>
      <c r="N33" s="132" t="s">
        <v>191</v>
      </c>
      <c r="O33" s="132" t="s">
        <v>221</v>
      </c>
      <c r="P33" s="132" t="s">
        <v>231</v>
      </c>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1629</v>
      </c>
      <c r="B34" s="125" t="s">
        <v>1645</v>
      </c>
      <c r="C34" s="126" t="s">
        <v>1646</v>
      </c>
      <c r="D34" s="128" t="s">
        <v>1647</v>
      </c>
      <c r="E34" s="128" t="s">
        <v>1648</v>
      </c>
      <c r="F34" s="128" t="s">
        <v>1649</v>
      </c>
      <c r="G34" s="128" t="s">
        <v>1650</v>
      </c>
      <c r="H34" s="128" t="s">
        <v>1651</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1629</v>
      </c>
      <c r="B35" s="125" t="s">
        <v>1652</v>
      </c>
      <c r="C35" s="126" t="s">
        <v>1653</v>
      </c>
      <c r="D35" s="128" t="s">
        <v>1654</v>
      </c>
      <c r="E35" s="128" t="s">
        <v>1655</v>
      </c>
      <c r="F35" s="128" t="s">
        <v>1656</v>
      </c>
      <c r="G35" s="128" t="s">
        <v>1657</v>
      </c>
      <c r="H35" s="128" t="s">
        <v>1658</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1629</v>
      </c>
      <c r="B36" s="125" t="s">
        <v>1659</v>
      </c>
      <c r="C36" s="126" t="s">
        <v>1660</v>
      </c>
      <c r="D36" s="128" t="s">
        <v>1661</v>
      </c>
      <c r="E36" s="128" t="s">
        <v>1662</v>
      </c>
      <c r="F36" s="128" t="s">
        <v>1663</v>
      </c>
      <c r="G36" s="128" t="s">
        <v>1664</v>
      </c>
      <c r="H36" s="128" t="s">
        <v>1665</v>
      </c>
      <c r="I36" s="130">
        <f>IF(COUNTIF(J36:AW36,"&lt;&gt;")=0,"",SUMPRODUCT(((Recommendations[ImplStatus]="Implemented")+(Recommendations[ImplStatus]="Compensated"))*ISNUMBER(MATCH(Recommendations[Id],J36:AW36,0)))/COUNTIF(J36:AW36,"&lt;&gt;"))</f>
        <v>0</v>
      </c>
      <c r="J36" s="132" t="s">
        <v>226</v>
      </c>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1629</v>
      </c>
      <c r="B37" s="125" t="s">
        <v>1666</v>
      </c>
      <c r="C37" s="126" t="s">
        <v>1667</v>
      </c>
      <c r="D37" s="128" t="s">
        <v>1668</v>
      </c>
      <c r="E37" s="128" t="s">
        <v>1669</v>
      </c>
      <c r="F37" s="128" t="s">
        <v>1670</v>
      </c>
      <c r="G37" s="128" t="s">
        <v>1671</v>
      </c>
      <c r="H37" s="128" t="s">
        <v>1672</v>
      </c>
      <c r="I37" s="130">
        <f>IF(COUNTIF(J37:AW37,"&lt;&gt;")=0,"",SUMPRODUCT(((Recommendations[ImplStatus]="Implemented")+(Recommendations[ImplStatus]="Compensated"))*ISNUMBER(MATCH(Recommendations[Id],J37:AW37,0)))/COUNTIF(J37:AW37,"&lt;&gt;"))</f>
        <v>0</v>
      </c>
      <c r="J37" s="132" t="s">
        <v>113</v>
      </c>
      <c r="K37" s="132" t="s">
        <v>118</v>
      </c>
      <c r="L37" s="132" t="s">
        <v>133</v>
      </c>
      <c r="M37" s="132" t="s">
        <v>138</v>
      </c>
      <c r="N37" s="132" t="s">
        <v>143</v>
      </c>
      <c r="O37" s="132" t="s">
        <v>167</v>
      </c>
      <c r="P37" s="132" t="s">
        <v>186</v>
      </c>
      <c r="Q37" s="132" t="s">
        <v>196</v>
      </c>
      <c r="R37" s="132" t="s">
        <v>201</v>
      </c>
      <c r="S37" s="132" t="s">
        <v>216</v>
      </c>
      <c r="T37" s="132" t="s">
        <v>236</v>
      </c>
      <c r="U37" s="132" t="s">
        <v>241</v>
      </c>
      <c r="V37" s="132" t="s">
        <v>246</v>
      </c>
      <c r="W37" s="132" t="s">
        <v>250</v>
      </c>
      <c r="X37" s="132" t="s">
        <v>259</v>
      </c>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1629</v>
      </c>
      <c r="B38" s="125" t="s">
        <v>1673</v>
      </c>
      <c r="C38" s="126" t="s">
        <v>1674</v>
      </c>
      <c r="D38" s="128" t="s">
        <v>1675</v>
      </c>
      <c r="E38" s="128" t="s">
        <v>1676</v>
      </c>
      <c r="F38" s="128" t="s">
        <v>1677</v>
      </c>
      <c r="G38" s="128" t="s">
        <v>1678</v>
      </c>
      <c r="H38" s="128" t="s">
        <v>1679</v>
      </c>
      <c r="I38" s="130">
        <f>IF(COUNTIF(J38:AW38,"&lt;&gt;")=0,"",SUMPRODUCT(((Recommendations[ImplStatus]="Implemented")+(Recommendations[ImplStatus]="Compensated"))*ISNUMBER(MATCH(Recommendations[Id],J38:AW38,0)))/COUNTIF(J38:AW38,"&lt;&gt;"))</f>
        <v>0</v>
      </c>
      <c r="J38" s="132" t="s">
        <v>71</v>
      </c>
      <c r="K38" s="132" t="s">
        <v>96</v>
      </c>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1629</v>
      </c>
      <c r="B39" s="125" t="s">
        <v>1680</v>
      </c>
      <c r="C39" s="126" t="s">
        <v>1681</v>
      </c>
      <c r="D39" s="128" t="s">
        <v>1682</v>
      </c>
      <c r="E39" s="128" t="s">
        <v>1683</v>
      </c>
      <c r="F39" s="128" t="s">
        <v>1684</v>
      </c>
      <c r="G39" s="128" t="s">
        <v>1685</v>
      </c>
      <c r="H39" s="128" t="s">
        <v>1686</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1629</v>
      </c>
      <c r="B40" s="125" t="s">
        <v>1687</v>
      </c>
      <c r="C40" s="126" t="s">
        <v>1688</v>
      </c>
      <c r="D40" s="128" t="s">
        <v>1689</v>
      </c>
      <c r="E40" s="128" t="s">
        <v>1690</v>
      </c>
      <c r="F40" s="128" t="s">
        <v>1691</v>
      </c>
      <c r="G40" s="128" t="s">
        <v>1692</v>
      </c>
      <c r="H40" s="128" t="s">
        <v>1693</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1629</v>
      </c>
      <c r="B41" s="125" t="s">
        <v>1694</v>
      </c>
      <c r="C41" s="126" t="s">
        <v>1695</v>
      </c>
      <c r="D41" s="128" t="s">
        <v>1696</v>
      </c>
      <c r="E41" s="128" t="s">
        <v>1697</v>
      </c>
      <c r="F41" s="128" t="s">
        <v>1698</v>
      </c>
      <c r="G41" s="128" t="s">
        <v>1636</v>
      </c>
      <c r="H41" s="128" t="s">
        <v>1699</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1700</v>
      </c>
      <c r="B42" s="124"/>
      <c r="C42" s="123" t="s">
        <v>1701</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1700</v>
      </c>
      <c r="B43" s="125" t="s">
        <v>1702</v>
      </c>
      <c r="C43" s="126" t="s">
        <v>1703</v>
      </c>
      <c r="D43" s="128" t="s">
        <v>1704</v>
      </c>
      <c r="E43" s="128" t="s">
        <v>1705</v>
      </c>
      <c r="F43" s="128" t="s">
        <v>1706</v>
      </c>
      <c r="G43" s="128" t="s">
        <v>1707</v>
      </c>
      <c r="H43" s="128" t="s">
        <v>1708</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1700</v>
      </c>
      <c r="B44" s="125" t="s">
        <v>1709</v>
      </c>
      <c r="C44" s="126" t="s">
        <v>1710</v>
      </c>
      <c r="D44" s="128" t="s">
        <v>1711</v>
      </c>
      <c r="E44" s="128" t="s">
        <v>1712</v>
      </c>
      <c r="F44" s="128" t="s">
        <v>1713</v>
      </c>
      <c r="G44" s="128" t="s">
        <v>1714</v>
      </c>
      <c r="H44" s="128" t="s">
        <v>1715</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1700</v>
      </c>
      <c r="B45" s="125" t="s">
        <v>1716</v>
      </c>
      <c r="C45" s="126" t="s">
        <v>1717</v>
      </c>
      <c r="D45" s="128" t="s">
        <v>1718</v>
      </c>
      <c r="E45" s="128" t="s">
        <v>1719</v>
      </c>
      <c r="F45" s="128" t="s">
        <v>1720</v>
      </c>
      <c r="G45" s="128" t="s">
        <v>1721</v>
      </c>
      <c r="H45" s="128" t="s">
        <v>1722</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1700</v>
      </c>
      <c r="B46" s="125" t="s">
        <v>1723</v>
      </c>
      <c r="C46" s="126" t="s">
        <v>1724</v>
      </c>
      <c r="D46" s="128" t="s">
        <v>1725</v>
      </c>
      <c r="E46" s="128" t="s">
        <v>1726</v>
      </c>
      <c r="F46" s="128" t="s">
        <v>1727</v>
      </c>
      <c r="G46" s="128" t="s">
        <v>1721</v>
      </c>
      <c r="H46" s="128" t="s">
        <v>1728</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1700</v>
      </c>
      <c r="B47" s="125" t="s">
        <v>1729</v>
      </c>
      <c r="C47" s="126" t="s">
        <v>1730</v>
      </c>
      <c r="D47" s="128" t="s">
        <v>1731</v>
      </c>
      <c r="E47" s="128" t="s">
        <v>1732</v>
      </c>
      <c r="F47" s="128" t="s">
        <v>1733</v>
      </c>
      <c r="G47" s="128" t="s">
        <v>1734</v>
      </c>
      <c r="H47" s="128" t="s">
        <v>1735</v>
      </c>
      <c r="I47" s="130">
        <f>IF(COUNTIF(J47:AW47,"&lt;&gt;")=0,"",SUMPRODUCT(((Recommendations[ImplStatus]="Implemented")+(Recommendations[ImplStatus]="Compensated"))*ISNUMBER(MATCH(Recommendations[Id],J47:AW47,0)))/COUNTIF(J47:AW47,"&lt;&gt;"))</f>
        <v>0</v>
      </c>
      <c r="J47" s="132" t="s">
        <v>211</v>
      </c>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1700</v>
      </c>
      <c r="B48" s="125" t="s">
        <v>1736</v>
      </c>
      <c r="C48" s="126" t="s">
        <v>1737</v>
      </c>
      <c r="D48" s="128" t="s">
        <v>1738</v>
      </c>
      <c r="E48" s="128" t="s">
        <v>1739</v>
      </c>
      <c r="F48" s="128" t="s">
        <v>1740</v>
      </c>
      <c r="G48" s="128" t="s">
        <v>1741</v>
      </c>
      <c r="H48" s="128" t="s">
        <v>1742</v>
      </c>
      <c r="I48" s="130">
        <f>IF(COUNTIF(J48:AW48,"&lt;&gt;")=0,"",SUMPRODUCT(((Recommendations[ImplStatus]="Implemented")+(Recommendations[ImplStatus]="Compensated"))*ISNUMBER(MATCH(Recommendations[Id],J48:AW48,0)))/COUNTIF(J48:AW48,"&lt;&gt;"))</f>
        <v>0</v>
      </c>
      <c r="J48" s="132" t="s">
        <v>45</v>
      </c>
      <c r="K48" s="132" t="s">
        <v>50</v>
      </c>
      <c r="L48" s="132" t="s">
        <v>65</v>
      </c>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1700</v>
      </c>
      <c r="B49" s="125" t="s">
        <v>1743</v>
      </c>
      <c r="C49" s="126" t="s">
        <v>1744</v>
      </c>
      <c r="D49" s="128" t="s">
        <v>1745</v>
      </c>
      <c r="E49" s="128" t="s">
        <v>1746</v>
      </c>
      <c r="F49" s="128" t="s">
        <v>1747</v>
      </c>
      <c r="G49" s="128" t="s">
        <v>1505</v>
      </c>
      <c r="H49" s="128" t="s">
        <v>1748</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1700</v>
      </c>
      <c r="B50" s="125" t="s">
        <v>1749</v>
      </c>
      <c r="C50" s="126" t="s">
        <v>1750</v>
      </c>
      <c r="D50" s="128" t="s">
        <v>1751</v>
      </c>
      <c r="E50" s="128" t="s">
        <v>1752</v>
      </c>
      <c r="F50" s="128" t="s">
        <v>1753</v>
      </c>
      <c r="G50" s="128" t="s">
        <v>1754</v>
      </c>
      <c r="H50" s="128" t="s">
        <v>1755</v>
      </c>
      <c r="I50" s="130">
        <f>IF(COUNTIF(J50:AW50,"&lt;&gt;")=0,"",SUMPRODUCT(((Recommendations[ImplStatus]="Implemented")+(Recommendations[ImplStatus]="Compensated"))*ISNUMBER(MATCH(Recommendations[Id],J50:AW50,0)))/COUNTIF(J50:AW50,"&lt;&gt;"))</f>
        <v>0</v>
      </c>
      <c r="J50" s="132" t="s">
        <v>176</v>
      </c>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1756</v>
      </c>
      <c r="B51" s="124"/>
      <c r="C51" s="123" t="s">
        <v>1757</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1756</v>
      </c>
      <c r="B52" s="125" t="s">
        <v>1758</v>
      </c>
      <c r="C52" s="126" t="s">
        <v>1759</v>
      </c>
      <c r="D52" s="128" t="s">
        <v>1760</v>
      </c>
      <c r="E52" s="128" t="s">
        <v>1761</v>
      </c>
      <c r="F52" s="128" t="s">
        <v>1762</v>
      </c>
      <c r="G52" s="128" t="s">
        <v>1763</v>
      </c>
      <c r="H52" s="128" t="s">
        <v>1764</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1756</v>
      </c>
      <c r="B53" s="125" t="s">
        <v>1765</v>
      </c>
      <c r="C53" s="126" t="s">
        <v>1766</v>
      </c>
      <c r="D53" s="128" t="s">
        <v>1767</v>
      </c>
      <c r="E53" s="128" t="s">
        <v>1768</v>
      </c>
      <c r="F53" s="128" t="s">
        <v>1769</v>
      </c>
      <c r="G53" s="128" t="s">
        <v>1770</v>
      </c>
      <c r="H53" s="128" t="s">
        <v>1771</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1756</v>
      </c>
      <c r="B54" s="125" t="s">
        <v>1772</v>
      </c>
      <c r="C54" s="126" t="s">
        <v>1773</v>
      </c>
      <c r="D54" s="128" t="s">
        <v>1774</v>
      </c>
      <c r="E54" s="128" t="s">
        <v>1775</v>
      </c>
      <c r="F54" s="128" t="s">
        <v>1776</v>
      </c>
      <c r="G54" s="128" t="s">
        <v>1777</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1756</v>
      </c>
      <c r="B55" s="125" t="s">
        <v>1778</v>
      </c>
      <c r="C55" s="126" t="s">
        <v>1779</v>
      </c>
      <c r="D55" s="128" t="s">
        <v>1780</v>
      </c>
      <c r="E55" s="128" t="s">
        <v>1781</v>
      </c>
      <c r="F55" s="128" t="s">
        <v>1782</v>
      </c>
      <c r="G55" s="128" t="s">
        <v>1783</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1756</v>
      </c>
      <c r="B56" s="125" t="s">
        <v>1784</v>
      </c>
      <c r="C56" s="126" t="s">
        <v>1785</v>
      </c>
      <c r="D56" s="128" t="s">
        <v>1786</v>
      </c>
      <c r="E56" s="128" t="s">
        <v>1787</v>
      </c>
      <c r="F56" s="128" t="s">
        <v>1788</v>
      </c>
      <c r="G56" s="128" t="s">
        <v>1789</v>
      </c>
      <c r="H56" s="128" t="s">
        <v>1790</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1791</v>
      </c>
      <c r="B57" s="124"/>
      <c r="C57" s="123" t="s">
        <v>1792</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1791</v>
      </c>
      <c r="B58" s="125" t="s">
        <v>1793</v>
      </c>
      <c r="C58" s="126" t="s">
        <v>1794</v>
      </c>
      <c r="D58" s="128" t="s">
        <v>1795</v>
      </c>
      <c r="E58" s="128" t="s">
        <v>1796</v>
      </c>
      <c r="F58" s="128" t="s">
        <v>1797</v>
      </c>
      <c r="G58" s="128" t="s">
        <v>1798</v>
      </c>
      <c r="H58" s="128" t="s">
        <v>1799</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1791</v>
      </c>
      <c r="B59" s="125" t="s">
        <v>1800</v>
      </c>
      <c r="C59" s="126" t="s">
        <v>1801</v>
      </c>
      <c r="D59" s="128" t="s">
        <v>1802</v>
      </c>
      <c r="E59" s="128" t="s">
        <v>1803</v>
      </c>
      <c r="F59" s="128" t="s">
        <v>1804</v>
      </c>
      <c r="G59" s="128" t="s">
        <v>1805</v>
      </c>
      <c r="H59" s="128" t="s">
        <v>1806</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1791</v>
      </c>
      <c r="B60" s="125" t="s">
        <v>1807</v>
      </c>
      <c r="C60" s="126" t="s">
        <v>1808</v>
      </c>
      <c r="D60" s="128" t="s">
        <v>1809</v>
      </c>
      <c r="E60" s="128" t="s">
        <v>1810</v>
      </c>
      <c r="F60" s="128" t="s">
        <v>1811</v>
      </c>
      <c r="G60" s="128" t="s">
        <v>1812</v>
      </c>
      <c r="H60" s="128" t="s">
        <v>1813</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1814</v>
      </c>
      <c r="B61" s="124"/>
      <c r="C61" s="123" t="s">
        <v>1815</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1814</v>
      </c>
      <c r="B62" s="125" t="s">
        <v>1816</v>
      </c>
      <c r="C62" s="126" t="s">
        <v>1817</v>
      </c>
      <c r="D62" s="128" t="s">
        <v>1818</v>
      </c>
      <c r="E62" s="128" t="s">
        <v>1819</v>
      </c>
      <c r="F62" s="128" t="s">
        <v>1820</v>
      </c>
      <c r="G62" s="128" t="s">
        <v>1821</v>
      </c>
      <c r="H62" s="128" t="s">
        <v>1822</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1814</v>
      </c>
      <c r="B63" s="125" t="s">
        <v>1823</v>
      </c>
      <c r="C63" s="126" t="s">
        <v>1824</v>
      </c>
      <c r="D63" s="128" t="s">
        <v>1825</v>
      </c>
      <c r="E63" s="128" t="s">
        <v>1826</v>
      </c>
      <c r="F63" s="128" t="s">
        <v>1827</v>
      </c>
      <c r="G63" s="128" t="s">
        <v>1828</v>
      </c>
      <c r="H63" s="128" t="s">
        <v>1829</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1814</v>
      </c>
      <c r="B64" s="125" t="s">
        <v>1830</v>
      </c>
      <c r="C64" s="126" t="s">
        <v>1831</v>
      </c>
      <c r="D64" s="128" t="s">
        <v>1832</v>
      </c>
      <c r="E64" s="128" t="s">
        <v>1833</v>
      </c>
      <c r="F64" s="128" t="s">
        <v>1834</v>
      </c>
      <c r="G64" s="128" t="s">
        <v>1835</v>
      </c>
      <c r="H64" s="128" t="s">
        <v>1836</v>
      </c>
      <c r="I64" s="130">
        <f>IF(COUNTIF(J64:AW64,"&lt;&gt;")=0,"",SUMPRODUCT(((Recommendations[ImplStatus]="Implemented")+(Recommendations[ImplStatus]="Compensated"))*ISNUMBER(MATCH(Recommendations[Id],J64:AW64,0)))/COUNTIF(J64:AW64,"&lt;&gt;"))</f>
        <v>0</v>
      </c>
      <c r="J64" s="132" t="s">
        <v>91</v>
      </c>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1814</v>
      </c>
      <c r="B65" s="125" t="s">
        <v>1837</v>
      </c>
      <c r="C65" s="126" t="s">
        <v>1838</v>
      </c>
      <c r="D65" s="128" t="s">
        <v>1839</v>
      </c>
      <c r="E65" s="128" t="s">
        <v>1840</v>
      </c>
      <c r="F65" s="128" t="s">
        <v>1841</v>
      </c>
      <c r="G65" s="128" t="s">
        <v>1842</v>
      </c>
      <c r="H65" s="128" t="s">
        <v>1843</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1814</v>
      </c>
      <c r="B66" s="125" t="s">
        <v>1844</v>
      </c>
      <c r="C66" s="126" t="s">
        <v>1845</v>
      </c>
      <c r="D66" s="128" t="s">
        <v>1846</v>
      </c>
      <c r="E66" s="128" t="s">
        <v>1847</v>
      </c>
      <c r="F66" s="128" t="s">
        <v>1848</v>
      </c>
      <c r="G66" s="128" t="s">
        <v>1849</v>
      </c>
      <c r="H66" s="128" t="s">
        <v>1850</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1814</v>
      </c>
      <c r="B67" s="125" t="s">
        <v>1851</v>
      </c>
      <c r="C67" s="126" t="s">
        <v>1852</v>
      </c>
      <c r="D67" s="128" t="s">
        <v>1853</v>
      </c>
      <c r="E67" s="128" t="s">
        <v>1854</v>
      </c>
      <c r="F67" s="128" t="s">
        <v>1855</v>
      </c>
      <c r="G67" s="128" t="s">
        <v>1856</v>
      </c>
      <c r="H67" s="128" t="s">
        <v>1857</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1814</v>
      </c>
      <c r="B68" s="125" t="s">
        <v>1858</v>
      </c>
      <c r="C68" s="126" t="s">
        <v>1859</v>
      </c>
      <c r="D68" s="128" t="s">
        <v>1860</v>
      </c>
      <c r="E68" s="128" t="s">
        <v>1861</v>
      </c>
      <c r="F68" s="128" t="s">
        <v>1862</v>
      </c>
      <c r="G68" s="128" t="s">
        <v>1863</v>
      </c>
      <c r="H68" s="128" t="s">
        <v>1864</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1865</v>
      </c>
      <c r="B69" s="124"/>
      <c r="C69" s="123" t="s">
        <v>1866</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1865</v>
      </c>
      <c r="B70" s="125" t="s">
        <v>1867</v>
      </c>
      <c r="C70" s="126" t="s">
        <v>1868</v>
      </c>
      <c r="D70" s="128" t="s">
        <v>1869</v>
      </c>
      <c r="E70" s="128" t="s">
        <v>1870</v>
      </c>
      <c r="F70" s="128" t="s">
        <v>1871</v>
      </c>
      <c r="G70" s="128" t="s">
        <v>1872</v>
      </c>
      <c r="H70" s="128" t="s">
        <v>1873</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1865</v>
      </c>
      <c r="B71" s="125" t="s">
        <v>1874</v>
      </c>
      <c r="C71" s="126" t="s">
        <v>1875</v>
      </c>
      <c r="D71" s="128" t="s">
        <v>1876</v>
      </c>
      <c r="E71" s="128" t="s">
        <v>1877</v>
      </c>
      <c r="F71" s="128" t="s">
        <v>1878</v>
      </c>
      <c r="G71" s="128" t="s">
        <v>1879</v>
      </c>
      <c r="H71" s="128" t="s">
        <v>1880</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1881</v>
      </c>
      <c r="B72" s="124"/>
      <c r="C72" s="123" t="s">
        <v>1882</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1881</v>
      </c>
      <c r="B73" s="125" t="s">
        <v>1883</v>
      </c>
      <c r="C73" s="126" t="s">
        <v>1884</v>
      </c>
      <c r="D73" s="128" t="s">
        <v>1885</v>
      </c>
      <c r="E73" s="128" t="s">
        <v>1886</v>
      </c>
      <c r="F73" s="128" t="s">
        <v>1887</v>
      </c>
      <c r="G73" s="128" t="s">
        <v>1888</v>
      </c>
      <c r="H73" s="128" t="s">
        <v>1889</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1881</v>
      </c>
      <c r="B74" s="125" t="s">
        <v>1890</v>
      </c>
      <c r="C74" s="126" t="s">
        <v>1891</v>
      </c>
      <c r="D74" s="128" t="s">
        <v>1892</v>
      </c>
      <c r="E74" s="128" t="s">
        <v>1893</v>
      </c>
      <c r="F74" s="128" t="s">
        <v>1894</v>
      </c>
      <c r="G74" s="128" t="s">
        <v>1895</v>
      </c>
      <c r="H74" s="128" t="s">
        <v>1896</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1881</v>
      </c>
      <c r="B75" s="125" t="s">
        <v>1897</v>
      </c>
      <c r="C75" s="126" t="s">
        <v>1898</v>
      </c>
      <c r="D75" s="128" t="s">
        <v>1899</v>
      </c>
      <c r="E75" s="128" t="s">
        <v>1900</v>
      </c>
      <c r="F75" s="128" t="s">
        <v>1901</v>
      </c>
      <c r="G75" s="128" t="s">
        <v>1902</v>
      </c>
      <c r="H75" s="128" t="s">
        <v>1903</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1881</v>
      </c>
      <c r="B76" s="125" t="s">
        <v>1904</v>
      </c>
      <c r="C76" s="126" t="s">
        <v>1905</v>
      </c>
      <c r="D76" s="128" t="s">
        <v>1906</v>
      </c>
      <c r="E76" s="128" t="s">
        <v>1907</v>
      </c>
      <c r="F76" s="128" t="s">
        <v>1908</v>
      </c>
      <c r="G76" s="128" t="s">
        <v>1909</v>
      </c>
      <c r="H76" s="128" t="s">
        <v>1910</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1881</v>
      </c>
      <c r="B77" s="125" t="s">
        <v>1911</v>
      </c>
      <c r="C77" s="126" t="s">
        <v>1912</v>
      </c>
      <c r="D77" s="128" t="s">
        <v>1913</v>
      </c>
      <c r="E77" s="128" t="s">
        <v>1914</v>
      </c>
      <c r="F77" s="128" t="s">
        <v>1915</v>
      </c>
      <c r="G77" s="128" t="s">
        <v>1909</v>
      </c>
      <c r="H77" s="128" t="s">
        <v>1916</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1917</v>
      </c>
      <c r="B78" s="124"/>
      <c r="C78" s="123" t="s">
        <v>1918</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1917</v>
      </c>
      <c r="B79" s="125" t="s">
        <v>1917</v>
      </c>
      <c r="C79" s="126" t="s">
        <v>1919</v>
      </c>
      <c r="D79" s="128" t="s">
        <v>1920</v>
      </c>
      <c r="E79" s="128" t="s">
        <v>1921</v>
      </c>
      <c r="F79" s="128" t="s">
        <v>1922</v>
      </c>
      <c r="G79" s="128" t="s">
        <v>1923</v>
      </c>
      <c r="H79" s="128" t="s">
        <v>1924</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1917</v>
      </c>
      <c r="B80" s="125" t="s">
        <v>1925</v>
      </c>
      <c r="C80" s="126" t="s">
        <v>1926</v>
      </c>
      <c r="D80" s="128" t="s">
        <v>1927</v>
      </c>
      <c r="E80" s="128" t="s">
        <v>1928</v>
      </c>
      <c r="F80" s="128" t="s">
        <v>1929</v>
      </c>
      <c r="G80" s="128" t="s">
        <v>1930</v>
      </c>
      <c r="H80" s="128" t="s">
        <v>1931</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1917</v>
      </c>
      <c r="B81" s="125" t="s">
        <v>1932</v>
      </c>
      <c r="C81" s="126" t="s">
        <v>1933</v>
      </c>
      <c r="D81" s="128" t="s">
        <v>1934</v>
      </c>
      <c r="E81" s="128" t="s">
        <v>1935</v>
      </c>
      <c r="F81" s="128" t="s">
        <v>1936</v>
      </c>
      <c r="G81" s="128" t="s">
        <v>1937</v>
      </c>
      <c r="H81" s="128" t="s">
        <v>1938</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1939</v>
      </c>
      <c r="B82" s="124"/>
      <c r="C82" s="123" t="s">
        <v>1940</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1939</v>
      </c>
      <c r="B83" s="125" t="s">
        <v>1941</v>
      </c>
      <c r="C83" s="126" t="s">
        <v>1942</v>
      </c>
      <c r="D83" s="128" t="s">
        <v>1943</v>
      </c>
      <c r="E83" s="128" t="s">
        <v>1944</v>
      </c>
      <c r="F83" s="128" t="s">
        <v>1945</v>
      </c>
      <c r="G83" s="128" t="s">
        <v>1946</v>
      </c>
      <c r="H83" s="128" t="s">
        <v>1947</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1939</v>
      </c>
      <c r="B84" s="125" t="s">
        <v>1948</v>
      </c>
      <c r="C84" s="126" t="s">
        <v>1949</v>
      </c>
      <c r="D84" s="128" t="s">
        <v>1950</v>
      </c>
      <c r="E84" s="128" t="s">
        <v>1951</v>
      </c>
      <c r="F84" s="128" t="s">
        <v>1952</v>
      </c>
      <c r="G84" s="128" t="s">
        <v>1953</v>
      </c>
      <c r="H84" s="128" t="s">
        <v>1954</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1939</v>
      </c>
      <c r="B85" s="125" t="s">
        <v>1955</v>
      </c>
      <c r="C85" s="126" t="s">
        <v>1956</v>
      </c>
      <c r="D85" s="128" t="s">
        <v>1957</v>
      </c>
      <c r="E85" s="128" t="s">
        <v>1958</v>
      </c>
      <c r="F85" s="128" t="s">
        <v>1959</v>
      </c>
      <c r="G85" s="128" t="s">
        <v>1960</v>
      </c>
      <c r="H85" s="128" t="s">
        <v>1961</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1939</v>
      </c>
      <c r="B86" s="125" t="s">
        <v>1962</v>
      </c>
      <c r="C86" s="126" t="s">
        <v>1963</v>
      </c>
      <c r="D86" s="128" t="s">
        <v>1964</v>
      </c>
      <c r="E86" s="128" t="s">
        <v>1965</v>
      </c>
      <c r="F86" s="128" t="s">
        <v>1966</v>
      </c>
      <c r="G86" s="128" t="s">
        <v>1967</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1968</v>
      </c>
      <c r="B87" s="124"/>
      <c r="C87" s="123" t="s">
        <v>1969</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1968</v>
      </c>
      <c r="B88" s="125" t="s">
        <v>1970</v>
      </c>
      <c r="C88" s="126" t="s">
        <v>1971</v>
      </c>
      <c r="D88" s="128" t="s">
        <v>1972</v>
      </c>
      <c r="E88" s="128" t="s">
        <v>1973</v>
      </c>
      <c r="F88" s="128" t="s">
        <v>1974</v>
      </c>
      <c r="G88" s="128" t="s">
        <v>1975</v>
      </c>
      <c r="H88" s="128" t="s">
        <v>1976</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1968</v>
      </c>
      <c r="B89" s="125" t="s">
        <v>1977</v>
      </c>
      <c r="C89" s="126" t="s">
        <v>1978</v>
      </c>
      <c r="D89" s="128" t="s">
        <v>1979</v>
      </c>
      <c r="E89" s="128" t="s">
        <v>1980</v>
      </c>
      <c r="F89" s="128" t="s">
        <v>1981</v>
      </c>
      <c r="G89" s="128" t="s">
        <v>1505</v>
      </c>
      <c r="H89" s="128" t="s">
        <v>1982</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1968</v>
      </c>
      <c r="B90" s="125" t="s">
        <v>1983</v>
      </c>
      <c r="C90" s="126" t="s">
        <v>1984</v>
      </c>
      <c r="D90" s="128" t="s">
        <v>1985</v>
      </c>
      <c r="E90" s="128" t="s">
        <v>1986</v>
      </c>
      <c r="F90" s="128" t="s">
        <v>1987</v>
      </c>
      <c r="G90" s="128" t="s">
        <v>1975</v>
      </c>
      <c r="H90" s="128" t="s">
        <v>1988</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1968</v>
      </c>
      <c r="B91" s="125" t="s">
        <v>1989</v>
      </c>
      <c r="C91" s="126" t="s">
        <v>1990</v>
      </c>
      <c r="D91" s="128" t="s">
        <v>1991</v>
      </c>
      <c r="E91" s="128" t="s">
        <v>1992</v>
      </c>
      <c r="F91" s="128" t="s">
        <v>1993</v>
      </c>
      <c r="G91" s="128" t="s">
        <v>1505</v>
      </c>
      <c r="H91" s="128" t="s">
        <v>1994</v>
      </c>
      <c r="I91" s="130">
        <f>IF(COUNTIF(J91:AW91,"&lt;&gt;")=0,"",SUMPRODUCT(((Recommendations[ImplStatus]="Implemented")+(Recommendations[ImplStatus]="Compensated"))*ISNUMBER(MATCH(Recommendations[Id],J91:AW91,0)))/COUNTIF(J91:AW91,"&lt;&gt;"))</f>
        <v>0</v>
      </c>
      <c r="J91" s="132" t="s">
        <v>128</v>
      </c>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1968</v>
      </c>
      <c r="B92" s="125" t="s">
        <v>1995</v>
      </c>
      <c r="C92" s="126" t="s">
        <v>1996</v>
      </c>
      <c r="D92" s="128" t="s">
        <v>1997</v>
      </c>
      <c r="E92" s="128" t="s">
        <v>1998</v>
      </c>
      <c r="F92" s="128" t="s">
        <v>1999</v>
      </c>
      <c r="G92" s="128" t="s">
        <v>1505</v>
      </c>
      <c r="H92" s="128" t="s">
        <v>2000</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1968</v>
      </c>
      <c r="B93" s="125" t="s">
        <v>2001</v>
      </c>
      <c r="C93" s="126" t="s">
        <v>2002</v>
      </c>
      <c r="D93" s="128" t="s">
        <v>2003</v>
      </c>
      <c r="E93" s="128" t="s">
        <v>2004</v>
      </c>
      <c r="F93" s="128" t="s">
        <v>2005</v>
      </c>
      <c r="G93" s="128" t="s">
        <v>2006</v>
      </c>
      <c r="H93" s="128" t="s">
        <v>2007</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1968</v>
      </c>
      <c r="B94" s="125" t="s">
        <v>2008</v>
      </c>
      <c r="C94" s="126" t="s">
        <v>2009</v>
      </c>
      <c r="D94" s="128" t="s">
        <v>2010</v>
      </c>
      <c r="E94" s="128" t="s">
        <v>2011</v>
      </c>
      <c r="F94" s="128" t="s">
        <v>2012</v>
      </c>
      <c r="G94" s="128" t="s">
        <v>2013</v>
      </c>
      <c r="H94" s="128" t="s">
        <v>2014</v>
      </c>
      <c r="I94" s="130">
        <f>IF(COUNTIF(J94:AW94,"&lt;&gt;")=0,"",SUMPRODUCT(((Recommendations[ImplStatus]="Implemented")+(Recommendations[ImplStatus]="Compensated"))*ISNUMBER(MATCH(Recommendations[Id],J94:AW94,0)))/COUNTIF(J94:AW94,"&lt;&gt;"))</f>
        <v>0</v>
      </c>
      <c r="J94" s="132" t="s">
        <v>103</v>
      </c>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1968</v>
      </c>
      <c r="B95" s="125" t="s">
        <v>2015</v>
      </c>
      <c r="C95" s="126" t="s">
        <v>2016</v>
      </c>
      <c r="D95" s="128" t="s">
        <v>2017</v>
      </c>
      <c r="E95" s="128" t="s">
        <v>2018</v>
      </c>
      <c r="F95" s="128" t="s">
        <v>2019</v>
      </c>
      <c r="G95" s="128" t="s">
        <v>2020</v>
      </c>
      <c r="H95" s="128" t="s">
        <v>2021</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1968</v>
      </c>
      <c r="B96" s="125" t="s">
        <v>2022</v>
      </c>
      <c r="C96" s="126" t="s">
        <v>2023</v>
      </c>
      <c r="D96" s="128" t="s">
        <v>2024</v>
      </c>
      <c r="E96" s="128" t="s">
        <v>2025</v>
      </c>
      <c r="F96" s="128" t="s">
        <v>2026</v>
      </c>
      <c r="G96" s="128" t="s">
        <v>2027</v>
      </c>
      <c r="H96" s="128" t="s">
        <v>2028</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1968</v>
      </c>
      <c r="B97" s="125" t="s">
        <v>2029</v>
      </c>
      <c r="C97" s="126" t="s">
        <v>2030</v>
      </c>
      <c r="D97" s="128" t="s">
        <v>2031</v>
      </c>
      <c r="E97" s="128" t="s">
        <v>2032</v>
      </c>
      <c r="F97" s="128" t="s">
        <v>2033</v>
      </c>
      <c r="G97" s="128" t="s">
        <v>2034</v>
      </c>
      <c r="H97" s="128" t="s">
        <v>2035</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2036</v>
      </c>
      <c r="B98" s="124"/>
      <c r="C98" s="123" t="s">
        <v>2037</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2036</v>
      </c>
      <c r="B99" s="125" t="s">
        <v>2038</v>
      </c>
      <c r="C99" s="126" t="s">
        <v>2039</v>
      </c>
      <c r="D99" s="128" t="s">
        <v>2040</v>
      </c>
      <c r="E99" s="128" t="s">
        <v>2041</v>
      </c>
      <c r="F99" s="128" t="s">
        <v>2042</v>
      </c>
      <c r="G99" s="128" t="s">
        <v>2043</v>
      </c>
      <c r="H99" s="128" t="s">
        <v>2044</v>
      </c>
      <c r="I99" s="130">
        <f>IF(COUNTIF(J99:AW99,"&lt;&gt;")=0,"",SUMPRODUCT(((Recommendations[ImplStatus]="Implemented")+(Recommendations[ImplStatus]="Compensated"))*ISNUMBER(MATCH(Recommendations[Id],J99:AW99,0)))/COUNTIF(J99:AW99,"&lt;&gt;"))</f>
        <v>0</v>
      </c>
      <c r="J99" s="132" t="s">
        <v>123</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2036</v>
      </c>
      <c r="B100" s="125" t="s">
        <v>2045</v>
      </c>
      <c r="C100" s="126" t="s">
        <v>2046</v>
      </c>
      <c r="D100" s="128" t="s">
        <v>2047</v>
      </c>
      <c r="E100" s="128" t="s">
        <v>2048</v>
      </c>
      <c r="F100" s="128" t="s">
        <v>2049</v>
      </c>
      <c r="G100" s="128" t="s">
        <v>2050</v>
      </c>
      <c r="H100" s="128" t="s">
        <v>2051</v>
      </c>
      <c r="I100" s="130">
        <f>IF(COUNTIF(J100:AW100,"&lt;&gt;")=0,"",SUMPRODUCT(((Recommendations[ImplStatus]="Implemented")+(Recommendations[ImplStatus]="Compensated"))*ISNUMBER(MATCH(Recommendations[Id],J100:AW100,0)))/COUNTIF(J100:AW100,"&lt;&gt;"))</f>
        <v>0</v>
      </c>
      <c r="J100" s="132" t="s">
        <v>254</v>
      </c>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2036</v>
      </c>
      <c r="B101" s="125" t="s">
        <v>2052</v>
      </c>
      <c r="C101" s="126" t="s">
        <v>2053</v>
      </c>
      <c r="D101" s="128" t="s">
        <v>2054</v>
      </c>
      <c r="E101" s="128" t="s">
        <v>2055</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2036</v>
      </c>
      <c r="B102" s="125" t="s">
        <v>2056</v>
      </c>
      <c r="C102" s="126" t="s">
        <v>2057</v>
      </c>
      <c r="D102" s="128" t="s">
        <v>2058</v>
      </c>
      <c r="E102" s="128" t="s">
        <v>2059</v>
      </c>
      <c r="F102" s="128" t="s">
        <v>2060</v>
      </c>
      <c r="G102" s="128" t="s">
        <v>2061</v>
      </c>
      <c r="H102" s="128" t="s">
        <v>2062</v>
      </c>
      <c r="I102" s="130">
        <f>IF(COUNTIF(J102:AW102,"&lt;&gt;")=0,"",SUMPRODUCT(((Recommendations[ImplStatus]="Implemented")+(Recommendations[ImplStatus]="Compensated"))*ISNUMBER(MATCH(Recommendations[Id],J102:AW102,0)))/COUNTIF(J102:AW102,"&lt;&gt;"))</f>
        <v>0</v>
      </c>
      <c r="J102" s="132" t="s">
        <v>254</v>
      </c>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2036</v>
      </c>
      <c r="B103" s="125" t="s">
        <v>2063</v>
      </c>
      <c r="C103" s="126" t="s">
        <v>2064</v>
      </c>
      <c r="D103" s="128" t="s">
        <v>2065</v>
      </c>
      <c r="E103" s="128" t="s">
        <v>2066</v>
      </c>
      <c r="F103" s="128" t="s">
        <v>2067</v>
      </c>
      <c r="G103" s="128" t="s">
        <v>2068</v>
      </c>
      <c r="H103" s="128" t="s">
        <v>2069</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2070</v>
      </c>
      <c r="B104" s="124"/>
      <c r="C104" s="123" t="s">
        <v>2071</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2070</v>
      </c>
      <c r="B105" s="125" t="s">
        <v>2072</v>
      </c>
      <c r="C105" s="126" t="s">
        <v>2073</v>
      </c>
      <c r="D105" s="128" t="s">
        <v>2074</v>
      </c>
      <c r="E105" s="128" t="s">
        <v>2075</v>
      </c>
      <c r="F105" s="128" t="s">
        <v>2076</v>
      </c>
      <c r="G105" s="128" t="s">
        <v>2077</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2070</v>
      </c>
      <c r="B106" s="125" t="s">
        <v>2078</v>
      </c>
      <c r="C106" s="126" t="s">
        <v>2079</v>
      </c>
      <c r="D106" s="128" t="s">
        <v>2080</v>
      </c>
      <c r="E106" s="128" t="s">
        <v>2081</v>
      </c>
      <c r="F106" s="128" t="s">
        <v>2082</v>
      </c>
      <c r="G106" s="128" t="s">
        <v>2083</v>
      </c>
      <c r="H106" s="128" t="s">
        <v>2084</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2070</v>
      </c>
      <c r="B107" s="125" t="s">
        <v>2085</v>
      </c>
      <c r="C107" s="126" t="s">
        <v>2086</v>
      </c>
      <c r="D107" s="128" t="s">
        <v>2087</v>
      </c>
      <c r="E107" s="128" t="s">
        <v>2088</v>
      </c>
      <c r="F107" s="128" t="s">
        <v>2089</v>
      </c>
      <c r="G107" s="128" t="s">
        <v>2090</v>
      </c>
      <c r="H107" s="128" t="s">
        <v>2091</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2092</v>
      </c>
      <c r="B108" s="124"/>
      <c r="C108" s="123" t="s">
        <v>2093</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2092</v>
      </c>
      <c r="B109" s="125" t="s">
        <v>2094</v>
      </c>
      <c r="C109" s="126" t="s">
        <v>2095</v>
      </c>
      <c r="D109" s="128" t="s">
        <v>2096</v>
      </c>
      <c r="E109" s="128" t="s">
        <v>2097</v>
      </c>
      <c r="F109" s="128" t="s">
        <v>2098</v>
      </c>
      <c r="G109" s="128" t="s">
        <v>2099</v>
      </c>
      <c r="H109" s="128" t="s">
        <v>2100</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2092</v>
      </c>
      <c r="B110" s="125" t="s">
        <v>2101</v>
      </c>
      <c r="C110" s="126" t="s">
        <v>2102</v>
      </c>
      <c r="D110" s="128" t="s">
        <v>2103</v>
      </c>
      <c r="E110" s="128" t="s">
        <v>2104</v>
      </c>
      <c r="F110" s="128" t="s">
        <v>2105</v>
      </c>
      <c r="G110" s="128" t="s">
        <v>2106</v>
      </c>
      <c r="H110" s="128" t="s">
        <v>2107</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2092</v>
      </c>
      <c r="B111" s="125" t="s">
        <v>2108</v>
      </c>
      <c r="C111" s="126" t="s">
        <v>2109</v>
      </c>
      <c r="D111" s="128" t="s">
        <v>2110</v>
      </c>
      <c r="E111" s="128" t="s">
        <v>2111</v>
      </c>
      <c r="F111" s="128" t="s">
        <v>2112</v>
      </c>
      <c r="G111" s="128" t="s">
        <v>2113</v>
      </c>
      <c r="H111" s="128" t="s">
        <v>2114</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2115</v>
      </c>
      <c r="B112" s="124"/>
      <c r="C112" s="123" t="s">
        <v>2116</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2115</v>
      </c>
      <c r="B113" s="125" t="s">
        <v>2117</v>
      </c>
      <c r="C113" s="126" t="s">
        <v>2118</v>
      </c>
      <c r="D113" s="128" t="s">
        <v>2119</v>
      </c>
      <c r="E113" s="128" t="s">
        <v>2120</v>
      </c>
      <c r="F113" s="128" t="s">
        <v>2121</v>
      </c>
      <c r="G113" s="128" t="s">
        <v>2122</v>
      </c>
      <c r="H113" s="128" t="s">
        <v>2123</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2115</v>
      </c>
      <c r="B114" s="125" t="s">
        <v>2124</v>
      </c>
      <c r="C114" s="126" t="s">
        <v>2125</v>
      </c>
      <c r="D114" s="128" t="s">
        <v>2126</v>
      </c>
      <c r="E114" s="128" t="s">
        <v>2127</v>
      </c>
      <c r="F114" s="128" t="s">
        <v>2128</v>
      </c>
      <c r="G114" s="128" t="s">
        <v>2122</v>
      </c>
      <c r="H114" s="128" t="s">
        <v>2129</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2115</v>
      </c>
      <c r="B115" s="133" t="s">
        <v>2130</v>
      </c>
      <c r="C115" s="134" t="s">
        <v>2131</v>
      </c>
      <c r="D115" s="135" t="s">
        <v>2132</v>
      </c>
      <c r="E115" s="135" t="s">
        <v>2133</v>
      </c>
      <c r="F115" s="135" t="s">
        <v>2134</v>
      </c>
      <c r="G115" s="135" t="s">
        <v>2135</v>
      </c>
      <c r="H115" s="135" t="s">
        <v>2136</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55" t="s">
        <v>264</v>
      </c>
      <c r="B119" s="255"/>
      <c r="C119" s="255"/>
      <c r="D119" s="255"/>
      <c r="E119" s="25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IFERROR(INDEX('Recommendations'!$G$2:$G$52, MATCH(J2,'Recommendations'!$A$2:$A$52,0))="Implemented", FALSE))</xm:f>
            <x14:dxf>
              <font>
                <color rgb="FF000000"/>
              </font>
              <fill>
                <patternFill>
                  <bgColor rgb="FF3C7D22"/>
                </patternFill>
              </fill>
            </x14:dxf>
          </x14:cfRule>
          <x14:cfRule type="expression" priority="2" id="{00000000-000E-0000-0600-000002000000}">
            <xm:f>AND(J2&lt;&gt;"", IFERROR(INDEX('Recommendations'!$G$2:$G$52, MATCH(J2,'Recommendations'!$A$2:$A$52,0))="Compensated", FALSE))</xm:f>
            <x14:dxf>
              <font>
                <color rgb="FF000000"/>
              </font>
              <fill>
                <patternFill>
                  <bgColor rgb="FFC6E0B4"/>
                </patternFill>
              </fill>
            </x14:dxf>
          </x14:cfRule>
          <x14:cfRule type="expression" priority="3" id="{00000000-000E-0000-0600-000003000000}">
            <xm:f>AND(J2&lt;&gt;"", IFERROR(INDEX('Recommendations'!$G$2:$G$52, MATCH(J2,'Recommendations'!$A$2:$A$52,0))="Testing", FALSE))</xm:f>
            <x14:dxf>
              <font>
                <color rgb="FF000000"/>
              </font>
              <fill>
                <patternFill>
                  <bgColor rgb="FFFFC000"/>
                </patternFill>
              </fill>
            </x14:dxf>
          </x14:cfRule>
          <x14:cfRule type="expression" priority="4" id="{00000000-000E-0000-0600-000004000000}">
            <xm:f>AND(J2&lt;&gt;"", IFERROR(INDEX('Recommendations'!$G$2:$G$52, MATCH(J2,'Recommendations'!$A$2:$A$52,0))="Failed", FALSE))</xm:f>
            <x14:dxf>
              <font>
                <color rgb="FF000000"/>
              </font>
              <fill>
                <patternFill>
                  <bgColor rgb="FFD82891"/>
                </patternFill>
              </fill>
            </x14:dxf>
          </x14:cfRule>
          <x14:cfRule type="expression" priority="5" id="{00000000-000E-0000-0600-000005000000}">
            <xm:f>AND(J2&lt;&gt;"", IFERROR(INDEX('Recommendations'!$G$2:$G$52, MATCH(J2,'Recommendations'!$A$2:$A$52,0))="Risk Accepted", FALSE))</xm:f>
            <x14:dxf>
              <font>
                <color rgb="FF000000"/>
              </font>
              <fill>
                <patternFill>
                  <bgColor rgb="FFD9D9D9"/>
                </patternFill>
              </fill>
            </x14:dxf>
          </x14:cfRule>
          <x14:cfRule type="expression" priority="6" id="{00000000-000E-0000-0600-000006000000}">
            <xm:f>AND(J2&lt;&gt;"", IFERROR(INDEX('Recommendations'!$G$2:$G$52, MATCH(J2,'Recommendations'!$A$2:$A$52,0))="N/A",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2137</v>
      </c>
      <c r="B1" s="184" t="s">
        <v>2138</v>
      </c>
      <c r="C1" s="184" t="s">
        <v>0</v>
      </c>
      <c r="D1" s="184" t="s">
        <v>2139</v>
      </c>
      <c r="E1" s="184" t="s">
        <v>2140</v>
      </c>
      <c r="F1" s="184" t="s">
        <v>2141</v>
      </c>
      <c r="G1" s="184" t="s">
        <v>506</v>
      </c>
      <c r="H1" s="184" t="s">
        <v>507</v>
      </c>
      <c r="I1" s="184" t="s">
        <v>508</v>
      </c>
      <c r="J1" s="184" t="s">
        <v>509</v>
      </c>
      <c r="K1" s="184" t="s">
        <v>510</v>
      </c>
      <c r="L1" s="184" t="s">
        <v>511</v>
      </c>
      <c r="M1" s="184" t="s">
        <v>512</v>
      </c>
      <c r="N1" s="184" t="s">
        <v>513</v>
      </c>
      <c r="O1" s="184" t="s">
        <v>514</v>
      </c>
      <c r="P1" s="184" t="s">
        <v>515</v>
      </c>
      <c r="Q1" s="184" t="s">
        <v>516</v>
      </c>
      <c r="R1" s="184" t="s">
        <v>517</v>
      </c>
      <c r="S1" s="184" t="s">
        <v>518</v>
      </c>
      <c r="T1" s="184" t="s">
        <v>519</v>
      </c>
      <c r="U1" s="184" t="s">
        <v>520</v>
      </c>
      <c r="V1" s="184" t="s">
        <v>521</v>
      </c>
      <c r="W1" s="184" t="s">
        <v>522</v>
      </c>
      <c r="X1" s="184" t="s">
        <v>523</v>
      </c>
      <c r="Y1" s="184" t="s">
        <v>524</v>
      </c>
      <c r="Z1" s="184" t="s">
        <v>525</v>
      </c>
      <c r="AA1" s="184" t="s">
        <v>526</v>
      </c>
      <c r="AB1" s="184" t="s">
        <v>527</v>
      </c>
      <c r="AC1" s="184" t="s">
        <v>528</v>
      </c>
      <c r="AD1" s="184" t="s">
        <v>529</v>
      </c>
      <c r="AE1" s="184" t="s">
        <v>530</v>
      </c>
      <c r="AF1" s="184" t="s">
        <v>531</v>
      </c>
      <c r="AG1" s="184" t="s">
        <v>532</v>
      </c>
      <c r="AH1" s="184" t="s">
        <v>533</v>
      </c>
      <c r="AI1" s="184" t="s">
        <v>534</v>
      </c>
      <c r="AJ1" s="184" t="s">
        <v>535</v>
      </c>
      <c r="AK1" s="184" t="s">
        <v>536</v>
      </c>
      <c r="AL1" s="184" t="s">
        <v>537</v>
      </c>
      <c r="AM1" s="184" t="s">
        <v>538</v>
      </c>
      <c r="AN1" s="184" t="s">
        <v>539</v>
      </c>
      <c r="AO1" s="184" t="s">
        <v>540</v>
      </c>
      <c r="AP1" s="184" t="s">
        <v>541</v>
      </c>
      <c r="AQ1" s="184" t="s">
        <v>542</v>
      </c>
      <c r="AR1" s="184" t="s">
        <v>543</v>
      </c>
      <c r="AS1" s="184" t="s">
        <v>544</v>
      </c>
      <c r="AT1" s="184" t="s">
        <v>545</v>
      </c>
      <c r="AU1" s="185" t="s">
        <v>546</v>
      </c>
    </row>
    <row r="2" spans="1:47" ht="60" customHeight="1" outlineLevel="1" x14ac:dyDescent="0.35">
      <c r="A2" s="175" t="s">
        <v>2142</v>
      </c>
      <c r="B2" s="149" t="s">
        <v>19</v>
      </c>
      <c r="C2" s="147" t="s">
        <v>2143</v>
      </c>
      <c r="D2" s="153" t="s">
        <v>2144</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2142</v>
      </c>
      <c r="B3" s="150" t="s">
        <v>2145</v>
      </c>
      <c r="C3" s="148" t="s">
        <v>2146</v>
      </c>
      <c r="D3" s="154" t="s">
        <v>2147</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2142</v>
      </c>
      <c r="B4" s="151" t="s">
        <v>2145</v>
      </c>
      <c r="C4" s="152" t="s">
        <v>2148</v>
      </c>
      <c r="D4" s="155" t="s">
        <v>2149</v>
      </c>
      <c r="E4" s="158" t="s">
        <v>2150</v>
      </c>
      <c r="F4" s="161" t="s">
        <v>2151</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2142</v>
      </c>
      <c r="B5" s="151" t="s">
        <v>2145</v>
      </c>
      <c r="C5" s="152" t="s">
        <v>2152</v>
      </c>
      <c r="D5" s="155" t="s">
        <v>2153</v>
      </c>
      <c r="E5" s="158" t="s">
        <v>2154</v>
      </c>
      <c r="F5" s="161" t="s">
        <v>2155</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2142</v>
      </c>
      <c r="B6" s="151" t="s">
        <v>2145</v>
      </c>
      <c r="C6" s="152" t="s">
        <v>2156</v>
      </c>
      <c r="D6" s="155" t="s">
        <v>2157</v>
      </c>
      <c r="E6" s="158" t="s">
        <v>2158</v>
      </c>
      <c r="F6" s="161" t="s">
        <v>2155</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2142</v>
      </c>
      <c r="B7" s="151" t="s">
        <v>2145</v>
      </c>
      <c r="C7" s="152" t="s">
        <v>2159</v>
      </c>
      <c r="D7" s="155" t="s">
        <v>2160</v>
      </c>
      <c r="E7" s="158" t="s">
        <v>2161</v>
      </c>
      <c r="F7" s="161" t="s">
        <v>2155</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2142</v>
      </c>
      <c r="B8" s="151" t="s">
        <v>2145</v>
      </c>
      <c r="C8" s="152" t="s">
        <v>2162</v>
      </c>
      <c r="D8" s="155" t="s">
        <v>2163</v>
      </c>
      <c r="E8" s="158" t="s">
        <v>2164</v>
      </c>
      <c r="F8" s="161" t="s">
        <v>2165</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2142</v>
      </c>
      <c r="B9" s="150" t="s">
        <v>2166</v>
      </c>
      <c r="C9" s="148" t="s">
        <v>2167</v>
      </c>
      <c r="D9" s="154" t="s">
        <v>2168</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2142</v>
      </c>
      <c r="B10" s="151" t="s">
        <v>2166</v>
      </c>
      <c r="C10" s="152" t="s">
        <v>2169</v>
      </c>
      <c r="D10" s="155" t="s">
        <v>2170</v>
      </c>
      <c r="E10" s="158" t="s">
        <v>2171</v>
      </c>
      <c r="F10" s="161" t="s">
        <v>2151</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2142</v>
      </c>
      <c r="B11" s="151" t="s">
        <v>2166</v>
      </c>
      <c r="C11" s="152" t="s">
        <v>2172</v>
      </c>
      <c r="D11" s="155" t="s">
        <v>2173</v>
      </c>
      <c r="E11" s="158" t="s">
        <v>2174</v>
      </c>
      <c r="F11" s="161" t="s">
        <v>2151</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2142</v>
      </c>
      <c r="B12" s="151" t="s">
        <v>2166</v>
      </c>
      <c r="C12" s="152" t="s">
        <v>2175</v>
      </c>
      <c r="D12" s="155" t="s">
        <v>2176</v>
      </c>
      <c r="E12" s="158" t="s">
        <v>2177</v>
      </c>
      <c r="F12" s="161" t="s">
        <v>2151</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2142</v>
      </c>
      <c r="B13" s="150" t="s">
        <v>2178</v>
      </c>
      <c r="C13" s="148" t="s">
        <v>2179</v>
      </c>
      <c r="D13" s="154" t="s">
        <v>2180</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2142</v>
      </c>
      <c r="B14" s="151" t="s">
        <v>2178</v>
      </c>
      <c r="C14" s="152" t="s">
        <v>2181</v>
      </c>
      <c r="D14" s="155" t="s">
        <v>2182</v>
      </c>
      <c r="E14" s="158" t="s">
        <v>2183</v>
      </c>
      <c r="F14" s="161" t="s">
        <v>2151</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2142</v>
      </c>
      <c r="B15" s="151" t="s">
        <v>2178</v>
      </c>
      <c r="C15" s="152" t="s">
        <v>2184</v>
      </c>
      <c r="D15" s="155" t="s">
        <v>2185</v>
      </c>
      <c r="E15" s="158" t="s">
        <v>2186</v>
      </c>
      <c r="F15" s="161" t="s">
        <v>2151</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2142</v>
      </c>
      <c r="B16" s="150" t="s">
        <v>2187</v>
      </c>
      <c r="C16" s="148" t="s">
        <v>2188</v>
      </c>
      <c r="D16" s="154" t="s">
        <v>2189</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2142</v>
      </c>
      <c r="B17" s="151" t="s">
        <v>2187</v>
      </c>
      <c r="C17" s="152" t="s">
        <v>2190</v>
      </c>
      <c r="D17" s="155" t="s">
        <v>2191</v>
      </c>
      <c r="E17" s="158" t="s">
        <v>2192</v>
      </c>
      <c r="F17" s="161" t="s">
        <v>2151</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2142</v>
      </c>
      <c r="B18" s="151" t="s">
        <v>2187</v>
      </c>
      <c r="C18" s="152" t="s">
        <v>2193</v>
      </c>
      <c r="D18" s="155" t="s">
        <v>2194</v>
      </c>
      <c r="E18" s="158" t="s">
        <v>2195</v>
      </c>
      <c r="F18" s="161" t="s">
        <v>2155</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2142</v>
      </c>
      <c r="B19" s="151" t="s">
        <v>2187</v>
      </c>
      <c r="C19" s="152" t="s">
        <v>2196</v>
      </c>
      <c r="D19" s="155" t="s">
        <v>2197</v>
      </c>
      <c r="E19" s="158" t="s">
        <v>2198</v>
      </c>
      <c r="F19" s="161" t="s">
        <v>2151</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2142</v>
      </c>
      <c r="B20" s="151" t="s">
        <v>2187</v>
      </c>
      <c r="C20" s="152" t="s">
        <v>2199</v>
      </c>
      <c r="D20" s="155" t="s">
        <v>2200</v>
      </c>
      <c r="E20" s="158" t="s">
        <v>2201</v>
      </c>
      <c r="F20" s="161" t="s">
        <v>2151</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2142</v>
      </c>
      <c r="B21" s="151" t="s">
        <v>2187</v>
      </c>
      <c r="C21" s="152" t="s">
        <v>2202</v>
      </c>
      <c r="D21" s="155" t="s">
        <v>2203</v>
      </c>
      <c r="E21" s="158" t="s">
        <v>2204</v>
      </c>
      <c r="F21" s="161" t="s">
        <v>2155</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2142</v>
      </c>
      <c r="B22" s="151" t="s">
        <v>2187</v>
      </c>
      <c r="C22" s="152" t="s">
        <v>2205</v>
      </c>
      <c r="D22" s="155" t="s">
        <v>2206</v>
      </c>
      <c r="E22" s="158" t="s">
        <v>2207</v>
      </c>
      <c r="F22" s="161" t="s">
        <v>2151</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2142</v>
      </c>
      <c r="B23" s="151" t="s">
        <v>2187</v>
      </c>
      <c r="C23" s="152" t="s">
        <v>2208</v>
      </c>
      <c r="D23" s="155" t="s">
        <v>2209</v>
      </c>
      <c r="E23" s="158" t="s">
        <v>2210</v>
      </c>
      <c r="F23" s="161" t="s">
        <v>2151</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2142</v>
      </c>
      <c r="B24" s="150" t="s">
        <v>2211</v>
      </c>
      <c r="C24" s="148" t="s">
        <v>2212</v>
      </c>
      <c r="D24" s="154" t="s">
        <v>2213</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2142</v>
      </c>
      <c r="B25" s="151" t="s">
        <v>2211</v>
      </c>
      <c r="C25" s="152" t="s">
        <v>2214</v>
      </c>
      <c r="D25" s="155" t="s">
        <v>2215</v>
      </c>
      <c r="E25" s="158" t="s">
        <v>2216</v>
      </c>
      <c r="F25" s="161" t="s">
        <v>2151</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2142</v>
      </c>
      <c r="B26" s="151" t="s">
        <v>2211</v>
      </c>
      <c r="C26" s="152" t="s">
        <v>2217</v>
      </c>
      <c r="D26" s="155" t="s">
        <v>2218</v>
      </c>
      <c r="E26" s="158" t="s">
        <v>2219</v>
      </c>
      <c r="F26" s="161" t="s">
        <v>2151</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2142</v>
      </c>
      <c r="B27" s="151" t="s">
        <v>2211</v>
      </c>
      <c r="C27" s="152" t="s">
        <v>2220</v>
      </c>
      <c r="D27" s="155" t="s">
        <v>2221</v>
      </c>
      <c r="E27" s="158" t="s">
        <v>2222</v>
      </c>
      <c r="F27" s="161" t="s">
        <v>2155</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2142</v>
      </c>
      <c r="B28" s="151" t="s">
        <v>2211</v>
      </c>
      <c r="C28" s="152" t="s">
        <v>2223</v>
      </c>
      <c r="D28" s="155" t="s">
        <v>2224</v>
      </c>
      <c r="E28" s="158" t="s">
        <v>2225</v>
      </c>
      <c r="F28" s="161" t="s">
        <v>2151</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2142</v>
      </c>
      <c r="B29" s="150" t="s">
        <v>2226</v>
      </c>
      <c r="C29" s="148" t="s">
        <v>2227</v>
      </c>
      <c r="D29" s="154" t="s">
        <v>2228</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2142</v>
      </c>
      <c r="B30" s="151" t="s">
        <v>2226</v>
      </c>
      <c r="C30" s="152" t="s">
        <v>2229</v>
      </c>
      <c r="D30" s="155" t="s">
        <v>2230</v>
      </c>
      <c r="E30" s="158" t="s">
        <v>2231</v>
      </c>
      <c r="F30" s="161" t="s">
        <v>2165</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2142</v>
      </c>
      <c r="B31" s="151" t="s">
        <v>2226</v>
      </c>
      <c r="C31" s="152" t="s">
        <v>2232</v>
      </c>
      <c r="D31" s="155" t="s">
        <v>2233</v>
      </c>
      <c r="E31" s="158" t="s">
        <v>2234</v>
      </c>
      <c r="F31" s="161" t="s">
        <v>2165</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2142</v>
      </c>
      <c r="B32" s="151" t="s">
        <v>2226</v>
      </c>
      <c r="C32" s="152" t="s">
        <v>2235</v>
      </c>
      <c r="D32" s="155" t="s">
        <v>2236</v>
      </c>
      <c r="E32" s="158" t="s">
        <v>2237</v>
      </c>
      <c r="F32" s="161" t="s">
        <v>2165</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2142</v>
      </c>
      <c r="B33" s="151" t="s">
        <v>2226</v>
      </c>
      <c r="C33" s="152" t="s">
        <v>2238</v>
      </c>
      <c r="D33" s="155" t="s">
        <v>2239</v>
      </c>
      <c r="E33" s="158" t="s">
        <v>2240</v>
      </c>
      <c r="F33" s="161" t="s">
        <v>2165</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2142</v>
      </c>
      <c r="B34" s="151" t="s">
        <v>2226</v>
      </c>
      <c r="C34" s="152" t="s">
        <v>2241</v>
      </c>
      <c r="D34" s="155" t="s">
        <v>2242</v>
      </c>
      <c r="E34" s="158" t="s">
        <v>2243</v>
      </c>
      <c r="F34" s="161" t="s">
        <v>2165</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2142</v>
      </c>
      <c r="B35" s="151" t="s">
        <v>2226</v>
      </c>
      <c r="C35" s="152" t="s">
        <v>2244</v>
      </c>
      <c r="D35" s="155" t="s">
        <v>2245</v>
      </c>
      <c r="E35" s="158" t="s">
        <v>2246</v>
      </c>
      <c r="F35" s="161" t="s">
        <v>2165</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2142</v>
      </c>
      <c r="B36" s="151" t="s">
        <v>2226</v>
      </c>
      <c r="C36" s="152" t="s">
        <v>2247</v>
      </c>
      <c r="D36" s="155" t="s">
        <v>2248</v>
      </c>
      <c r="E36" s="158" t="s">
        <v>2249</v>
      </c>
      <c r="F36" s="161" t="s">
        <v>2165</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2142</v>
      </c>
      <c r="B37" s="151" t="s">
        <v>2226</v>
      </c>
      <c r="C37" s="152" t="s">
        <v>2250</v>
      </c>
      <c r="D37" s="155" t="s">
        <v>2251</v>
      </c>
      <c r="E37" s="158" t="s">
        <v>2252</v>
      </c>
      <c r="F37" s="161" t="s">
        <v>2165</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2142</v>
      </c>
      <c r="B38" s="151" t="s">
        <v>2226</v>
      </c>
      <c r="C38" s="152" t="s">
        <v>2253</v>
      </c>
      <c r="D38" s="155" t="s">
        <v>2254</v>
      </c>
      <c r="E38" s="158" t="s">
        <v>2255</v>
      </c>
      <c r="F38" s="161" t="s">
        <v>2165</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2142</v>
      </c>
      <c r="B39" s="151" t="s">
        <v>2226</v>
      </c>
      <c r="C39" s="152" t="s">
        <v>2256</v>
      </c>
      <c r="D39" s="155" t="s">
        <v>2257</v>
      </c>
      <c r="E39" s="158" t="s">
        <v>2258</v>
      </c>
      <c r="F39" s="161" t="s">
        <v>2165</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2259</v>
      </c>
      <c r="B40" s="149" t="s">
        <v>19</v>
      </c>
      <c r="C40" s="147" t="s">
        <v>2260</v>
      </c>
      <c r="D40" s="153" t="s">
        <v>2261</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2259</v>
      </c>
      <c r="B41" s="150" t="s">
        <v>2262</v>
      </c>
      <c r="C41" s="148" t="s">
        <v>2263</v>
      </c>
      <c r="D41" s="154" t="s">
        <v>2264</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2259</v>
      </c>
      <c r="B42" s="151" t="s">
        <v>2262</v>
      </c>
      <c r="C42" s="152" t="s">
        <v>2265</v>
      </c>
      <c r="D42" s="155" t="s">
        <v>2266</v>
      </c>
      <c r="E42" s="158" t="s">
        <v>2267</v>
      </c>
      <c r="F42" s="161" t="s">
        <v>2151</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2259</v>
      </c>
      <c r="B43" s="151" t="s">
        <v>2262</v>
      </c>
      <c r="C43" s="152" t="s">
        <v>2268</v>
      </c>
      <c r="D43" s="155" t="s">
        <v>2269</v>
      </c>
      <c r="E43" s="158" t="s">
        <v>2270</v>
      </c>
      <c r="F43" s="161" t="s">
        <v>2151</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2259</v>
      </c>
      <c r="B44" s="151" t="s">
        <v>2262</v>
      </c>
      <c r="C44" s="152" t="s">
        <v>2271</v>
      </c>
      <c r="D44" s="155" t="s">
        <v>2272</v>
      </c>
      <c r="E44" s="158" t="s">
        <v>2273</v>
      </c>
      <c r="F44" s="161" t="s">
        <v>2155</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2259</v>
      </c>
      <c r="B45" s="151" t="s">
        <v>2262</v>
      </c>
      <c r="C45" s="152" t="s">
        <v>2274</v>
      </c>
      <c r="D45" s="155" t="s">
        <v>2275</v>
      </c>
      <c r="E45" s="158" t="s">
        <v>2276</v>
      </c>
      <c r="F45" s="161" t="s">
        <v>2165</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2259</v>
      </c>
      <c r="B46" s="151" t="s">
        <v>2262</v>
      </c>
      <c r="C46" s="152" t="s">
        <v>2277</v>
      </c>
      <c r="D46" s="155" t="s">
        <v>2278</v>
      </c>
      <c r="E46" s="158" t="s">
        <v>2279</v>
      </c>
      <c r="F46" s="161" t="s">
        <v>2151</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2259</v>
      </c>
      <c r="B47" s="151" t="s">
        <v>2262</v>
      </c>
      <c r="C47" s="152" t="s">
        <v>2280</v>
      </c>
      <c r="D47" s="155" t="s">
        <v>2281</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2259</v>
      </c>
      <c r="B48" s="151" t="s">
        <v>2262</v>
      </c>
      <c r="C48" s="152" t="s">
        <v>2282</v>
      </c>
      <c r="D48" s="155" t="s">
        <v>2283</v>
      </c>
      <c r="E48" s="158" t="s">
        <v>2284</v>
      </c>
      <c r="F48" s="161" t="s">
        <v>2151</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2259</v>
      </c>
      <c r="B49" s="151" t="s">
        <v>2262</v>
      </c>
      <c r="C49" s="152" t="s">
        <v>2285</v>
      </c>
      <c r="D49" s="155" t="s">
        <v>2286</v>
      </c>
      <c r="E49" s="158" t="s">
        <v>2287</v>
      </c>
      <c r="F49" s="161" t="s">
        <v>2155</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2259</v>
      </c>
      <c r="B50" s="150" t="s">
        <v>2288</v>
      </c>
      <c r="C50" s="148" t="s">
        <v>2289</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2259</v>
      </c>
      <c r="B51" s="151" t="s">
        <v>2288</v>
      </c>
      <c r="C51" s="152" t="s">
        <v>2290</v>
      </c>
      <c r="D51" s="155" t="s">
        <v>2291</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2259</v>
      </c>
      <c r="B52" s="151" t="s">
        <v>2288</v>
      </c>
      <c r="C52" s="152" t="s">
        <v>2292</v>
      </c>
      <c r="D52" s="155" t="s">
        <v>2293</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2259</v>
      </c>
      <c r="B53" s="151" t="s">
        <v>2288</v>
      </c>
      <c r="C53" s="152" t="s">
        <v>2294</v>
      </c>
      <c r="D53" s="155" t="s">
        <v>2295</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2259</v>
      </c>
      <c r="B54" s="151" t="s">
        <v>2288</v>
      </c>
      <c r="C54" s="152" t="s">
        <v>2296</v>
      </c>
      <c r="D54" s="155" t="s">
        <v>2297</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2259</v>
      </c>
      <c r="B55" s="151" t="s">
        <v>2288</v>
      </c>
      <c r="C55" s="152" t="s">
        <v>2298</v>
      </c>
      <c r="D55" s="155" t="s">
        <v>2299</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2259</v>
      </c>
      <c r="B56" s="150" t="s">
        <v>413</v>
      </c>
      <c r="C56" s="148" t="s">
        <v>2300</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2259</v>
      </c>
      <c r="B57" s="151" t="s">
        <v>413</v>
      </c>
      <c r="C57" s="152" t="s">
        <v>2301</v>
      </c>
      <c r="D57" s="155" t="s">
        <v>2302</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2259</v>
      </c>
      <c r="B58" s="151" t="s">
        <v>413</v>
      </c>
      <c r="C58" s="152" t="s">
        <v>2303</v>
      </c>
      <c r="D58" s="155" t="s">
        <v>2304</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2259</v>
      </c>
      <c r="B59" s="151" t="s">
        <v>413</v>
      </c>
      <c r="C59" s="152" t="s">
        <v>2305</v>
      </c>
      <c r="D59" s="155" t="s">
        <v>2306</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2259</v>
      </c>
      <c r="B60" s="151" t="s">
        <v>413</v>
      </c>
      <c r="C60" s="152" t="s">
        <v>2307</v>
      </c>
      <c r="D60" s="155" t="s">
        <v>2308</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2259</v>
      </c>
      <c r="B61" s="150" t="s">
        <v>2309</v>
      </c>
      <c r="C61" s="148" t="s">
        <v>2310</v>
      </c>
      <c r="D61" s="154" t="s">
        <v>2311</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2259</v>
      </c>
      <c r="B62" s="151" t="s">
        <v>2309</v>
      </c>
      <c r="C62" s="152" t="s">
        <v>2312</v>
      </c>
      <c r="D62" s="155" t="s">
        <v>2313</v>
      </c>
      <c r="E62" s="158" t="s">
        <v>2314</v>
      </c>
      <c r="F62" s="161" t="s">
        <v>2151</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2259</v>
      </c>
      <c r="B63" s="151" t="s">
        <v>2309</v>
      </c>
      <c r="C63" s="152" t="s">
        <v>2315</v>
      </c>
      <c r="D63" s="155" t="s">
        <v>2316</v>
      </c>
      <c r="E63" s="158" t="s">
        <v>2317</v>
      </c>
      <c r="F63" s="161" t="s">
        <v>2155</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2259</v>
      </c>
      <c r="B64" s="151" t="s">
        <v>2309</v>
      </c>
      <c r="C64" s="152" t="s">
        <v>2318</v>
      </c>
      <c r="D64" s="155" t="s">
        <v>2319</v>
      </c>
      <c r="E64" s="158" t="s">
        <v>2320</v>
      </c>
      <c r="F64" s="161" t="s">
        <v>2151</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2259</v>
      </c>
      <c r="B65" s="151" t="s">
        <v>2309</v>
      </c>
      <c r="C65" s="152" t="s">
        <v>2321</v>
      </c>
      <c r="D65" s="155" t="s">
        <v>2322</v>
      </c>
      <c r="E65" s="158" t="s">
        <v>2323</v>
      </c>
      <c r="F65" s="161" t="s">
        <v>2151</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2259</v>
      </c>
      <c r="B66" s="150" t="s">
        <v>1917</v>
      </c>
      <c r="C66" s="148" t="s">
        <v>2324</v>
      </c>
      <c r="D66" s="154" t="s">
        <v>2325</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2259</v>
      </c>
      <c r="B67" s="151" t="s">
        <v>1917</v>
      </c>
      <c r="C67" s="152" t="s">
        <v>2326</v>
      </c>
      <c r="D67" s="155" t="s">
        <v>2327</v>
      </c>
      <c r="E67" s="158" t="s">
        <v>2328</v>
      </c>
      <c r="F67" s="161" t="s">
        <v>2151</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2259</v>
      </c>
      <c r="B68" s="151" t="s">
        <v>1917</v>
      </c>
      <c r="C68" s="152" t="s">
        <v>2329</v>
      </c>
      <c r="D68" s="155" t="s">
        <v>2330</v>
      </c>
      <c r="E68" s="158" t="s">
        <v>2331</v>
      </c>
      <c r="F68" s="161" t="s">
        <v>2151</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2259</v>
      </c>
      <c r="B69" s="151" t="s">
        <v>1917</v>
      </c>
      <c r="C69" s="152" t="s">
        <v>2332</v>
      </c>
      <c r="D69" s="155" t="s">
        <v>2333</v>
      </c>
      <c r="E69" s="158" t="s">
        <v>2334</v>
      </c>
      <c r="F69" s="161" t="s">
        <v>2155</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2259</v>
      </c>
      <c r="B70" s="151" t="s">
        <v>1917</v>
      </c>
      <c r="C70" s="152" t="s">
        <v>2335</v>
      </c>
      <c r="D70" s="155" t="s">
        <v>2336</v>
      </c>
      <c r="E70" s="158" t="s">
        <v>2337</v>
      </c>
      <c r="F70" s="161" t="s">
        <v>2151</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2259</v>
      </c>
      <c r="B71" s="151" t="s">
        <v>1917</v>
      </c>
      <c r="C71" s="152" t="s">
        <v>2338</v>
      </c>
      <c r="D71" s="155" t="s">
        <v>2339</v>
      </c>
      <c r="E71" s="158" t="s">
        <v>2340</v>
      </c>
      <c r="F71" s="161" t="s">
        <v>2151</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2259</v>
      </c>
      <c r="B72" s="151" t="s">
        <v>1917</v>
      </c>
      <c r="C72" s="152" t="s">
        <v>2341</v>
      </c>
      <c r="D72" s="155" t="s">
        <v>2342</v>
      </c>
      <c r="E72" s="158" t="s">
        <v>2343</v>
      </c>
      <c r="F72" s="161" t="s">
        <v>2151</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2259</v>
      </c>
      <c r="B73" s="151" t="s">
        <v>1917</v>
      </c>
      <c r="C73" s="152" t="s">
        <v>2344</v>
      </c>
      <c r="D73" s="155" t="s">
        <v>2345</v>
      </c>
      <c r="E73" s="158" t="s">
        <v>2346</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2259</v>
      </c>
      <c r="B74" s="151" t="s">
        <v>1917</v>
      </c>
      <c r="C74" s="152" t="s">
        <v>2347</v>
      </c>
      <c r="D74" s="155" t="s">
        <v>2348</v>
      </c>
      <c r="E74" s="158" t="s">
        <v>2349</v>
      </c>
      <c r="F74" s="161" t="s">
        <v>2155</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2259</v>
      </c>
      <c r="B75" s="151" t="s">
        <v>1917</v>
      </c>
      <c r="C75" s="152" t="s">
        <v>2350</v>
      </c>
      <c r="D75" s="155" t="s">
        <v>2351</v>
      </c>
      <c r="E75" s="158" t="s">
        <v>2352</v>
      </c>
      <c r="F75" s="161" t="s">
        <v>2165</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2259</v>
      </c>
      <c r="B76" s="151" t="s">
        <v>1917</v>
      </c>
      <c r="C76" s="152" t="s">
        <v>2353</v>
      </c>
      <c r="D76" s="155" t="s">
        <v>2354</v>
      </c>
      <c r="E76" s="158" t="s">
        <v>2355</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2259</v>
      </c>
      <c r="B77" s="150" t="s">
        <v>2187</v>
      </c>
      <c r="C77" s="148" t="s">
        <v>2356</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2259</v>
      </c>
      <c r="B78" s="151" t="s">
        <v>2187</v>
      </c>
      <c r="C78" s="152" t="s">
        <v>2357</v>
      </c>
      <c r="D78" s="155" t="s">
        <v>2358</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2259</v>
      </c>
      <c r="B79" s="151" t="s">
        <v>2187</v>
      </c>
      <c r="C79" s="152" t="s">
        <v>2359</v>
      </c>
      <c r="D79" s="155" t="s">
        <v>2360</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2259</v>
      </c>
      <c r="B80" s="151" t="s">
        <v>2187</v>
      </c>
      <c r="C80" s="152" t="s">
        <v>2361</v>
      </c>
      <c r="D80" s="155" t="s">
        <v>2362</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2259</v>
      </c>
      <c r="B81" s="150" t="s">
        <v>2115</v>
      </c>
      <c r="C81" s="148" t="s">
        <v>2363</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2259</v>
      </c>
      <c r="B82" s="151" t="s">
        <v>2115</v>
      </c>
      <c r="C82" s="152" t="s">
        <v>2364</v>
      </c>
      <c r="D82" s="155" t="s">
        <v>2365</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2259</v>
      </c>
      <c r="B83" s="151" t="s">
        <v>2115</v>
      </c>
      <c r="C83" s="152" t="s">
        <v>2366</v>
      </c>
      <c r="D83" s="155" t="s">
        <v>2367</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2259</v>
      </c>
      <c r="B84" s="151" t="s">
        <v>2115</v>
      </c>
      <c r="C84" s="152" t="s">
        <v>2368</v>
      </c>
      <c r="D84" s="155" t="s">
        <v>2369</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2259</v>
      </c>
      <c r="B85" s="151" t="s">
        <v>2115</v>
      </c>
      <c r="C85" s="152" t="s">
        <v>2370</v>
      </c>
      <c r="D85" s="155" t="s">
        <v>2371</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2259</v>
      </c>
      <c r="B86" s="151" t="s">
        <v>2115</v>
      </c>
      <c r="C86" s="152" t="s">
        <v>2372</v>
      </c>
      <c r="D86" s="155" t="s">
        <v>2373</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2374</v>
      </c>
      <c r="B87" s="149" t="s">
        <v>19</v>
      </c>
      <c r="C87" s="147" t="s">
        <v>2375</v>
      </c>
      <c r="D87" s="153" t="s">
        <v>2376</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2374</v>
      </c>
      <c r="B88" s="150" t="s">
        <v>2377</v>
      </c>
      <c r="C88" s="148" t="s">
        <v>2378</v>
      </c>
      <c r="D88" s="154" t="s">
        <v>2379</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2374</v>
      </c>
      <c r="B89" s="151" t="s">
        <v>2377</v>
      </c>
      <c r="C89" s="152" t="s">
        <v>2380</v>
      </c>
      <c r="D89" s="155" t="s">
        <v>2381</v>
      </c>
      <c r="E89" s="158" t="s">
        <v>2382</v>
      </c>
      <c r="F89" s="161" t="s">
        <v>2151</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2374</v>
      </c>
      <c r="B90" s="151" t="s">
        <v>2377</v>
      </c>
      <c r="C90" s="152" t="s">
        <v>2383</v>
      </c>
      <c r="D90" s="155" t="s">
        <v>2384</v>
      </c>
      <c r="E90" s="158" t="s">
        <v>2385</v>
      </c>
      <c r="F90" s="161" t="s">
        <v>2155</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2374</v>
      </c>
      <c r="B91" s="151" t="s">
        <v>2377</v>
      </c>
      <c r="C91" s="152" t="s">
        <v>2386</v>
      </c>
      <c r="D91" s="155" t="s">
        <v>2387</v>
      </c>
      <c r="E91" s="158" t="s">
        <v>2388</v>
      </c>
      <c r="F91" s="161" t="s">
        <v>2151</v>
      </c>
      <c r="G91" s="164">
        <f>IF(COUNTIF(H91:AU91,"&lt;&gt;")=0,"",SUMPRODUCT(((Recommendations[ImplStatus]="Implemented")+(Recommendations[ImplStatus]="Compensated"))*ISNUMBER(MATCH(Recommendations[Id],H91:AU91,0)))/COUNTIF(H91:AU91,"&lt;&gt;"))</f>
        <v>0</v>
      </c>
      <c r="H91" s="167" t="s">
        <v>45</v>
      </c>
      <c r="I91" s="167" t="s">
        <v>50</v>
      </c>
      <c r="J91" s="167" t="s">
        <v>60</v>
      </c>
      <c r="K91" s="167" t="s">
        <v>65</v>
      </c>
      <c r="L91" s="167" t="s">
        <v>176</v>
      </c>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2374</v>
      </c>
      <c r="B92" s="151" t="s">
        <v>2377</v>
      </c>
      <c r="C92" s="152" t="s">
        <v>2389</v>
      </c>
      <c r="D92" s="155" t="s">
        <v>2390</v>
      </c>
      <c r="E92" s="158" t="s">
        <v>2391</v>
      </c>
      <c r="F92" s="161" t="s">
        <v>2151</v>
      </c>
      <c r="G92" s="164">
        <f>IF(COUNTIF(H92:AU92,"&lt;&gt;")=0,"",SUMPRODUCT(((Recommendations[ImplStatus]="Implemented")+(Recommendations[ImplStatus]="Compensated"))*ISNUMBER(MATCH(Recommendations[Id],H92:AU92,0)))/COUNTIF(H92:AU92,"&lt;&gt;"))</f>
        <v>0</v>
      </c>
      <c r="H92" s="167" t="s">
        <v>211</v>
      </c>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2374</v>
      </c>
      <c r="B93" s="151" t="s">
        <v>2377</v>
      </c>
      <c r="C93" s="152" t="s">
        <v>2392</v>
      </c>
      <c r="D93" s="155" t="s">
        <v>2393</v>
      </c>
      <c r="E93" s="158" t="s">
        <v>2394</v>
      </c>
      <c r="F93" s="161" t="s">
        <v>2151</v>
      </c>
      <c r="G93" s="164" t="str">
        <f>IF(COUNTIF(H93:AU93,"&lt;&gt;")=0,"",SUMPRODUCT(((Recommendations[ImplStatus]="Implemented")+(Recommendations[ImplStatus]="Compensated"))*ISNUMBER(MATCH(Recommendations[Id],H93:AU93,0)))/COUNTIF(H93:AU93,"&lt;&gt;"))</f>
        <v/>
      </c>
      <c r="H93" s="167"/>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2374</v>
      </c>
      <c r="B94" s="151" t="s">
        <v>2377</v>
      </c>
      <c r="C94" s="152" t="s">
        <v>2395</v>
      </c>
      <c r="D94" s="155" t="s">
        <v>2396</v>
      </c>
      <c r="E94" s="158" t="s">
        <v>2397</v>
      </c>
      <c r="F94" s="161" t="s">
        <v>2155</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2374</v>
      </c>
      <c r="B95" s="150" t="s">
        <v>2398</v>
      </c>
      <c r="C95" s="148" t="s">
        <v>2399</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2374</v>
      </c>
      <c r="B96" s="151" t="s">
        <v>2398</v>
      </c>
      <c r="C96" s="152" t="s">
        <v>2400</v>
      </c>
      <c r="D96" s="155" t="s">
        <v>2401</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2374</v>
      </c>
      <c r="B97" s="151" t="s">
        <v>2398</v>
      </c>
      <c r="C97" s="152" t="s">
        <v>2402</v>
      </c>
      <c r="D97" s="155" t="s">
        <v>2403</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2374</v>
      </c>
      <c r="B98" s="151" t="s">
        <v>2398</v>
      </c>
      <c r="C98" s="152" t="s">
        <v>2404</v>
      </c>
      <c r="D98" s="155" t="s">
        <v>2405</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2374</v>
      </c>
      <c r="B99" s="151" t="s">
        <v>2398</v>
      </c>
      <c r="C99" s="152" t="s">
        <v>2406</v>
      </c>
      <c r="D99" s="155" t="s">
        <v>2407</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2374</v>
      </c>
      <c r="B100" s="151" t="s">
        <v>2398</v>
      </c>
      <c r="C100" s="152" t="s">
        <v>2408</v>
      </c>
      <c r="D100" s="155" t="s">
        <v>2409</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2374</v>
      </c>
      <c r="B101" s="151" t="s">
        <v>2398</v>
      </c>
      <c r="C101" s="152" t="s">
        <v>2410</v>
      </c>
      <c r="D101" s="155" t="s">
        <v>2411</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2374</v>
      </c>
      <c r="B102" s="151" t="s">
        <v>2398</v>
      </c>
      <c r="C102" s="152" t="s">
        <v>2412</v>
      </c>
      <c r="D102" s="155" t="s">
        <v>2413</v>
      </c>
      <c r="E102" s="158"/>
      <c r="F102" s="161" t="s">
        <v>19</v>
      </c>
      <c r="G102" s="164">
        <f>IF(COUNTIF(H102:AU102,"&lt;&gt;")=0,"",SUMPRODUCT(((Recommendations[ImplStatus]="Implemented")+(Recommendations[ImplStatus]="Compensated"))*ISNUMBER(MATCH(Recommendations[Id],H102:AU102,0)))/COUNTIF(H102:AU102,"&lt;&gt;"))</f>
        <v>0</v>
      </c>
      <c r="H102" s="167" t="s">
        <v>55</v>
      </c>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2374</v>
      </c>
      <c r="B103" s="150" t="s">
        <v>1558</v>
      </c>
      <c r="C103" s="148" t="s">
        <v>2414</v>
      </c>
      <c r="D103" s="154" t="s">
        <v>2415</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2374</v>
      </c>
      <c r="B104" s="151" t="s">
        <v>1558</v>
      </c>
      <c r="C104" s="152" t="s">
        <v>2416</v>
      </c>
      <c r="D104" s="155" t="s">
        <v>2417</v>
      </c>
      <c r="E104" s="158" t="s">
        <v>2418</v>
      </c>
      <c r="F104" s="161" t="s">
        <v>2151</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2374</v>
      </c>
      <c r="B105" s="151" t="s">
        <v>1558</v>
      </c>
      <c r="C105" s="152" t="s">
        <v>2419</v>
      </c>
      <c r="D105" s="155" t="s">
        <v>2420</v>
      </c>
      <c r="E105" s="158" t="s">
        <v>2421</v>
      </c>
      <c r="F105" s="161" t="s">
        <v>2155</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2374</v>
      </c>
      <c r="B106" s="151" t="s">
        <v>1558</v>
      </c>
      <c r="C106" s="152" t="s">
        <v>2422</v>
      </c>
      <c r="D106" s="155" t="s">
        <v>2423</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2374</v>
      </c>
      <c r="B107" s="151" t="s">
        <v>1558</v>
      </c>
      <c r="C107" s="152" t="s">
        <v>2424</v>
      </c>
      <c r="D107" s="155" t="s">
        <v>2425</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2374</v>
      </c>
      <c r="B108" s="151" t="s">
        <v>1558</v>
      </c>
      <c r="C108" s="152" t="s">
        <v>2426</v>
      </c>
      <c r="D108" s="155" t="s">
        <v>2427</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2374</v>
      </c>
      <c r="B109" s="150" t="s">
        <v>2428</v>
      </c>
      <c r="C109" s="148" t="s">
        <v>2429</v>
      </c>
      <c r="D109" s="154" t="s">
        <v>2430</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2374</v>
      </c>
      <c r="B110" s="151" t="s">
        <v>2428</v>
      </c>
      <c r="C110" s="152" t="s">
        <v>2431</v>
      </c>
      <c r="D110" s="155" t="s">
        <v>2432</v>
      </c>
      <c r="E110" s="158" t="s">
        <v>2433</v>
      </c>
      <c r="F110" s="161" t="s">
        <v>2151</v>
      </c>
      <c r="G110" s="164">
        <f>IF(COUNTIF(H110:AU110,"&lt;&gt;")=0,"",SUMPRODUCT(((Recommendations[ImplStatus]="Implemented")+(Recommendations[ImplStatus]="Compensated"))*ISNUMBER(MATCH(Recommendations[Id],H110:AU110,0)))/COUNTIF(H110:AU110,"&lt;&gt;"))</f>
        <v>0</v>
      </c>
      <c r="H110" s="167" t="s">
        <v>103</v>
      </c>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2374</v>
      </c>
      <c r="B111" s="151" t="s">
        <v>2428</v>
      </c>
      <c r="C111" s="152" t="s">
        <v>2434</v>
      </c>
      <c r="D111" s="155" t="s">
        <v>2435</v>
      </c>
      <c r="E111" s="158" t="s">
        <v>2436</v>
      </c>
      <c r="F111" s="161" t="s">
        <v>2151</v>
      </c>
      <c r="G111" s="164">
        <f>IF(COUNTIF(H111:AU111,"&lt;&gt;")=0,"",SUMPRODUCT(((Recommendations[ImplStatus]="Implemented")+(Recommendations[ImplStatus]="Compensated"))*ISNUMBER(MATCH(Recommendations[Id],H111:AU111,0)))/COUNTIF(H111:AU111,"&lt;&gt;"))</f>
        <v>0</v>
      </c>
      <c r="H111" s="167" t="s">
        <v>128</v>
      </c>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2374</v>
      </c>
      <c r="B112" s="151" t="s">
        <v>2428</v>
      </c>
      <c r="C112" s="152" t="s">
        <v>2437</v>
      </c>
      <c r="D112" s="155" t="s">
        <v>2438</v>
      </c>
      <c r="E112" s="158"/>
      <c r="F112" s="161" t="s">
        <v>19</v>
      </c>
      <c r="G112" s="164">
        <f>IF(COUNTIF(H112:AU112,"&lt;&gt;")=0,"",SUMPRODUCT(((Recommendations[ImplStatus]="Implemented")+(Recommendations[ImplStatus]="Compensated"))*ISNUMBER(MATCH(Recommendations[Id],H112:AU112,0)))/COUNTIF(H112:AU112,"&lt;&gt;"))</f>
        <v>0</v>
      </c>
      <c r="H112" s="167" t="s">
        <v>91</v>
      </c>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2374</v>
      </c>
      <c r="B113" s="151" t="s">
        <v>2428</v>
      </c>
      <c r="C113" s="152" t="s">
        <v>2439</v>
      </c>
      <c r="D113" s="155" t="s">
        <v>2440</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2374</v>
      </c>
      <c r="B114" s="151" t="s">
        <v>2428</v>
      </c>
      <c r="C114" s="152" t="s">
        <v>2441</v>
      </c>
      <c r="D114" s="155" t="s">
        <v>2442</v>
      </c>
      <c r="E114" s="158"/>
      <c r="F114" s="161" t="s">
        <v>19</v>
      </c>
      <c r="G114" s="164">
        <f>IF(COUNTIF(H114:AU114,"&lt;&gt;")=0,"",SUMPRODUCT(((Recommendations[ImplStatus]="Implemented")+(Recommendations[ImplStatus]="Compensated"))*ISNUMBER(MATCH(Recommendations[Id],H114:AU114,0)))/COUNTIF(H114:AU114,"&lt;&gt;"))</f>
        <v>0</v>
      </c>
      <c r="H114" s="167" t="s">
        <v>23</v>
      </c>
      <c r="I114" s="167" t="s">
        <v>29</v>
      </c>
      <c r="J114" s="167" t="s">
        <v>33</v>
      </c>
      <c r="K114" s="167" t="s">
        <v>37</v>
      </c>
      <c r="L114" s="167" t="s">
        <v>41</v>
      </c>
      <c r="M114" s="167" t="s">
        <v>76</v>
      </c>
      <c r="N114" s="167" t="s">
        <v>86</v>
      </c>
      <c r="O114" s="167" t="s">
        <v>113</v>
      </c>
      <c r="P114" s="167" t="s">
        <v>118</v>
      </c>
      <c r="Q114" s="167" t="s">
        <v>133</v>
      </c>
      <c r="R114" s="167" t="s">
        <v>138</v>
      </c>
      <c r="S114" s="167" t="s">
        <v>143</v>
      </c>
      <c r="T114" s="167" t="s">
        <v>153</v>
      </c>
      <c r="U114" s="167" t="s">
        <v>158</v>
      </c>
      <c r="V114" s="167" t="s">
        <v>163</v>
      </c>
      <c r="W114" s="167" t="s">
        <v>186</v>
      </c>
      <c r="X114" s="167" t="s">
        <v>201</v>
      </c>
      <c r="Y114" s="167" t="s">
        <v>206</v>
      </c>
      <c r="Z114" s="167" t="s">
        <v>216</v>
      </c>
      <c r="AA114" s="167" t="s">
        <v>259</v>
      </c>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2374</v>
      </c>
      <c r="B115" s="151" t="s">
        <v>2428</v>
      </c>
      <c r="C115" s="152" t="s">
        <v>2443</v>
      </c>
      <c r="D115" s="155" t="s">
        <v>2444</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2374</v>
      </c>
      <c r="B116" s="151" t="s">
        <v>2428</v>
      </c>
      <c r="C116" s="152" t="s">
        <v>2445</v>
      </c>
      <c r="D116" s="155" t="s">
        <v>2446</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2374</v>
      </c>
      <c r="B117" s="151" t="s">
        <v>2428</v>
      </c>
      <c r="C117" s="152" t="s">
        <v>2447</v>
      </c>
      <c r="D117" s="155" t="s">
        <v>2448</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2374</v>
      </c>
      <c r="B118" s="151" t="s">
        <v>2428</v>
      </c>
      <c r="C118" s="152" t="s">
        <v>2449</v>
      </c>
      <c r="D118" s="155" t="s">
        <v>2450</v>
      </c>
      <c r="E118" s="158" t="s">
        <v>2451</v>
      </c>
      <c r="F118" s="161" t="s">
        <v>2151</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2374</v>
      </c>
      <c r="B119" s="151" t="s">
        <v>2428</v>
      </c>
      <c r="C119" s="152" t="s">
        <v>2452</v>
      </c>
      <c r="D119" s="155" t="s">
        <v>2453</v>
      </c>
      <c r="E119" s="158" t="s">
        <v>2454</v>
      </c>
      <c r="F119" s="161" t="s">
        <v>2151</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2374</v>
      </c>
      <c r="B120" s="150" t="s">
        <v>2455</v>
      </c>
      <c r="C120" s="148" t="s">
        <v>2456</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2374</v>
      </c>
      <c r="B121" s="151" t="s">
        <v>2455</v>
      </c>
      <c r="C121" s="152" t="s">
        <v>2457</v>
      </c>
      <c r="D121" s="155" t="s">
        <v>2458</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2374</v>
      </c>
      <c r="B122" s="151" t="s">
        <v>2455</v>
      </c>
      <c r="C122" s="152" t="s">
        <v>2459</v>
      </c>
      <c r="D122" s="155" t="s">
        <v>2460</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2374</v>
      </c>
      <c r="B123" s="151" t="s">
        <v>2455</v>
      </c>
      <c r="C123" s="152" t="s">
        <v>2461</v>
      </c>
      <c r="D123" s="155" t="s">
        <v>2462</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2374</v>
      </c>
      <c r="B124" s="151" t="s">
        <v>2455</v>
      </c>
      <c r="C124" s="152" t="s">
        <v>2463</v>
      </c>
      <c r="D124" s="155" t="s">
        <v>2464</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2374</v>
      </c>
      <c r="B125" s="151" t="s">
        <v>2455</v>
      </c>
      <c r="C125" s="152" t="s">
        <v>2465</v>
      </c>
      <c r="D125" s="155" t="s">
        <v>2466</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2374</v>
      </c>
      <c r="B126" s="151" t="s">
        <v>2455</v>
      </c>
      <c r="C126" s="152" t="s">
        <v>2467</v>
      </c>
      <c r="D126" s="155" t="s">
        <v>2468</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2374</v>
      </c>
      <c r="B127" s="151" t="s">
        <v>2455</v>
      </c>
      <c r="C127" s="152" t="s">
        <v>2469</v>
      </c>
      <c r="D127" s="155" t="s">
        <v>2470</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2374</v>
      </c>
      <c r="B128" s="151" t="s">
        <v>2455</v>
      </c>
      <c r="C128" s="152" t="s">
        <v>2471</v>
      </c>
      <c r="D128" s="155" t="s">
        <v>2472</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2374</v>
      </c>
      <c r="B129" s="151" t="s">
        <v>2455</v>
      </c>
      <c r="C129" s="152" t="s">
        <v>2473</v>
      </c>
      <c r="D129" s="155" t="s">
        <v>2474</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2374</v>
      </c>
      <c r="B130" s="151" t="s">
        <v>2455</v>
      </c>
      <c r="C130" s="152" t="s">
        <v>2475</v>
      </c>
      <c r="D130" s="155" t="s">
        <v>2476</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2374</v>
      </c>
      <c r="B131" s="151" t="s">
        <v>2455</v>
      </c>
      <c r="C131" s="152" t="s">
        <v>2477</v>
      </c>
      <c r="D131" s="155" t="s">
        <v>2478</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2374</v>
      </c>
      <c r="B132" s="151" t="s">
        <v>2455</v>
      </c>
      <c r="C132" s="152" t="s">
        <v>2479</v>
      </c>
      <c r="D132" s="155" t="s">
        <v>2480</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2374</v>
      </c>
      <c r="B133" s="150" t="s">
        <v>2481</v>
      </c>
      <c r="C133" s="148" t="s">
        <v>2482</v>
      </c>
      <c r="D133" s="154" t="s">
        <v>2483</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2374</v>
      </c>
      <c r="B134" s="151" t="s">
        <v>2481</v>
      </c>
      <c r="C134" s="152" t="s">
        <v>2484</v>
      </c>
      <c r="D134" s="155" t="s">
        <v>2485</v>
      </c>
      <c r="E134" s="158" t="s">
        <v>2486</v>
      </c>
      <c r="F134" s="161" t="s">
        <v>2155</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2374</v>
      </c>
      <c r="B135" s="151" t="s">
        <v>2481</v>
      </c>
      <c r="C135" s="152" t="s">
        <v>2487</v>
      </c>
      <c r="D135" s="155" t="s">
        <v>2488</v>
      </c>
      <c r="E135" s="158" t="s">
        <v>2489</v>
      </c>
      <c r="F135" s="161" t="s">
        <v>2155</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2374</v>
      </c>
      <c r="B136" s="151" t="s">
        <v>2481</v>
      </c>
      <c r="C136" s="152" t="s">
        <v>2490</v>
      </c>
      <c r="D136" s="155" t="s">
        <v>2491</v>
      </c>
      <c r="E136" s="158" t="s">
        <v>2492</v>
      </c>
      <c r="F136" s="161" t="s">
        <v>2151</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2374</v>
      </c>
      <c r="B137" s="151" t="s">
        <v>2481</v>
      </c>
      <c r="C137" s="152" t="s">
        <v>2493</v>
      </c>
      <c r="D137" s="155" t="s">
        <v>2494</v>
      </c>
      <c r="E137" s="158" t="s">
        <v>2495</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2374</v>
      </c>
      <c r="B138" s="150" t="s">
        <v>1791</v>
      </c>
      <c r="C138" s="148" t="s">
        <v>2496</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2374</v>
      </c>
      <c r="B139" s="151" t="s">
        <v>1791</v>
      </c>
      <c r="C139" s="152" t="s">
        <v>2497</v>
      </c>
      <c r="D139" s="155" t="s">
        <v>2498</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2374</v>
      </c>
      <c r="B140" s="151" t="s">
        <v>1791</v>
      </c>
      <c r="C140" s="152" t="s">
        <v>2499</v>
      </c>
      <c r="D140" s="155" t="s">
        <v>2500</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2374</v>
      </c>
      <c r="B141" s="150" t="s">
        <v>2501</v>
      </c>
      <c r="C141" s="148" t="s">
        <v>2502</v>
      </c>
      <c r="D141" s="154" t="s">
        <v>2503</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2374</v>
      </c>
      <c r="B142" s="151" t="s">
        <v>2501</v>
      </c>
      <c r="C142" s="152" t="s">
        <v>2504</v>
      </c>
      <c r="D142" s="155" t="s">
        <v>2505</v>
      </c>
      <c r="E142" s="158" t="s">
        <v>2506</v>
      </c>
      <c r="F142" s="161" t="s">
        <v>2151</v>
      </c>
      <c r="G142" s="164">
        <f>IF(COUNTIF(H142:AU142,"&lt;&gt;")=0,"",SUMPRODUCT(((Recommendations[ImplStatus]="Implemented")+(Recommendations[ImplStatus]="Compensated"))*ISNUMBER(MATCH(Recommendations[Id],H142:AU142,0)))/COUNTIF(H142:AU142,"&lt;&gt;"))</f>
        <v>0</v>
      </c>
      <c r="H142" s="167" t="s">
        <v>13</v>
      </c>
      <c r="I142" s="167" t="s">
        <v>181</v>
      </c>
      <c r="J142" s="167" t="s">
        <v>191</v>
      </c>
      <c r="K142" s="167" t="s">
        <v>221</v>
      </c>
      <c r="L142" s="167" t="s">
        <v>231</v>
      </c>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2374</v>
      </c>
      <c r="B143" s="151" t="s">
        <v>2501</v>
      </c>
      <c r="C143" s="152" t="s">
        <v>2507</v>
      </c>
      <c r="D143" s="155" t="s">
        <v>2508</v>
      </c>
      <c r="E143" s="158" t="s">
        <v>2509</v>
      </c>
      <c r="F143" s="161" t="s">
        <v>2151</v>
      </c>
      <c r="G143" s="164">
        <f>IF(COUNTIF(H143:AU143,"&lt;&gt;")=0,"",SUMPRODUCT(((Recommendations[ImplStatus]="Implemented")+(Recommendations[ImplStatus]="Compensated"))*ISNUMBER(MATCH(Recommendations[Id],H143:AU143,0)))/COUNTIF(H143:AU143,"&lt;&gt;"))</f>
        <v>0</v>
      </c>
      <c r="H143" s="167" t="s">
        <v>123</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2374</v>
      </c>
      <c r="B144" s="151" t="s">
        <v>2501</v>
      </c>
      <c r="C144" s="152" t="s">
        <v>2510</v>
      </c>
      <c r="D144" s="155" t="s">
        <v>2511</v>
      </c>
      <c r="E144" s="158" t="s">
        <v>2512</v>
      </c>
      <c r="F144" s="161" t="s">
        <v>2155</v>
      </c>
      <c r="G144" s="164">
        <f>IF(COUNTIF(H144:AU144,"&lt;&gt;")=0,"",SUMPRODUCT(((Recommendations[ImplStatus]="Implemented")+(Recommendations[ImplStatus]="Compensated"))*ISNUMBER(MATCH(Recommendations[Id],H144:AU144,0)))/COUNTIF(H144:AU144,"&lt;&gt;"))</f>
        <v>0</v>
      </c>
      <c r="H144" s="167" t="s">
        <v>226</v>
      </c>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2374</v>
      </c>
      <c r="B145" s="151" t="s">
        <v>2501</v>
      </c>
      <c r="C145" s="152" t="s">
        <v>2513</v>
      </c>
      <c r="D145" s="155" t="s">
        <v>2514</v>
      </c>
      <c r="E145" s="158" t="s">
        <v>2515</v>
      </c>
      <c r="F145" s="161" t="s">
        <v>2151</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2374</v>
      </c>
      <c r="B146" s="151" t="s">
        <v>2501</v>
      </c>
      <c r="C146" s="152" t="s">
        <v>2516</v>
      </c>
      <c r="D146" s="155" t="s">
        <v>2517</v>
      </c>
      <c r="E146" s="158" t="s">
        <v>2518</v>
      </c>
      <c r="F146" s="161" t="s">
        <v>2151</v>
      </c>
      <c r="G146" s="164">
        <f>IF(COUNTIF(H146:AU146,"&lt;&gt;")=0,"",SUMPRODUCT(((Recommendations[ImplStatus]="Implemented")+(Recommendations[ImplStatus]="Compensated"))*ISNUMBER(MATCH(Recommendations[Id],H146:AU146,0)))/COUNTIF(H146:AU146,"&lt;&gt;"))</f>
        <v>0</v>
      </c>
      <c r="H146" s="167" t="s">
        <v>71</v>
      </c>
      <c r="I146" s="167" t="s">
        <v>96</v>
      </c>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2374</v>
      </c>
      <c r="B147" s="151" t="s">
        <v>2501</v>
      </c>
      <c r="C147" s="152" t="s">
        <v>2519</v>
      </c>
      <c r="D147" s="155" t="s">
        <v>2520</v>
      </c>
      <c r="E147" s="158" t="s">
        <v>2521</v>
      </c>
      <c r="F147" s="161" t="s">
        <v>2151</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2374</v>
      </c>
      <c r="B148" s="150" t="s">
        <v>2522</v>
      </c>
      <c r="C148" s="148" t="s">
        <v>2523</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2374</v>
      </c>
      <c r="B149" s="151" t="s">
        <v>2522</v>
      </c>
      <c r="C149" s="152" t="s">
        <v>2524</v>
      </c>
      <c r="D149" s="155" t="s">
        <v>2525</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2374</v>
      </c>
      <c r="B150" s="151" t="s">
        <v>2522</v>
      </c>
      <c r="C150" s="152" t="s">
        <v>2526</v>
      </c>
      <c r="D150" s="155" t="s">
        <v>2527</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2374</v>
      </c>
      <c r="B151" s="151" t="s">
        <v>2522</v>
      </c>
      <c r="C151" s="152" t="s">
        <v>2528</v>
      </c>
      <c r="D151" s="155" t="s">
        <v>2529</v>
      </c>
      <c r="E151" s="158"/>
      <c r="F151" s="161" t="s">
        <v>19</v>
      </c>
      <c r="G151" s="164">
        <f>IF(COUNTIF(H151:AU151,"&lt;&gt;")=0,"",SUMPRODUCT(((Recommendations[ImplStatus]="Implemented")+(Recommendations[ImplStatus]="Compensated"))*ISNUMBER(MATCH(Recommendations[Id],H151:AU151,0)))/COUNTIF(H151:AU151,"&lt;&gt;"))</f>
        <v>0</v>
      </c>
      <c r="H151" s="167" t="s">
        <v>98</v>
      </c>
      <c r="I151" s="167" t="s">
        <v>167</v>
      </c>
      <c r="J151" s="167" t="s">
        <v>196</v>
      </c>
      <c r="K151" s="167" t="s">
        <v>236</v>
      </c>
      <c r="L151" s="167" t="s">
        <v>241</v>
      </c>
      <c r="M151" s="167" t="s">
        <v>246</v>
      </c>
      <c r="N151" s="167" t="s">
        <v>250</v>
      </c>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2374</v>
      </c>
      <c r="B152" s="151" t="s">
        <v>2522</v>
      </c>
      <c r="C152" s="152" t="s">
        <v>2530</v>
      </c>
      <c r="D152" s="155" t="s">
        <v>2531</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2374</v>
      </c>
      <c r="B153" s="151" t="s">
        <v>2522</v>
      </c>
      <c r="C153" s="152" t="s">
        <v>2532</v>
      </c>
      <c r="D153" s="155" t="s">
        <v>2533</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2534</v>
      </c>
      <c r="B154" s="149" t="s">
        <v>19</v>
      </c>
      <c r="C154" s="147" t="s">
        <v>2535</v>
      </c>
      <c r="D154" s="153" t="s">
        <v>2536</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2534</v>
      </c>
      <c r="B155" s="150" t="s">
        <v>2537</v>
      </c>
      <c r="C155" s="148" t="s">
        <v>2538</v>
      </c>
      <c r="D155" s="154" t="s">
        <v>2539</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2534</v>
      </c>
      <c r="B156" s="151" t="s">
        <v>2537</v>
      </c>
      <c r="C156" s="152" t="s">
        <v>2540</v>
      </c>
      <c r="D156" s="155" t="s">
        <v>2541</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2534</v>
      </c>
      <c r="B157" s="151" t="s">
        <v>2537</v>
      </c>
      <c r="C157" s="152" t="s">
        <v>2542</v>
      </c>
      <c r="D157" s="155" t="s">
        <v>2543</v>
      </c>
      <c r="E157" s="158" t="s">
        <v>2544</v>
      </c>
      <c r="F157" s="161" t="s">
        <v>2151</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2534</v>
      </c>
      <c r="B158" s="151" t="s">
        <v>2537</v>
      </c>
      <c r="C158" s="152" t="s">
        <v>2545</v>
      </c>
      <c r="D158" s="155" t="s">
        <v>2546</v>
      </c>
      <c r="E158" s="158" t="s">
        <v>2547</v>
      </c>
      <c r="F158" s="161" t="s">
        <v>2151</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2534</v>
      </c>
      <c r="B159" s="151" t="s">
        <v>2537</v>
      </c>
      <c r="C159" s="152" t="s">
        <v>2548</v>
      </c>
      <c r="D159" s="155" t="s">
        <v>2549</v>
      </c>
      <c r="E159" s="158" t="s">
        <v>2550</v>
      </c>
      <c r="F159" s="161" t="s">
        <v>2151</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2534</v>
      </c>
      <c r="B160" s="151" t="s">
        <v>2537</v>
      </c>
      <c r="C160" s="152" t="s">
        <v>2551</v>
      </c>
      <c r="D160" s="155" t="s">
        <v>2552</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2534</v>
      </c>
      <c r="B161" s="151" t="s">
        <v>2537</v>
      </c>
      <c r="C161" s="152" t="s">
        <v>2553</v>
      </c>
      <c r="D161" s="155" t="s">
        <v>2554</v>
      </c>
      <c r="E161" s="158" t="s">
        <v>2555</v>
      </c>
      <c r="F161" s="161" t="s">
        <v>2151</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2534</v>
      </c>
      <c r="B162" s="151" t="s">
        <v>2537</v>
      </c>
      <c r="C162" s="152" t="s">
        <v>2556</v>
      </c>
      <c r="D162" s="155" t="s">
        <v>2557</v>
      </c>
      <c r="E162" s="158" t="s">
        <v>2558</v>
      </c>
      <c r="F162" s="161" t="s">
        <v>2151</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2534</v>
      </c>
      <c r="B163" s="151" t="s">
        <v>2537</v>
      </c>
      <c r="C163" s="152" t="s">
        <v>2559</v>
      </c>
      <c r="D163" s="155" t="s">
        <v>2560</v>
      </c>
      <c r="E163" s="158" t="s">
        <v>2561</v>
      </c>
      <c r="F163" s="161" t="s">
        <v>2151</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2534</v>
      </c>
      <c r="B164" s="150" t="s">
        <v>1955</v>
      </c>
      <c r="C164" s="148" t="s">
        <v>2562</v>
      </c>
      <c r="D164" s="154" t="s">
        <v>2563</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2534</v>
      </c>
      <c r="B165" s="151" t="s">
        <v>1955</v>
      </c>
      <c r="C165" s="152" t="s">
        <v>2564</v>
      </c>
      <c r="D165" s="155" t="s">
        <v>2565</v>
      </c>
      <c r="E165" s="158" t="s">
        <v>2566</v>
      </c>
      <c r="F165" s="161" t="s">
        <v>2151</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2534</v>
      </c>
      <c r="B166" s="151" t="s">
        <v>1955</v>
      </c>
      <c r="C166" s="152" t="s">
        <v>2567</v>
      </c>
      <c r="D166" s="155" t="s">
        <v>2568</v>
      </c>
      <c r="E166" s="158" t="s">
        <v>2569</v>
      </c>
      <c r="F166" s="161" t="s">
        <v>2151</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2534</v>
      </c>
      <c r="B167" s="151" t="s">
        <v>1955</v>
      </c>
      <c r="C167" s="152" t="s">
        <v>2570</v>
      </c>
      <c r="D167" s="155" t="s">
        <v>2571</v>
      </c>
      <c r="E167" s="158" t="s">
        <v>2572</v>
      </c>
      <c r="F167" s="161" t="s">
        <v>2151</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2534</v>
      </c>
      <c r="B168" s="151" t="s">
        <v>1955</v>
      </c>
      <c r="C168" s="152" t="s">
        <v>2573</v>
      </c>
      <c r="D168" s="155" t="s">
        <v>2574</v>
      </c>
      <c r="E168" s="158"/>
      <c r="F168" s="161" t="s">
        <v>19</v>
      </c>
      <c r="G168" s="164">
        <f>IF(COUNTIF(H168:AU168,"&lt;&gt;")=0,"",SUMPRODUCT(((Recommendations[ImplStatus]="Implemented")+(Recommendations[ImplStatus]="Compensated"))*ISNUMBER(MATCH(Recommendations[Id],H168:AU168,0)))/COUNTIF(H168:AU168,"&lt;&gt;"))</f>
        <v>0</v>
      </c>
      <c r="H168" s="167" t="s">
        <v>254</v>
      </c>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2534</v>
      </c>
      <c r="B169" s="151" t="s">
        <v>1955</v>
      </c>
      <c r="C169" s="152" t="s">
        <v>2575</v>
      </c>
      <c r="D169" s="155" t="s">
        <v>2576</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2534</v>
      </c>
      <c r="B170" s="151" t="s">
        <v>1955</v>
      </c>
      <c r="C170" s="152" t="s">
        <v>2577</v>
      </c>
      <c r="D170" s="155" t="s">
        <v>2578</v>
      </c>
      <c r="E170" s="158" t="s">
        <v>2579</v>
      </c>
      <c r="F170" s="161" t="s">
        <v>2165</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2534</v>
      </c>
      <c r="B171" s="151" t="s">
        <v>1955</v>
      </c>
      <c r="C171" s="152" t="s">
        <v>2580</v>
      </c>
      <c r="D171" s="155" t="s">
        <v>2581</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2534</v>
      </c>
      <c r="B172" s="151" t="s">
        <v>1955</v>
      </c>
      <c r="C172" s="152" t="s">
        <v>2582</v>
      </c>
      <c r="D172" s="155" t="s">
        <v>2583</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2534</v>
      </c>
      <c r="B173" s="151" t="s">
        <v>1955</v>
      </c>
      <c r="C173" s="152" t="s">
        <v>2584</v>
      </c>
      <c r="D173" s="155" t="s">
        <v>2585</v>
      </c>
      <c r="E173" s="158" t="s">
        <v>2586</v>
      </c>
      <c r="F173" s="161" t="s">
        <v>2151</v>
      </c>
      <c r="G173" s="164">
        <f>IF(COUNTIF(H173:AU173,"&lt;&gt;")=0,"",SUMPRODUCT(((Recommendations[ImplStatus]="Implemented")+(Recommendations[ImplStatus]="Compensated"))*ISNUMBER(MATCH(Recommendations[Id],H173:AU173,0)))/COUNTIF(H173:AU173,"&lt;&gt;"))</f>
        <v>0</v>
      </c>
      <c r="H173" s="167" t="s">
        <v>254</v>
      </c>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2534</v>
      </c>
      <c r="B174" s="150" t="s">
        <v>2587</v>
      </c>
      <c r="C174" s="148" t="s">
        <v>2588</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2534</v>
      </c>
      <c r="B175" s="151" t="s">
        <v>2587</v>
      </c>
      <c r="C175" s="152" t="s">
        <v>2589</v>
      </c>
      <c r="D175" s="155" t="s">
        <v>2590</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2534</v>
      </c>
      <c r="B176" s="151" t="s">
        <v>2587</v>
      </c>
      <c r="C176" s="152" t="s">
        <v>2591</v>
      </c>
      <c r="D176" s="155" t="s">
        <v>2592</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2534</v>
      </c>
      <c r="B177" s="151" t="s">
        <v>2587</v>
      </c>
      <c r="C177" s="152" t="s">
        <v>2593</v>
      </c>
      <c r="D177" s="155" t="s">
        <v>2594</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2534</v>
      </c>
      <c r="B178" s="151" t="s">
        <v>2587</v>
      </c>
      <c r="C178" s="152" t="s">
        <v>2595</v>
      </c>
      <c r="D178" s="155" t="s">
        <v>2596</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2534</v>
      </c>
      <c r="B179" s="151" t="s">
        <v>2587</v>
      </c>
      <c r="C179" s="152" t="s">
        <v>2597</v>
      </c>
      <c r="D179" s="155" t="s">
        <v>2598</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2599</v>
      </c>
      <c r="B180" s="149" t="s">
        <v>19</v>
      </c>
      <c r="C180" s="147" t="s">
        <v>2600</v>
      </c>
      <c r="D180" s="153" t="s">
        <v>2601</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2599</v>
      </c>
      <c r="B181" s="150" t="s">
        <v>2602</v>
      </c>
      <c r="C181" s="148" t="s">
        <v>2603</v>
      </c>
      <c r="D181" s="154" t="s">
        <v>2604</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2599</v>
      </c>
      <c r="B182" s="151" t="s">
        <v>2602</v>
      </c>
      <c r="C182" s="152" t="s">
        <v>2605</v>
      </c>
      <c r="D182" s="155" t="s">
        <v>2606</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2599</v>
      </c>
      <c r="B183" s="151" t="s">
        <v>2602</v>
      </c>
      <c r="C183" s="152" t="s">
        <v>2607</v>
      </c>
      <c r="D183" s="155" t="s">
        <v>2608</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2599</v>
      </c>
      <c r="B184" s="151" t="s">
        <v>2602</v>
      </c>
      <c r="C184" s="152" t="s">
        <v>2609</v>
      </c>
      <c r="D184" s="155" t="s">
        <v>2610</v>
      </c>
      <c r="E184" s="158" t="s">
        <v>2611</v>
      </c>
      <c r="F184" s="161" t="s">
        <v>2151</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2599</v>
      </c>
      <c r="B185" s="151" t="s">
        <v>2602</v>
      </c>
      <c r="C185" s="152" t="s">
        <v>2612</v>
      </c>
      <c r="D185" s="155" t="s">
        <v>2613</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2599</v>
      </c>
      <c r="B186" s="151" t="s">
        <v>2602</v>
      </c>
      <c r="C186" s="152" t="s">
        <v>2614</v>
      </c>
      <c r="D186" s="155" t="s">
        <v>2615</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2599</v>
      </c>
      <c r="B187" s="151" t="s">
        <v>2602</v>
      </c>
      <c r="C187" s="152" t="s">
        <v>2616</v>
      </c>
      <c r="D187" s="155" t="s">
        <v>2617</v>
      </c>
      <c r="E187" s="158" t="s">
        <v>2618</v>
      </c>
      <c r="F187" s="161" t="s">
        <v>2151</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2599</v>
      </c>
      <c r="B188" s="151" t="s">
        <v>2602</v>
      </c>
      <c r="C188" s="152" t="s">
        <v>2619</v>
      </c>
      <c r="D188" s="155" t="s">
        <v>2620</v>
      </c>
      <c r="E188" s="158" t="s">
        <v>2621</v>
      </c>
      <c r="F188" s="161" t="s">
        <v>2151</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2599</v>
      </c>
      <c r="B189" s="151" t="s">
        <v>2602</v>
      </c>
      <c r="C189" s="152" t="s">
        <v>2622</v>
      </c>
      <c r="D189" s="155" t="s">
        <v>2623</v>
      </c>
      <c r="E189" s="158" t="s">
        <v>2624</v>
      </c>
      <c r="F189" s="161" t="s">
        <v>2151</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2599</v>
      </c>
      <c r="B190" s="150" t="s">
        <v>2625</v>
      </c>
      <c r="C190" s="148" t="s">
        <v>2626</v>
      </c>
      <c r="D190" s="154" t="s">
        <v>2627</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2599</v>
      </c>
      <c r="B191" s="151" t="s">
        <v>2625</v>
      </c>
      <c r="C191" s="152" t="s">
        <v>2628</v>
      </c>
      <c r="D191" s="155" t="s">
        <v>2629</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2599</v>
      </c>
      <c r="B192" s="151" t="s">
        <v>2625</v>
      </c>
      <c r="C192" s="152" t="s">
        <v>2630</v>
      </c>
      <c r="D192" s="155" t="s">
        <v>2631</v>
      </c>
      <c r="E192" s="158" t="s">
        <v>2632</v>
      </c>
      <c r="F192" s="161" t="s">
        <v>2155</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2599</v>
      </c>
      <c r="B193" s="151" t="s">
        <v>2625</v>
      </c>
      <c r="C193" s="152" t="s">
        <v>2633</v>
      </c>
      <c r="D193" s="155" t="s">
        <v>2634</v>
      </c>
      <c r="E193" s="158" t="s">
        <v>2635</v>
      </c>
      <c r="F193" s="161" t="s">
        <v>2155</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2599</v>
      </c>
      <c r="B194" s="151" t="s">
        <v>2625</v>
      </c>
      <c r="C194" s="152" t="s">
        <v>2636</v>
      </c>
      <c r="D194" s="155" t="s">
        <v>2637</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2599</v>
      </c>
      <c r="B195" s="151" t="s">
        <v>2625</v>
      </c>
      <c r="C195" s="152" t="s">
        <v>2638</v>
      </c>
      <c r="D195" s="155" t="s">
        <v>2639</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2599</v>
      </c>
      <c r="B196" s="150" t="s">
        <v>2640</v>
      </c>
      <c r="C196" s="148" t="s">
        <v>2641</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2599</v>
      </c>
      <c r="B197" s="151" t="s">
        <v>2640</v>
      </c>
      <c r="C197" s="152" t="s">
        <v>2642</v>
      </c>
      <c r="D197" s="155" t="s">
        <v>2643</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2599</v>
      </c>
      <c r="B198" s="151" t="s">
        <v>2640</v>
      </c>
      <c r="C198" s="152" t="s">
        <v>2644</v>
      </c>
      <c r="D198" s="155" t="s">
        <v>2645</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2599</v>
      </c>
      <c r="B199" s="150" t="s">
        <v>2646</v>
      </c>
      <c r="C199" s="148" t="s">
        <v>2647</v>
      </c>
      <c r="D199" s="154" t="s">
        <v>2648</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2599</v>
      </c>
      <c r="B200" s="151" t="s">
        <v>2646</v>
      </c>
      <c r="C200" s="152" t="s">
        <v>2649</v>
      </c>
      <c r="D200" s="155" t="s">
        <v>2650</v>
      </c>
      <c r="E200" s="158" t="s">
        <v>2651</v>
      </c>
      <c r="F200" s="161" t="s">
        <v>2165</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2599</v>
      </c>
      <c r="B201" s="151" t="s">
        <v>2646</v>
      </c>
      <c r="C201" s="152" t="s">
        <v>2652</v>
      </c>
      <c r="D201" s="155" t="s">
        <v>2653</v>
      </c>
      <c r="E201" s="158" t="s">
        <v>2654</v>
      </c>
      <c r="F201" s="161" t="s">
        <v>2151</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2599</v>
      </c>
      <c r="B202" s="151" t="s">
        <v>2646</v>
      </c>
      <c r="C202" s="152" t="s">
        <v>2655</v>
      </c>
      <c r="D202" s="155" t="s">
        <v>2656</v>
      </c>
      <c r="E202" s="158" t="s">
        <v>2657</v>
      </c>
      <c r="F202" s="161" t="s">
        <v>2151</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2599</v>
      </c>
      <c r="B203" s="151" t="s">
        <v>2646</v>
      </c>
      <c r="C203" s="152" t="s">
        <v>2658</v>
      </c>
      <c r="D203" s="155" t="s">
        <v>2659</v>
      </c>
      <c r="E203" s="158" t="s">
        <v>2660</v>
      </c>
      <c r="F203" s="161" t="s">
        <v>2151</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2599</v>
      </c>
      <c r="B204" s="151" t="s">
        <v>2646</v>
      </c>
      <c r="C204" s="152" t="s">
        <v>2661</v>
      </c>
      <c r="D204" s="155" t="s">
        <v>2662</v>
      </c>
      <c r="E204" s="158" t="s">
        <v>2663</v>
      </c>
      <c r="F204" s="161" t="s">
        <v>2151</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2599</v>
      </c>
      <c r="B205" s="150" t="s">
        <v>2664</v>
      </c>
      <c r="C205" s="148" t="s">
        <v>2665</v>
      </c>
      <c r="D205" s="154" t="s">
        <v>2666</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2599</v>
      </c>
      <c r="B206" s="151" t="s">
        <v>2664</v>
      </c>
      <c r="C206" s="152" t="s">
        <v>2667</v>
      </c>
      <c r="D206" s="155" t="s">
        <v>2668</v>
      </c>
      <c r="E206" s="158" t="s">
        <v>2669</v>
      </c>
      <c r="F206" s="161" t="s">
        <v>2155</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2599</v>
      </c>
      <c r="B207" s="151" t="s">
        <v>2664</v>
      </c>
      <c r="C207" s="152" t="s">
        <v>2670</v>
      </c>
      <c r="D207" s="155" t="s">
        <v>2671</v>
      </c>
      <c r="E207" s="158" t="s">
        <v>2672</v>
      </c>
      <c r="F207" s="161" t="s">
        <v>2155</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2599</v>
      </c>
      <c r="B208" s="151" t="s">
        <v>2664</v>
      </c>
      <c r="C208" s="152" t="s">
        <v>2673</v>
      </c>
      <c r="D208" s="155" t="s">
        <v>2674</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2599</v>
      </c>
      <c r="B209" s="150" t="s">
        <v>2675</v>
      </c>
      <c r="C209" s="148" t="s">
        <v>2676</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2599</v>
      </c>
      <c r="B210" s="151" t="s">
        <v>2675</v>
      </c>
      <c r="C210" s="152" t="s">
        <v>2677</v>
      </c>
      <c r="D210" s="155" t="s">
        <v>2678</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2679</v>
      </c>
      <c r="B211" s="149" t="s">
        <v>19</v>
      </c>
      <c r="C211" s="147" t="s">
        <v>2680</v>
      </c>
      <c r="D211" s="153" t="s">
        <v>2681</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2679</v>
      </c>
      <c r="B212" s="150" t="s">
        <v>2682</v>
      </c>
      <c r="C212" s="148" t="s">
        <v>2683</v>
      </c>
      <c r="D212" s="154" t="s">
        <v>2684</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2679</v>
      </c>
      <c r="B213" s="151" t="s">
        <v>2682</v>
      </c>
      <c r="C213" s="152" t="s">
        <v>2685</v>
      </c>
      <c r="D213" s="155" t="s">
        <v>2686</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2679</v>
      </c>
      <c r="B214" s="151" t="s">
        <v>2682</v>
      </c>
      <c r="C214" s="152" t="s">
        <v>2687</v>
      </c>
      <c r="D214" s="155" t="s">
        <v>2688</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2679</v>
      </c>
      <c r="B215" s="151" t="s">
        <v>2682</v>
      </c>
      <c r="C215" s="152" t="s">
        <v>2689</v>
      </c>
      <c r="D215" s="155" t="s">
        <v>2690</v>
      </c>
      <c r="E215" s="158" t="s">
        <v>2691</v>
      </c>
      <c r="F215" s="161" t="s">
        <v>2155</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2679</v>
      </c>
      <c r="B216" s="151" t="s">
        <v>2682</v>
      </c>
      <c r="C216" s="152" t="s">
        <v>2692</v>
      </c>
      <c r="D216" s="155" t="s">
        <v>2693</v>
      </c>
      <c r="E216" s="158" t="s">
        <v>2694</v>
      </c>
      <c r="F216" s="161" t="s">
        <v>2151</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2679</v>
      </c>
      <c r="B217" s="150" t="s">
        <v>2640</v>
      </c>
      <c r="C217" s="148" t="s">
        <v>2695</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2679</v>
      </c>
      <c r="B218" s="151" t="s">
        <v>2640</v>
      </c>
      <c r="C218" s="152" t="s">
        <v>2696</v>
      </c>
      <c r="D218" s="155" t="s">
        <v>2697</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2679</v>
      </c>
      <c r="B219" s="151" t="s">
        <v>2640</v>
      </c>
      <c r="C219" s="152" t="s">
        <v>2698</v>
      </c>
      <c r="D219" s="155" t="s">
        <v>2699</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2679</v>
      </c>
      <c r="B220" s="150" t="s">
        <v>2700</v>
      </c>
      <c r="C220" s="148" t="s">
        <v>2701</v>
      </c>
      <c r="D220" s="154" t="s">
        <v>2702</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2679</v>
      </c>
      <c r="B221" s="151" t="s">
        <v>2700</v>
      </c>
      <c r="C221" s="152" t="s">
        <v>2703</v>
      </c>
      <c r="D221" s="155" t="s">
        <v>2704</v>
      </c>
      <c r="E221" s="158" t="s">
        <v>2705</v>
      </c>
      <c r="F221" s="161" t="s">
        <v>2151</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2679</v>
      </c>
      <c r="B222" s="151" t="s">
        <v>2700</v>
      </c>
      <c r="C222" s="152" t="s">
        <v>2706</v>
      </c>
      <c r="D222" s="155" t="s">
        <v>2707</v>
      </c>
      <c r="E222" s="158" t="s">
        <v>2708</v>
      </c>
      <c r="F222" s="161" t="s">
        <v>2151</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2679</v>
      </c>
      <c r="B223" s="151" t="s">
        <v>2700</v>
      </c>
      <c r="C223" s="152" t="s">
        <v>2709</v>
      </c>
      <c r="D223" s="155" t="s">
        <v>2710</v>
      </c>
      <c r="E223" s="158" t="s">
        <v>2711</v>
      </c>
      <c r="F223" s="161" t="s">
        <v>2151</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2679</v>
      </c>
      <c r="B224" s="151" t="s">
        <v>2700</v>
      </c>
      <c r="C224" s="152" t="s">
        <v>2712</v>
      </c>
      <c r="D224" s="155" t="s">
        <v>2713</v>
      </c>
      <c r="E224" s="158" t="s">
        <v>2714</v>
      </c>
      <c r="F224" s="161" t="s">
        <v>2151</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2679</v>
      </c>
      <c r="B225" s="151" t="s">
        <v>2700</v>
      </c>
      <c r="C225" s="152" t="s">
        <v>2715</v>
      </c>
      <c r="D225" s="155" t="s">
        <v>2716</v>
      </c>
      <c r="E225" s="158" t="s">
        <v>2717</v>
      </c>
      <c r="F225" s="161" t="s">
        <v>2151</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2679</v>
      </c>
      <c r="B226" s="168" t="s">
        <v>2700</v>
      </c>
      <c r="C226" s="169" t="s">
        <v>2718</v>
      </c>
      <c r="D226" s="170" t="s">
        <v>2719</v>
      </c>
      <c r="E226" s="171" t="s">
        <v>2720</v>
      </c>
      <c r="F226" s="172" t="s">
        <v>2151</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55" t="s">
        <v>264</v>
      </c>
      <c r="B230" s="255"/>
      <c r="C230" s="255"/>
      <c r="D230" s="25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IFERROR(INDEX('Recommendations'!$G$2:$G$52, MATCH(H2,'Recommendations'!$A$2:$A$52,0))="Implemented", FALSE))</xm:f>
            <x14:dxf>
              <font>
                <color rgb="FF000000"/>
              </font>
              <fill>
                <patternFill>
                  <bgColor rgb="FF3C7D22"/>
                </patternFill>
              </fill>
            </x14:dxf>
          </x14:cfRule>
          <x14:cfRule type="expression" priority="2" id="{00000000-000E-0000-0700-000002000000}">
            <xm:f>AND(H2&lt;&gt;"", IFERROR(INDEX('Recommendations'!$G$2:$G$52, MATCH(H2,'Recommendations'!$A$2:$A$52,0))="Compensated", FALSE))</xm:f>
            <x14:dxf>
              <font>
                <color rgb="FF000000"/>
              </font>
              <fill>
                <patternFill>
                  <bgColor rgb="FFC6E0B4"/>
                </patternFill>
              </fill>
            </x14:dxf>
          </x14:cfRule>
          <x14:cfRule type="expression" priority="3" id="{00000000-000E-0000-0700-000003000000}">
            <xm:f>AND(H2&lt;&gt;"", IFERROR(INDEX('Recommendations'!$G$2:$G$52, MATCH(H2,'Recommendations'!$A$2:$A$52,0))="Testing", FALSE))</xm:f>
            <x14:dxf>
              <font>
                <color rgb="FF000000"/>
              </font>
              <fill>
                <patternFill>
                  <bgColor rgb="FFFFC000"/>
                </patternFill>
              </fill>
            </x14:dxf>
          </x14:cfRule>
          <x14:cfRule type="expression" priority="4" id="{00000000-000E-0000-0700-000004000000}">
            <xm:f>AND(H2&lt;&gt;"", IFERROR(INDEX('Recommendations'!$G$2:$G$52, MATCH(H2,'Recommendations'!$A$2:$A$52,0))="Failed", FALSE))</xm:f>
            <x14:dxf>
              <font>
                <color rgb="FF000000"/>
              </font>
              <fill>
                <patternFill>
                  <bgColor rgb="FFD82891"/>
                </patternFill>
              </fill>
            </x14:dxf>
          </x14:cfRule>
          <x14:cfRule type="expression" priority="5" id="{00000000-000E-0000-0700-000005000000}">
            <xm:f>AND(H2&lt;&gt;"", IFERROR(INDEX('Recommendations'!$G$2:$G$52, MATCH(H2,'Recommendations'!$A$2:$A$52,0))="Risk Accepted", FALSE))</xm:f>
            <x14:dxf>
              <font>
                <color rgb="FF000000"/>
              </font>
              <fill>
                <patternFill>
                  <bgColor rgb="FFD9D9D9"/>
                </patternFill>
              </fill>
            </x14:dxf>
          </x14:cfRule>
          <x14:cfRule type="expression" priority="6" id="{00000000-000E-0000-0700-000006000000}">
            <xm:f>AND(H2&lt;&gt;"", IFERROR(INDEX('Recommendations'!$G$2:$G$52, MATCH(H2,'Recommendations'!$A$2:$A$52,0))="N/A",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2138</v>
      </c>
      <c r="B1" s="207" t="s">
        <v>2721</v>
      </c>
      <c r="C1" s="207" t="s">
        <v>2722</v>
      </c>
      <c r="D1" s="207" t="s">
        <v>2723</v>
      </c>
      <c r="E1" s="207" t="s">
        <v>1447</v>
      </c>
      <c r="F1" s="207" t="s">
        <v>506</v>
      </c>
      <c r="G1" s="207" t="s">
        <v>507</v>
      </c>
      <c r="H1" s="207" t="s">
        <v>508</v>
      </c>
      <c r="I1" s="207" t="s">
        <v>509</v>
      </c>
      <c r="J1" s="207" t="s">
        <v>510</v>
      </c>
      <c r="K1" s="207" t="s">
        <v>511</v>
      </c>
      <c r="L1" s="207" t="s">
        <v>512</v>
      </c>
      <c r="M1" s="207" t="s">
        <v>513</v>
      </c>
      <c r="N1" s="207" t="s">
        <v>514</v>
      </c>
      <c r="O1" s="207" t="s">
        <v>515</v>
      </c>
      <c r="P1" s="207" t="s">
        <v>516</v>
      </c>
      <c r="Q1" s="207" t="s">
        <v>517</v>
      </c>
      <c r="R1" s="207" t="s">
        <v>518</v>
      </c>
      <c r="S1" s="207" t="s">
        <v>519</v>
      </c>
      <c r="T1" s="207" t="s">
        <v>520</v>
      </c>
      <c r="U1" s="207" t="s">
        <v>521</v>
      </c>
      <c r="V1" s="207" t="s">
        <v>522</v>
      </c>
      <c r="W1" s="207" t="s">
        <v>523</v>
      </c>
      <c r="X1" s="207" t="s">
        <v>524</v>
      </c>
      <c r="Y1" s="207" t="s">
        <v>525</v>
      </c>
      <c r="Z1" s="207" t="s">
        <v>526</v>
      </c>
      <c r="AA1" s="207" t="s">
        <v>527</v>
      </c>
      <c r="AB1" s="207" t="s">
        <v>528</v>
      </c>
      <c r="AC1" s="207" t="s">
        <v>529</v>
      </c>
      <c r="AD1" s="207" t="s">
        <v>530</v>
      </c>
      <c r="AE1" s="207" t="s">
        <v>531</v>
      </c>
      <c r="AF1" s="207" t="s">
        <v>532</v>
      </c>
      <c r="AG1" s="207" t="s">
        <v>533</v>
      </c>
      <c r="AH1" s="207" t="s">
        <v>534</v>
      </c>
      <c r="AI1" s="207" t="s">
        <v>535</v>
      </c>
      <c r="AJ1" s="207" t="s">
        <v>536</v>
      </c>
      <c r="AK1" s="207" t="s">
        <v>537</v>
      </c>
      <c r="AL1" s="207" t="s">
        <v>538</v>
      </c>
      <c r="AM1" s="207" t="s">
        <v>539</v>
      </c>
      <c r="AN1" s="207" t="s">
        <v>540</v>
      </c>
      <c r="AO1" s="207" t="s">
        <v>541</v>
      </c>
      <c r="AP1" s="207" t="s">
        <v>542</v>
      </c>
      <c r="AQ1" s="207" t="s">
        <v>543</v>
      </c>
      <c r="AR1" s="207" t="s">
        <v>544</v>
      </c>
      <c r="AS1" s="207" t="s">
        <v>545</v>
      </c>
      <c r="AT1" s="208" t="s">
        <v>546</v>
      </c>
    </row>
    <row r="2" spans="1:46" ht="60" customHeight="1" outlineLevel="1" x14ac:dyDescent="0.35">
      <c r="A2" s="200" t="s">
        <v>348</v>
      </c>
      <c r="B2" s="186" t="s">
        <v>2724</v>
      </c>
      <c r="C2" s="186"/>
      <c r="D2" s="189" t="s">
        <v>2725</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348</v>
      </c>
      <c r="B3" s="187" t="s">
        <v>2724</v>
      </c>
      <c r="C3" s="188" t="s">
        <v>2726</v>
      </c>
      <c r="D3" s="190" t="s">
        <v>2727</v>
      </c>
      <c r="E3" s="190" t="s">
        <v>2728</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348</v>
      </c>
      <c r="B4" s="187" t="s">
        <v>2724</v>
      </c>
      <c r="C4" s="188" t="s">
        <v>2729</v>
      </c>
      <c r="D4" s="190" t="s">
        <v>2730</v>
      </c>
      <c r="E4" s="190" t="s">
        <v>2731</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348</v>
      </c>
      <c r="B5" s="187" t="s">
        <v>2724</v>
      </c>
      <c r="C5" s="188" t="s">
        <v>2732</v>
      </c>
      <c r="D5" s="190" t="s">
        <v>2733</v>
      </c>
      <c r="E5" s="190" t="s">
        <v>2734</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348</v>
      </c>
      <c r="B6" s="187" t="s">
        <v>2724</v>
      </c>
      <c r="C6" s="188" t="s">
        <v>2735</v>
      </c>
      <c r="D6" s="190" t="s">
        <v>2736</v>
      </c>
      <c r="E6" s="190" t="s">
        <v>2737</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348</v>
      </c>
      <c r="B7" s="187" t="s">
        <v>2724</v>
      </c>
      <c r="C7" s="188" t="s">
        <v>2738</v>
      </c>
      <c r="D7" s="190" t="s">
        <v>2739</v>
      </c>
      <c r="E7" s="190" t="s">
        <v>2740</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348</v>
      </c>
      <c r="B8" s="187" t="s">
        <v>2724</v>
      </c>
      <c r="C8" s="188" t="s">
        <v>2741</v>
      </c>
      <c r="D8" s="190" t="s">
        <v>2742</v>
      </c>
      <c r="E8" s="190" t="s">
        <v>2743</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348</v>
      </c>
      <c r="B9" s="187" t="s">
        <v>2724</v>
      </c>
      <c r="C9" s="188" t="s">
        <v>2744</v>
      </c>
      <c r="D9" s="190" t="s">
        <v>2745</v>
      </c>
      <c r="E9" s="190" t="s">
        <v>2746</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348</v>
      </c>
      <c r="B10" s="187" t="s">
        <v>2724</v>
      </c>
      <c r="C10" s="188" t="s">
        <v>2747</v>
      </c>
      <c r="D10" s="190" t="s">
        <v>2748</v>
      </c>
      <c r="E10" s="190" t="s">
        <v>2749</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348</v>
      </c>
      <c r="B11" s="187" t="s">
        <v>2724</v>
      </c>
      <c r="C11" s="188" t="s">
        <v>2750</v>
      </c>
      <c r="D11" s="190" t="s">
        <v>2751</v>
      </c>
      <c r="E11" s="190" t="s">
        <v>2752</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348</v>
      </c>
      <c r="B12" s="187" t="s">
        <v>2724</v>
      </c>
      <c r="C12" s="188" t="s">
        <v>2753</v>
      </c>
      <c r="D12" s="190" t="s">
        <v>2754</v>
      </c>
      <c r="E12" s="190" t="s">
        <v>2755</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348</v>
      </c>
      <c r="B13" s="187" t="s">
        <v>2724</v>
      </c>
      <c r="C13" s="188" t="s">
        <v>2756</v>
      </c>
      <c r="D13" s="190" t="s">
        <v>2757</v>
      </c>
      <c r="E13" s="190" t="s">
        <v>2758</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348</v>
      </c>
      <c r="B14" s="187" t="s">
        <v>2724</v>
      </c>
      <c r="C14" s="188" t="s">
        <v>2759</v>
      </c>
      <c r="D14" s="190" t="s">
        <v>2760</v>
      </c>
      <c r="E14" s="190" t="s">
        <v>2761</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348</v>
      </c>
      <c r="B15" s="187" t="s">
        <v>2724</v>
      </c>
      <c r="C15" s="188" t="s">
        <v>2762</v>
      </c>
      <c r="D15" s="190" t="s">
        <v>2763</v>
      </c>
      <c r="E15" s="190" t="s">
        <v>2764</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348</v>
      </c>
      <c r="B16" s="187" t="s">
        <v>2724</v>
      </c>
      <c r="C16" s="188" t="s">
        <v>2765</v>
      </c>
      <c r="D16" s="190" t="s">
        <v>2766</v>
      </c>
      <c r="E16" s="190" t="s">
        <v>2767</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348</v>
      </c>
      <c r="B17" s="187" t="s">
        <v>2724</v>
      </c>
      <c r="C17" s="188" t="s">
        <v>2768</v>
      </c>
      <c r="D17" s="190" t="s">
        <v>2769</v>
      </c>
      <c r="E17" s="190" t="s">
        <v>2770</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348</v>
      </c>
      <c r="B18" s="187" t="s">
        <v>2724</v>
      </c>
      <c r="C18" s="188" t="s">
        <v>2771</v>
      </c>
      <c r="D18" s="190" t="s">
        <v>2772</v>
      </c>
      <c r="E18" s="190" t="s">
        <v>2773</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348</v>
      </c>
      <c r="B19" s="186" t="s">
        <v>2774</v>
      </c>
      <c r="C19" s="186"/>
      <c r="D19" s="189" t="s">
        <v>2775</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348</v>
      </c>
      <c r="B20" s="187" t="s">
        <v>2774</v>
      </c>
      <c r="C20" s="188" t="s">
        <v>2776</v>
      </c>
      <c r="D20" s="190" t="s">
        <v>2777</v>
      </c>
      <c r="E20" s="190" t="s">
        <v>2778</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348</v>
      </c>
      <c r="B21" s="187" t="s">
        <v>2774</v>
      </c>
      <c r="C21" s="188" t="s">
        <v>2779</v>
      </c>
      <c r="D21" s="190" t="s">
        <v>2780</v>
      </c>
      <c r="E21" s="190" t="s">
        <v>2781</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348</v>
      </c>
      <c r="B22" s="187" t="s">
        <v>2774</v>
      </c>
      <c r="C22" s="188" t="s">
        <v>2782</v>
      </c>
      <c r="D22" s="190" t="s">
        <v>2783</v>
      </c>
      <c r="E22" s="190" t="s">
        <v>2784</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348</v>
      </c>
      <c r="B23" s="187" t="s">
        <v>2774</v>
      </c>
      <c r="C23" s="188" t="s">
        <v>2785</v>
      </c>
      <c r="D23" s="190" t="s">
        <v>2786</v>
      </c>
      <c r="E23" s="190" t="s">
        <v>2787</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348</v>
      </c>
      <c r="B24" s="187" t="s">
        <v>2774</v>
      </c>
      <c r="C24" s="188" t="s">
        <v>2788</v>
      </c>
      <c r="D24" s="190" t="s">
        <v>2789</v>
      </c>
      <c r="E24" s="190" t="s">
        <v>2790</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348</v>
      </c>
      <c r="B25" s="187" t="s">
        <v>2774</v>
      </c>
      <c r="C25" s="188" t="s">
        <v>2791</v>
      </c>
      <c r="D25" s="190" t="s">
        <v>2792</v>
      </c>
      <c r="E25" s="190" t="s">
        <v>2793</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348</v>
      </c>
      <c r="B26" s="187" t="s">
        <v>2774</v>
      </c>
      <c r="C26" s="188" t="s">
        <v>2794</v>
      </c>
      <c r="D26" s="190" t="s">
        <v>2795</v>
      </c>
      <c r="E26" s="190" t="s">
        <v>2796</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348</v>
      </c>
      <c r="B27" s="187" t="s">
        <v>2774</v>
      </c>
      <c r="C27" s="188" t="s">
        <v>2797</v>
      </c>
      <c r="D27" s="190" t="s">
        <v>2798</v>
      </c>
      <c r="E27" s="190" t="s">
        <v>2799</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348</v>
      </c>
      <c r="B28" s="187" t="s">
        <v>2774</v>
      </c>
      <c r="C28" s="188" t="s">
        <v>2800</v>
      </c>
      <c r="D28" s="190" t="s">
        <v>2801</v>
      </c>
      <c r="E28" s="190" t="s">
        <v>2802</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348</v>
      </c>
      <c r="B29" s="187" t="s">
        <v>2774</v>
      </c>
      <c r="C29" s="188" t="s">
        <v>2803</v>
      </c>
      <c r="D29" s="190" t="s">
        <v>2804</v>
      </c>
      <c r="E29" s="190" t="s">
        <v>2805</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348</v>
      </c>
      <c r="B30" s="187" t="s">
        <v>2774</v>
      </c>
      <c r="C30" s="188" t="s">
        <v>2806</v>
      </c>
      <c r="D30" s="190" t="s">
        <v>2807</v>
      </c>
      <c r="E30" s="190" t="s">
        <v>2808</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348</v>
      </c>
      <c r="B31" s="187" t="s">
        <v>2774</v>
      </c>
      <c r="C31" s="188" t="s">
        <v>2809</v>
      </c>
      <c r="D31" s="190" t="s">
        <v>2810</v>
      </c>
      <c r="E31" s="190" t="s">
        <v>2811</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2812</v>
      </c>
      <c r="B32" s="186"/>
      <c r="C32" s="186"/>
      <c r="D32" s="189" t="s">
        <v>2813</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2812</v>
      </c>
      <c r="B33" s="187"/>
      <c r="C33" s="188" t="s">
        <v>2814</v>
      </c>
      <c r="D33" s="190" t="s">
        <v>2815</v>
      </c>
      <c r="E33" s="190" t="s">
        <v>2816</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2812</v>
      </c>
      <c r="B34" s="187"/>
      <c r="C34" s="188" t="s">
        <v>2817</v>
      </c>
      <c r="D34" s="190" t="s">
        <v>2818</v>
      </c>
      <c r="E34" s="190" t="s">
        <v>2819</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2812</v>
      </c>
      <c r="B35" s="187"/>
      <c r="C35" s="188" t="s">
        <v>2820</v>
      </c>
      <c r="D35" s="190" t="s">
        <v>2821</v>
      </c>
      <c r="E35" s="190" t="s">
        <v>2822</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2812</v>
      </c>
      <c r="B36" s="186" t="s">
        <v>2823</v>
      </c>
      <c r="C36" s="186"/>
      <c r="D36" s="189" t="s">
        <v>2824</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2812</v>
      </c>
      <c r="B37" s="187" t="s">
        <v>2823</v>
      </c>
      <c r="C37" s="188" t="s">
        <v>2825</v>
      </c>
      <c r="D37" s="190" t="s">
        <v>2826</v>
      </c>
      <c r="E37" s="190" t="s">
        <v>2827</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2812</v>
      </c>
      <c r="B38" s="187" t="s">
        <v>2823</v>
      </c>
      <c r="C38" s="188" t="s">
        <v>2828</v>
      </c>
      <c r="D38" s="190" t="s">
        <v>2829</v>
      </c>
      <c r="E38" s="190" t="s">
        <v>2830</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2812</v>
      </c>
      <c r="B39" s="187" t="s">
        <v>2823</v>
      </c>
      <c r="C39" s="188" t="s">
        <v>2831</v>
      </c>
      <c r="D39" s="190" t="s">
        <v>2832</v>
      </c>
      <c r="E39" s="190" t="s">
        <v>2833</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2812</v>
      </c>
      <c r="B40" s="187" t="s">
        <v>2823</v>
      </c>
      <c r="C40" s="188" t="s">
        <v>2834</v>
      </c>
      <c r="D40" s="190" t="s">
        <v>2835</v>
      </c>
      <c r="E40" s="190" t="s">
        <v>2836</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2812</v>
      </c>
      <c r="B41" s="187" t="s">
        <v>2823</v>
      </c>
      <c r="C41" s="188" t="s">
        <v>2837</v>
      </c>
      <c r="D41" s="190" t="s">
        <v>2838</v>
      </c>
      <c r="E41" s="190" t="s">
        <v>2839</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2812</v>
      </c>
      <c r="B42" s="187" t="s">
        <v>2823</v>
      </c>
      <c r="C42" s="188" t="s">
        <v>2840</v>
      </c>
      <c r="D42" s="190" t="s">
        <v>2841</v>
      </c>
      <c r="E42" s="190" t="s">
        <v>2842</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2812</v>
      </c>
      <c r="B43" s="187" t="s">
        <v>2823</v>
      </c>
      <c r="C43" s="188" t="s">
        <v>2843</v>
      </c>
      <c r="D43" s="190" t="s">
        <v>2844</v>
      </c>
      <c r="E43" s="190" t="s">
        <v>2845</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2812</v>
      </c>
      <c r="B44" s="187" t="s">
        <v>2823</v>
      </c>
      <c r="C44" s="188" t="s">
        <v>2846</v>
      </c>
      <c r="D44" s="190" t="s">
        <v>2847</v>
      </c>
      <c r="E44" s="190" t="s">
        <v>2848</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2812</v>
      </c>
      <c r="B45" s="187" t="s">
        <v>2823</v>
      </c>
      <c r="C45" s="188" t="s">
        <v>2849</v>
      </c>
      <c r="D45" s="190" t="s">
        <v>2850</v>
      </c>
      <c r="E45" s="190" t="s">
        <v>2851</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2812</v>
      </c>
      <c r="B46" s="187" t="s">
        <v>2823</v>
      </c>
      <c r="C46" s="188" t="s">
        <v>2852</v>
      </c>
      <c r="D46" s="190" t="s">
        <v>2853</v>
      </c>
      <c r="E46" s="190" t="s">
        <v>2854</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2812</v>
      </c>
      <c r="B47" s="187" t="s">
        <v>2823</v>
      </c>
      <c r="C47" s="188" t="s">
        <v>2855</v>
      </c>
      <c r="D47" s="190" t="s">
        <v>2856</v>
      </c>
      <c r="E47" s="190" t="s">
        <v>2857</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2812</v>
      </c>
      <c r="B48" s="187" t="s">
        <v>2823</v>
      </c>
      <c r="C48" s="188" t="s">
        <v>2858</v>
      </c>
      <c r="D48" s="190" t="s">
        <v>2859</v>
      </c>
      <c r="E48" s="190" t="s">
        <v>2860</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2812</v>
      </c>
      <c r="B49" s="187" t="s">
        <v>2823</v>
      </c>
      <c r="C49" s="188" t="s">
        <v>2861</v>
      </c>
      <c r="D49" s="190" t="s">
        <v>2862</v>
      </c>
      <c r="E49" s="190" t="s">
        <v>2863</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2812</v>
      </c>
      <c r="B50" s="187" t="s">
        <v>2823</v>
      </c>
      <c r="C50" s="188" t="s">
        <v>2864</v>
      </c>
      <c r="D50" s="190" t="s">
        <v>2865</v>
      </c>
      <c r="E50" s="190" t="s">
        <v>2866</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2812</v>
      </c>
      <c r="B51" s="186" t="s">
        <v>2867</v>
      </c>
      <c r="C51" s="186"/>
      <c r="D51" s="189" t="s">
        <v>2868</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2812</v>
      </c>
      <c r="B52" s="187" t="s">
        <v>2867</v>
      </c>
      <c r="C52" s="188" t="s">
        <v>2869</v>
      </c>
      <c r="D52" s="190" t="s">
        <v>2870</v>
      </c>
      <c r="E52" s="190" t="s">
        <v>2871</v>
      </c>
      <c r="F52" s="192">
        <f>IF(COUNTIF(G52:AT52,"&lt;&gt;")=0,"",SUMPRODUCT(((Recommendations[ImplStatus]="Implemented")+(Recommendations[ImplStatus]="Compensated"))*ISNUMBER(MATCH(Recommendations[Id],G52:AT52,0)))/COUNTIF(G52:AT52,"&lt;&gt;"))</f>
        <v>0</v>
      </c>
      <c r="G52" s="194" t="s">
        <v>167</v>
      </c>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2812</v>
      </c>
      <c r="B53" s="187" t="s">
        <v>2867</v>
      </c>
      <c r="C53" s="188" t="s">
        <v>2872</v>
      </c>
      <c r="D53" s="190" t="s">
        <v>2873</v>
      </c>
      <c r="E53" s="190" t="s">
        <v>2874</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2812</v>
      </c>
      <c r="B54" s="187" t="s">
        <v>2867</v>
      </c>
      <c r="C54" s="188" t="s">
        <v>2875</v>
      </c>
      <c r="D54" s="190" t="s">
        <v>2876</v>
      </c>
      <c r="E54" s="190" t="s">
        <v>2877</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2812</v>
      </c>
      <c r="B55" s="187" t="s">
        <v>2867</v>
      </c>
      <c r="C55" s="188" t="s">
        <v>2878</v>
      </c>
      <c r="D55" s="190" t="s">
        <v>2879</v>
      </c>
      <c r="E55" s="190" t="s">
        <v>2880</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2812</v>
      </c>
      <c r="B56" s="187" t="s">
        <v>2867</v>
      </c>
      <c r="C56" s="188" t="s">
        <v>2881</v>
      </c>
      <c r="D56" s="190" t="s">
        <v>2882</v>
      </c>
      <c r="E56" s="190" t="s">
        <v>2883</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2812</v>
      </c>
      <c r="B57" s="187" t="s">
        <v>2867</v>
      </c>
      <c r="C57" s="188" t="s">
        <v>2884</v>
      </c>
      <c r="D57" s="190" t="s">
        <v>2885</v>
      </c>
      <c r="E57" s="190" t="s">
        <v>2886</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2812</v>
      </c>
      <c r="B58" s="187" t="s">
        <v>2867</v>
      </c>
      <c r="C58" s="188" t="s">
        <v>2887</v>
      </c>
      <c r="D58" s="190" t="s">
        <v>2888</v>
      </c>
      <c r="E58" s="190" t="s">
        <v>2889</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2812</v>
      </c>
      <c r="B59" s="187" t="s">
        <v>2867</v>
      </c>
      <c r="C59" s="188" t="s">
        <v>2890</v>
      </c>
      <c r="D59" s="190" t="s">
        <v>2891</v>
      </c>
      <c r="E59" s="190" t="s">
        <v>2892</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2812</v>
      </c>
      <c r="B60" s="187" t="s">
        <v>2893</v>
      </c>
      <c r="C60" s="188" t="s">
        <v>2894</v>
      </c>
      <c r="D60" s="190" t="s">
        <v>2895</v>
      </c>
      <c r="E60" s="190" t="s">
        <v>2896</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2812</v>
      </c>
      <c r="B61" s="187" t="s">
        <v>2893</v>
      </c>
      <c r="C61" s="188" t="s">
        <v>2897</v>
      </c>
      <c r="D61" s="190" t="s">
        <v>2898</v>
      </c>
      <c r="E61" s="190" t="s">
        <v>2899</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2812</v>
      </c>
      <c r="B62" s="186" t="s">
        <v>2900</v>
      </c>
      <c r="C62" s="186"/>
      <c r="D62" s="189" t="s">
        <v>2901</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2812</v>
      </c>
      <c r="B63" s="187" t="s">
        <v>2900</v>
      </c>
      <c r="C63" s="188" t="s">
        <v>2902</v>
      </c>
      <c r="D63" s="190" t="s">
        <v>2903</v>
      </c>
      <c r="E63" s="190" t="s">
        <v>2904</v>
      </c>
      <c r="F63" s="192">
        <f>IF(COUNTIF(G63:AT63,"&lt;&gt;")=0,"",SUMPRODUCT(((Recommendations[ImplStatus]="Implemented")+(Recommendations[ImplStatus]="Compensated"))*ISNUMBER(MATCH(Recommendations[Id],G63:AT63,0)))/COUNTIF(G63:AT63,"&lt;&gt;"))</f>
        <v>0</v>
      </c>
      <c r="G63" s="194" t="s">
        <v>123</v>
      </c>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2812</v>
      </c>
      <c r="B64" s="187" t="s">
        <v>2900</v>
      </c>
      <c r="C64" s="188" t="s">
        <v>2905</v>
      </c>
      <c r="D64" s="190" t="s">
        <v>2906</v>
      </c>
      <c r="E64" s="190" t="s">
        <v>2907</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2812</v>
      </c>
      <c r="B65" s="187" t="s">
        <v>2900</v>
      </c>
      <c r="C65" s="188" t="s">
        <v>2908</v>
      </c>
      <c r="D65" s="190" t="s">
        <v>2909</v>
      </c>
      <c r="E65" s="190" t="s">
        <v>2910</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2812</v>
      </c>
      <c r="B66" s="187" t="s">
        <v>2900</v>
      </c>
      <c r="C66" s="188" t="s">
        <v>2911</v>
      </c>
      <c r="D66" s="190" t="s">
        <v>2912</v>
      </c>
      <c r="E66" s="190" t="s">
        <v>2913</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2812</v>
      </c>
      <c r="B67" s="187" t="s">
        <v>2900</v>
      </c>
      <c r="C67" s="188" t="s">
        <v>2914</v>
      </c>
      <c r="D67" s="190" t="s">
        <v>2915</v>
      </c>
      <c r="E67" s="190" t="s">
        <v>2916</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2812</v>
      </c>
      <c r="B68" s="187" t="s">
        <v>2900</v>
      </c>
      <c r="C68" s="188" t="s">
        <v>2917</v>
      </c>
      <c r="D68" s="190" t="s">
        <v>2918</v>
      </c>
      <c r="E68" s="190" t="s">
        <v>2919</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2812</v>
      </c>
      <c r="B69" s="187" t="s">
        <v>2900</v>
      </c>
      <c r="C69" s="188" t="s">
        <v>2920</v>
      </c>
      <c r="D69" s="190" t="s">
        <v>2921</v>
      </c>
      <c r="E69" s="190" t="s">
        <v>2922</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2812</v>
      </c>
      <c r="B70" s="187" t="s">
        <v>2900</v>
      </c>
      <c r="C70" s="188" t="s">
        <v>2923</v>
      </c>
      <c r="D70" s="190" t="s">
        <v>2924</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2812</v>
      </c>
      <c r="B71" s="187" t="s">
        <v>2900</v>
      </c>
      <c r="C71" s="188" t="s">
        <v>2925</v>
      </c>
      <c r="D71" s="190" t="s">
        <v>2926</v>
      </c>
      <c r="E71" s="190" t="s">
        <v>2927</v>
      </c>
      <c r="F71" s="192">
        <f>IF(COUNTIF(G71:AT71,"&lt;&gt;")=0,"",SUMPRODUCT(((Recommendations[ImplStatus]="Implemented")+(Recommendations[ImplStatus]="Compensated"))*ISNUMBER(MATCH(Recommendations[Id],G71:AT71,0)))/COUNTIF(G71:AT71,"&lt;&gt;"))</f>
        <v>0</v>
      </c>
      <c r="G71" s="194" t="s">
        <v>123</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2812</v>
      </c>
      <c r="B72" s="187" t="s">
        <v>2900</v>
      </c>
      <c r="C72" s="188" t="s">
        <v>2928</v>
      </c>
      <c r="D72" s="190" t="s">
        <v>2929</v>
      </c>
      <c r="E72" s="190" t="s">
        <v>2930</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2812</v>
      </c>
      <c r="B73" s="187" t="s">
        <v>2900</v>
      </c>
      <c r="C73" s="188" t="s">
        <v>2931</v>
      </c>
      <c r="D73" s="190" t="s">
        <v>2932</v>
      </c>
      <c r="E73" s="190" t="s">
        <v>2933</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2812</v>
      </c>
      <c r="B74" s="187" t="s">
        <v>2900</v>
      </c>
      <c r="C74" s="188" t="s">
        <v>2934</v>
      </c>
      <c r="D74" s="190" t="s">
        <v>2935</v>
      </c>
      <c r="E74" s="190" t="s">
        <v>2936</v>
      </c>
      <c r="F74" s="192">
        <f>IF(COUNTIF(G74:AT74,"&lt;&gt;")=0,"",SUMPRODUCT(((Recommendations[ImplStatus]="Implemented")+(Recommendations[ImplStatus]="Compensated"))*ISNUMBER(MATCH(Recommendations[Id],G74:AT74,0)))/COUNTIF(G74:AT74,"&lt;&gt;"))</f>
        <v>0</v>
      </c>
      <c r="G74" s="194" t="s">
        <v>123</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2812</v>
      </c>
      <c r="B75" s="187" t="s">
        <v>2900</v>
      </c>
      <c r="C75" s="188" t="s">
        <v>2937</v>
      </c>
      <c r="D75" s="190" t="s">
        <v>2938</v>
      </c>
      <c r="E75" s="190" t="s">
        <v>2939</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2812</v>
      </c>
      <c r="B76" s="187" t="s">
        <v>2900</v>
      </c>
      <c r="C76" s="188" t="s">
        <v>2940</v>
      </c>
      <c r="D76" s="190" t="s">
        <v>2941</v>
      </c>
      <c r="E76" s="190" t="s">
        <v>2942</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2812</v>
      </c>
      <c r="B77" s="187" t="s">
        <v>2900</v>
      </c>
      <c r="C77" s="188" t="s">
        <v>2943</v>
      </c>
      <c r="D77" s="190" t="s">
        <v>2944</v>
      </c>
      <c r="E77" s="190" t="s">
        <v>2945</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2812</v>
      </c>
      <c r="B78" s="187" t="s">
        <v>2900</v>
      </c>
      <c r="C78" s="188" t="s">
        <v>2946</v>
      </c>
      <c r="D78" s="190" t="s">
        <v>2947</v>
      </c>
      <c r="E78" s="190" t="s">
        <v>2948</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2812</v>
      </c>
      <c r="B79" s="186" t="s">
        <v>2900</v>
      </c>
      <c r="C79" s="186"/>
      <c r="D79" s="189" t="s">
        <v>2949</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2950</v>
      </c>
      <c r="B80" s="187"/>
      <c r="C80" s="188" t="s">
        <v>2951</v>
      </c>
      <c r="D80" s="190" t="s">
        <v>2952</v>
      </c>
      <c r="E80" s="190" t="s">
        <v>2953</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2950</v>
      </c>
      <c r="B81" s="187"/>
      <c r="C81" s="188" t="s">
        <v>2954</v>
      </c>
      <c r="D81" s="190" t="s">
        <v>2955</v>
      </c>
      <c r="E81" s="190" t="s">
        <v>2956</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2950</v>
      </c>
      <c r="B82" s="187"/>
      <c r="C82" s="188" t="s">
        <v>2957</v>
      </c>
      <c r="D82" s="190" t="s">
        <v>2958</v>
      </c>
      <c r="E82" s="190" t="s">
        <v>2959</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2950</v>
      </c>
      <c r="B83" s="187"/>
      <c r="C83" s="188" t="s">
        <v>2960</v>
      </c>
      <c r="D83" s="190" t="s">
        <v>2961</v>
      </c>
      <c r="E83" s="190" t="s">
        <v>2962</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2950</v>
      </c>
      <c r="B84" s="186"/>
      <c r="C84" s="186"/>
      <c r="D84" s="189" t="s">
        <v>2963</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2964</v>
      </c>
      <c r="B85" s="187"/>
      <c r="C85" s="188" t="s">
        <v>2965</v>
      </c>
      <c r="D85" s="190" t="s">
        <v>2966</v>
      </c>
      <c r="E85" s="190" t="s">
        <v>2967</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2964</v>
      </c>
      <c r="B86" s="187"/>
      <c r="C86" s="188" t="s">
        <v>2968</v>
      </c>
      <c r="D86" s="190" t="s">
        <v>2969</v>
      </c>
      <c r="E86" s="190" t="s">
        <v>2970</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2964</v>
      </c>
      <c r="B87" s="187"/>
      <c r="C87" s="188" t="s">
        <v>2971</v>
      </c>
      <c r="D87" s="190" t="s">
        <v>2972</v>
      </c>
      <c r="E87" s="190" t="s">
        <v>2973</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2964</v>
      </c>
      <c r="B88" s="187"/>
      <c r="C88" s="188" t="s">
        <v>2974</v>
      </c>
      <c r="D88" s="190" t="s">
        <v>2975</v>
      </c>
      <c r="E88" s="190" t="s">
        <v>2976</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2964</v>
      </c>
      <c r="B89" s="187"/>
      <c r="C89" s="188" t="s">
        <v>2977</v>
      </c>
      <c r="D89" s="190" t="s">
        <v>2978</v>
      </c>
      <c r="E89" s="190" t="s">
        <v>2979</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2964</v>
      </c>
      <c r="B90" s="186" t="s">
        <v>2980</v>
      </c>
      <c r="C90" s="186"/>
      <c r="D90" s="189" t="s">
        <v>2981</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2964</v>
      </c>
      <c r="B91" s="187" t="s">
        <v>2980</v>
      </c>
      <c r="C91" s="188" t="s">
        <v>2982</v>
      </c>
      <c r="D91" s="190" t="s">
        <v>2983</v>
      </c>
      <c r="E91" s="190" t="s">
        <v>2984</v>
      </c>
      <c r="F91" s="192">
        <f>IF(COUNTIF(G91:AT91,"&lt;&gt;")=0,"",SUMPRODUCT(((Recommendations[ImplStatus]="Implemented")+(Recommendations[ImplStatus]="Compensated"))*ISNUMBER(MATCH(Recommendations[Id],G91:AT91,0)))/COUNTIF(G91:AT91,"&lt;&gt;"))</f>
        <v>0</v>
      </c>
      <c r="G91" s="194" t="s">
        <v>45</v>
      </c>
      <c r="H91" s="194" t="s">
        <v>50</v>
      </c>
      <c r="I91" s="194" t="s">
        <v>60</v>
      </c>
      <c r="J91" s="194" t="s">
        <v>65</v>
      </c>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2964</v>
      </c>
      <c r="B92" s="187" t="s">
        <v>2980</v>
      </c>
      <c r="C92" s="188" t="s">
        <v>2985</v>
      </c>
      <c r="D92" s="190" t="s">
        <v>2986</v>
      </c>
      <c r="E92" s="190" t="s">
        <v>2987</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2980</v>
      </c>
      <c r="C93" s="188" t="s">
        <v>2988</v>
      </c>
      <c r="D93" s="190" t="s">
        <v>2989</v>
      </c>
      <c r="E93" s="190" t="s">
        <v>2990</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2980</v>
      </c>
      <c r="C94" s="188" t="s">
        <v>2991</v>
      </c>
      <c r="D94" s="190" t="s">
        <v>2992</v>
      </c>
      <c r="E94" s="190" t="s">
        <v>2993</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2980</v>
      </c>
      <c r="C95" s="188" t="s">
        <v>2994</v>
      </c>
      <c r="D95" s="190" t="s">
        <v>2995</v>
      </c>
      <c r="E95" s="190" t="s">
        <v>2996</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2980</v>
      </c>
      <c r="C96" s="188" t="s">
        <v>2997</v>
      </c>
      <c r="D96" s="190" t="s">
        <v>2998</v>
      </c>
      <c r="E96" s="190" t="s">
        <v>2999</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2980</v>
      </c>
      <c r="C97" s="188" t="s">
        <v>3000</v>
      </c>
      <c r="D97" s="190" t="s">
        <v>3001</v>
      </c>
      <c r="E97" s="190" t="s">
        <v>3002</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2980</v>
      </c>
      <c r="C98" s="188" t="s">
        <v>3003</v>
      </c>
      <c r="D98" s="190" t="s">
        <v>3004</v>
      </c>
      <c r="E98" s="190" t="s">
        <v>3005</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3006</v>
      </c>
      <c r="C99" s="186"/>
      <c r="D99" s="189" t="s">
        <v>3007</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3006</v>
      </c>
      <c r="C100" s="188" t="s">
        <v>3008</v>
      </c>
      <c r="D100" s="190" t="s">
        <v>3009</v>
      </c>
      <c r="E100" s="190" t="s">
        <v>3010</v>
      </c>
      <c r="F100" s="192">
        <f>IF(COUNTIF(G100:AT100,"&lt;&gt;")=0,"",SUMPRODUCT(((Recommendations[ImplStatus]="Implemented")+(Recommendations[ImplStatus]="Compensated"))*ISNUMBER(MATCH(Recommendations[Id],G100:AT100,0)))/COUNTIF(G100:AT100,"&lt;&gt;"))</f>
        <v>0</v>
      </c>
      <c r="G100" s="194" t="s">
        <v>254</v>
      </c>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3006</v>
      </c>
      <c r="C101" s="188" t="s">
        <v>3011</v>
      </c>
      <c r="D101" s="190" t="s">
        <v>3012</v>
      </c>
      <c r="E101" s="190" t="s">
        <v>3013</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3006</v>
      </c>
      <c r="C102" s="188" t="s">
        <v>3014</v>
      </c>
      <c r="D102" s="190" t="s">
        <v>3015</v>
      </c>
      <c r="E102" s="190" t="s">
        <v>3016</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3006</v>
      </c>
      <c r="C103" s="188" t="s">
        <v>3017</v>
      </c>
      <c r="D103" s="190" t="s">
        <v>3018</v>
      </c>
      <c r="E103" s="190" t="s">
        <v>3019</v>
      </c>
      <c r="F103" s="192">
        <f>IF(COUNTIF(G103:AT103,"&lt;&gt;")=0,"",SUMPRODUCT(((Recommendations[ImplStatus]="Implemented")+(Recommendations[ImplStatus]="Compensated"))*ISNUMBER(MATCH(Recommendations[Id],G103:AT103,0)))/COUNTIF(G103:AT103,"&lt;&gt;"))</f>
        <v>0</v>
      </c>
      <c r="G103" s="194" t="s">
        <v>71</v>
      </c>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3006</v>
      </c>
      <c r="C104" s="196" t="s">
        <v>3020</v>
      </c>
      <c r="D104" s="197" t="s">
        <v>3021</v>
      </c>
      <c r="E104" s="197" t="s">
        <v>3022</v>
      </c>
      <c r="F104" s="198">
        <f>IF(COUNTIF(G104:AT104,"&lt;&gt;")=0,"",SUMPRODUCT(((Recommendations[ImplStatus]="Implemented")+(Recommendations[ImplStatus]="Compensated"))*ISNUMBER(MATCH(Recommendations[Id],G104:AT104,0)))/COUNTIF(G104:AT104,"&lt;&gt;"))</f>
        <v>0</v>
      </c>
      <c r="G104" s="199" t="s">
        <v>71</v>
      </c>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55" t="s">
        <v>264</v>
      </c>
      <c r="B108" s="255"/>
      <c r="C108" s="255"/>
      <c r="D108" s="25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IFERROR(INDEX('Recommendations'!$G$2:$G$52, MATCH(G2,'Recommendations'!$A$2:$A$52,0))="Implemented", FALSE))</xm:f>
            <x14:dxf>
              <font>
                <color rgb="FF000000"/>
              </font>
              <fill>
                <patternFill>
                  <bgColor rgb="FF3C7D22"/>
                </patternFill>
              </fill>
            </x14:dxf>
          </x14:cfRule>
          <x14:cfRule type="expression" priority="2" id="{00000000-000E-0000-0800-000002000000}">
            <xm:f>AND(G2&lt;&gt;"", IFERROR(INDEX('Recommendations'!$G$2:$G$52, MATCH(G2,'Recommendations'!$A$2:$A$52,0))="Compensated", FALSE))</xm:f>
            <x14:dxf>
              <font>
                <color rgb="FF000000"/>
              </font>
              <fill>
                <patternFill>
                  <bgColor rgb="FFC6E0B4"/>
                </patternFill>
              </fill>
            </x14:dxf>
          </x14:cfRule>
          <x14:cfRule type="expression" priority="3" id="{00000000-000E-0000-0800-000003000000}">
            <xm:f>AND(G2&lt;&gt;"", IFERROR(INDEX('Recommendations'!$G$2:$G$52, MATCH(G2,'Recommendations'!$A$2:$A$52,0))="Testing", FALSE))</xm:f>
            <x14:dxf>
              <font>
                <color rgb="FF000000"/>
              </font>
              <fill>
                <patternFill>
                  <bgColor rgb="FFFFC000"/>
                </patternFill>
              </fill>
            </x14:dxf>
          </x14:cfRule>
          <x14:cfRule type="expression" priority="4" id="{00000000-000E-0000-0800-000004000000}">
            <xm:f>AND(G2&lt;&gt;"", IFERROR(INDEX('Recommendations'!$G$2:$G$52, MATCH(G2,'Recommendations'!$A$2:$A$52,0))="Failed", FALSE))</xm:f>
            <x14:dxf>
              <font>
                <color rgb="FF000000"/>
              </font>
              <fill>
                <patternFill>
                  <bgColor rgb="FFD82891"/>
                </patternFill>
              </fill>
            </x14:dxf>
          </x14:cfRule>
          <x14:cfRule type="expression" priority="5" id="{00000000-000E-0000-0800-000005000000}">
            <xm:f>AND(G2&lt;&gt;"", IFERROR(INDEX('Recommendations'!$G$2:$G$52, MATCH(G2,'Recommendations'!$A$2:$A$52,0))="Risk Accepted", FALSE))</xm:f>
            <x14:dxf>
              <font>
                <color rgb="FF000000"/>
              </font>
              <fill>
                <patternFill>
                  <bgColor rgb="FFD9D9D9"/>
                </patternFill>
              </fill>
            </x14:dxf>
          </x14:cfRule>
          <x14:cfRule type="expression" priority="6" id="{00000000-000E-0000-0800-000006000000}">
            <xm:f>AND(G2&lt;&gt;"", IFERROR(INDEX('Recommendations'!$G$2:$G$52, MATCH(G2,'Recommendations'!$A$2:$A$52,0))="N/A",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Apple visionOS 26 Security Technical Implementation Guide - SHGIR</dc:title>
  <dc:subject>Generated on: 2026-06-08 14:13:03</dc:subject>
  <dc:creator>Anicet Fopa Tchoffo</dc:creator>
  <cp:keywords>Baseline;Hardening;DISA;STIG</cp:keywords>
  <dc:description>Baseline Developed By: Apple and Defense Information Systems Agency (DISA) for the US DoD</dc:description>
  <cp:lastModifiedBy>Anicet Fopa Tchoffo</cp:lastModifiedBy>
  <dcterms:modified xsi:type="dcterms:W3CDTF">2026-06-08T13:13:11Z</dcterms:modified>
  <cp:category>DISA-STIG</cp:category>
  <cp:contentStatus>Draft</cp:contentStatus>
</cp:coreProperties>
</file>