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6DAE8F3FD24521AD5925693686CEE46915A6FA66" xr6:coauthVersionLast="47" xr6:coauthVersionMax="47" xr10:uidLastSave="{A1B0B91F-86F6-42AA-A4F5-EEA4D348F7E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5" i="3" s="1"/>
  <c r="M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C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F46" i="3"/>
  <c r="E55" i="3" s="1"/>
  <c r="E46" i="3"/>
  <c r="D46" i="3"/>
  <c r="C46" i="3"/>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112" i="3" l="1"/>
  <c r="D112" i="3"/>
  <c r="C112" i="3"/>
  <c r="E56" i="3"/>
  <c r="D56" i="3"/>
  <c r="C56" i="3"/>
  <c r="R166" i="3"/>
  <c r="R161" i="3"/>
  <c r="R156" i="3"/>
  <c r="R151" i="3"/>
  <c r="R146" i="3"/>
  <c r="R141" i="3"/>
  <c r="R165" i="3"/>
  <c r="R160" i="3"/>
  <c r="R155" i="3"/>
  <c r="R150" i="3"/>
  <c r="R145" i="3"/>
  <c r="R140" i="3"/>
  <c r="R164" i="3"/>
  <c r="R159" i="3"/>
  <c r="R154" i="3"/>
  <c r="R149" i="3"/>
  <c r="R144" i="3"/>
  <c r="R139" i="3"/>
  <c r="D20" i="3"/>
  <c r="C20" i="3"/>
  <c r="R168" i="3"/>
  <c r="R163" i="3"/>
  <c r="R158" i="3"/>
  <c r="R153" i="3"/>
  <c r="R148" i="3"/>
  <c r="R143" i="3"/>
  <c r="R138" i="3"/>
  <c r="R167" i="3"/>
  <c r="R162" i="3"/>
  <c r="R157" i="3"/>
  <c r="R152" i="3"/>
  <c r="R147" i="3"/>
  <c r="R142" i="3"/>
  <c r="E20" i="3"/>
  <c r="E113" i="3"/>
  <c r="D113" i="3"/>
  <c r="C113" i="3"/>
  <c r="E34" i="3"/>
  <c r="D34" i="3"/>
  <c r="C34" i="3"/>
  <c r="G125" i="3"/>
  <c r="D35" i="3"/>
  <c r="C35" i="3"/>
  <c r="E35"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C91" i="3"/>
  <c r="E94" i="3"/>
  <c r="D94" i="3"/>
  <c r="C94" i="3"/>
  <c r="E72" i="3"/>
  <c r="D72" i="3"/>
  <c r="C72" i="3"/>
  <c r="D53" i="3"/>
  <c r="E53" i="3"/>
  <c r="C53" i="3"/>
  <c r="E58" i="3"/>
  <c r="D58" i="3"/>
  <c r="C58" i="3"/>
  <c r="E73" i="3"/>
  <c r="D73" i="3"/>
  <c r="C73" i="3"/>
  <c r="E54" i="3"/>
  <c r="D54" i="3"/>
  <c r="C54" i="3"/>
  <c r="E110" i="3"/>
  <c r="D110" i="3"/>
  <c r="C110" i="3"/>
  <c r="E57" i="3"/>
  <c r="D57" i="3"/>
  <c r="C57" i="3"/>
  <c r="E111" i="3"/>
  <c r="D111" i="3"/>
  <c r="C111" i="3"/>
  <c r="D93" i="3"/>
  <c r="F84" i="3"/>
  <c r="E93" i="3"/>
  <c r="Q136" i="3"/>
  <c r="T142" i="3"/>
  <c r="T147" i="3"/>
  <c r="T152" i="3"/>
  <c r="T157" i="3"/>
  <c r="T162" i="3"/>
  <c r="T167" i="3"/>
  <c r="U136" i="3"/>
  <c r="C55" i="3"/>
  <c r="D55" i="3"/>
  <c r="T138" i="3"/>
  <c r="T143" i="3"/>
  <c r="T148" i="3"/>
  <c r="T153" i="3"/>
  <c r="T158" i="3"/>
  <c r="T163" i="3"/>
  <c r="T168" i="3"/>
  <c r="T139" i="3"/>
  <c r="T144" i="3"/>
  <c r="T149" i="3"/>
  <c r="T154" i="3"/>
  <c r="T159" i="3"/>
  <c r="T164" i="3"/>
  <c r="C90" i="3"/>
  <c r="D90" i="3"/>
  <c r="E90" i="3"/>
  <c r="T140" i="3"/>
  <c r="T145" i="3"/>
  <c r="T150" i="3"/>
  <c r="T155" i="3"/>
  <c r="T160" i="3"/>
  <c r="T165" i="3"/>
  <c r="T141" i="3"/>
  <c r="T146" i="3"/>
  <c r="T151" i="3"/>
  <c r="T156" i="3"/>
  <c r="T161" i="3"/>
  <c r="E92" i="3" l="1"/>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Apache web server must have resource mappings set to disable the serving of certain file types.</t>
        </r>
      </text>
    </comment>
    <comment ref="K13" authorId="0" shapeId="0" xr:uid="{00000000-0006-0000-0400-000003000000}">
      <text>
        <r>
          <rPr>
            <sz val="11"/>
            <rFont val="Calibri"/>
          </rPr>
          <t>The Apache web server must allow the mappings to unused and vulnerable scripts to be removed.</t>
        </r>
      </text>
    </comment>
    <comment ref="L13" authorId="0" shapeId="0" xr:uid="{00000000-0006-0000-0400-000002000000}">
      <text>
        <r>
          <rPr>
            <sz val="11"/>
            <rFont val="Calibri"/>
          </rPr>
          <t>The Apache web server must allow the mappings to unused and vulnerable scripts to be removed.</t>
        </r>
      </text>
    </comment>
    <comment ref="J19" authorId="0" shapeId="0" xr:uid="{00000000-0006-0000-0400-000004000000}">
      <text>
        <r>
          <rPr>
            <sz val="11"/>
            <rFont val="Calibri"/>
          </rPr>
          <t>The Apache web server must perform server-side session management.</t>
        </r>
      </text>
    </comment>
    <comment ref="K19" authorId="0" shapeId="0" xr:uid="{00000000-0006-0000-0400-000009000000}">
      <text>
        <r>
          <rPr>
            <sz val="11"/>
            <rFont val="Calibri"/>
          </rPr>
          <t>The Apache web server log files must only be accessible by privileged users.</t>
        </r>
      </text>
    </comment>
    <comment ref="L19" authorId="0" shapeId="0" xr:uid="{00000000-0006-0000-0400-00000A000000}">
      <text>
        <r>
          <rPr>
            <sz val="11"/>
            <rFont val="Calibri"/>
          </rPr>
          <t>Apache web server application directories,  libraries, and configuration files must only be accessible to privileged users.</t>
        </r>
      </text>
    </comment>
    <comment ref="M19" authorId="0" shapeId="0" xr:uid="{00000000-0006-0000-0400-000005000000}">
      <text>
        <r>
          <rPr>
            <sz val="11"/>
            <rFont val="Calibri"/>
          </rPr>
          <t>Apache web server accounts accessing the directory tree, the shell, or other operating system functions and utilities must only be administrative accounts.</t>
        </r>
      </text>
    </comment>
    <comment ref="N19" authorId="0" shapeId="0" xr:uid="{00000000-0006-0000-0400-000006000000}">
      <text>
        <r>
          <rPr>
            <sz val="11"/>
            <rFont val="Calibri"/>
          </rPr>
          <t>Users and scripts running on behalf of users must be contained to the document root or home directory tree of the Apache web server.</t>
        </r>
      </text>
    </comment>
    <comment ref="O19" authorId="0" shapeId="0" xr:uid="{00000000-0006-0000-0400-000007000000}">
      <text>
        <r>
          <rPr>
            <sz val="11"/>
            <rFont val="Calibri"/>
          </rPr>
          <t>Apache web server accounts accessing the directory tree, the shell, or other operating system functions and utilities must only be administrative accounts.</t>
        </r>
      </text>
    </comment>
    <comment ref="P19" authorId="0" shapeId="0" xr:uid="{00000000-0006-0000-0400-000008000000}">
      <text>
        <r>
          <rPr>
            <sz val="11"/>
            <rFont val="Calibri"/>
          </rPr>
          <t>Anonymous user access to the Apache web server application directories must be prohibited.</t>
        </r>
      </text>
    </comment>
    <comment ref="J26" authorId="0" shapeId="0" xr:uid="{00000000-0006-0000-0400-00000B000000}">
      <text>
        <r>
          <rPr>
            <sz val="11"/>
            <rFont val="Calibri"/>
          </rPr>
          <t>The Apache web server must use encryption strength in accordance with the categorization of data hosted by the Apache web server when remote connections are provided.</t>
        </r>
      </text>
    </comment>
    <comment ref="K26" authorId="0" shapeId="0" xr:uid="{00000000-0006-0000-0400-00000C000000}">
      <text>
        <r>
          <rPr>
            <sz val="11"/>
            <rFont val="Calibri"/>
          </rPr>
          <t>The Apache web server must encrypt passwords during transmission.</t>
        </r>
      </text>
    </comment>
    <comment ref="L26" authorId="0" shapeId="0" xr:uid="{00000000-0006-0000-0400-00000D000000}">
      <text>
        <r>
          <rPr>
            <sz val="11"/>
            <rFont val="Calibri"/>
          </rPr>
          <t>The Apache web server must set an inactive timeout for completing the TLS handshake</t>
        </r>
      </text>
    </comment>
    <comment ref="M26" authorId="0" shapeId="0" xr:uid="{00000000-0006-0000-0400-00000E000000}">
      <text>
        <r>
          <rPr>
            <sz val="11"/>
            <rFont val="Calibri"/>
          </rPr>
          <t>The Apache web server cookies, such as session cookies, sent to the client using SSL/TLS must not be compressed.</t>
        </r>
      </text>
    </comment>
    <comment ref="N26" authorId="0" shapeId="0" xr:uid="{00000000-0006-0000-0400-00000F000000}">
      <text>
        <r>
          <rPr>
            <sz val="11"/>
            <rFont val="Calibri"/>
          </rPr>
          <t>Cookies exchanged between the Apache web server and the client, such as session cookies, must have cookie properties set to force the encryption of cookies.</t>
        </r>
      </text>
    </comment>
    <comment ref="J33" authorId="0" shapeId="0" xr:uid="{00000000-0006-0000-0400-000010000000}">
      <text>
        <r>
          <rPr>
            <sz val="11"/>
            <rFont val="Calibri"/>
          </rPr>
          <t>The Apache web server must be configured to use a specified IP address and port.</t>
        </r>
      </text>
    </comment>
    <comment ref="K33" authorId="0" shapeId="0" xr:uid="{00000000-0006-0000-0400-000013000000}">
      <text>
        <r>
          <rPr>
            <sz val="11"/>
            <rFont val="Calibri"/>
          </rPr>
          <t>The Apache web server must be built to fail to a known safe state if system initialization fails, shutdown fails, or aborts fail.</t>
        </r>
      </text>
    </comment>
    <comment ref="L33" authorId="0" shapeId="0" xr:uid="{00000000-0006-0000-0400-000014000000}">
      <text>
        <r>
          <rPr>
            <sz val="11"/>
            <rFont val="Calibri"/>
          </rPr>
          <t>The Apache web server document directory must be in a separate partition from the Apache web servers system files.</t>
        </r>
      </text>
    </comment>
    <comment ref="M33" authorId="0" shapeId="0" xr:uid="{00000000-0006-0000-0400-000015000000}">
      <text>
        <r>
          <rPr>
            <sz val="11"/>
            <rFont val="Calibri"/>
          </rPr>
          <t>Warning and error messages displayed to clients must be modified to minimize the identity of the Apache web server, patches, loaded modules, and directory paths.</t>
        </r>
      </text>
    </comment>
    <comment ref="N33" authorId="0" shapeId="0" xr:uid="{00000000-0006-0000-0400-000016000000}">
      <text>
        <r>
          <rPr>
            <sz val="11"/>
            <rFont val="Calibri"/>
          </rPr>
          <t>The Apache web server must be configurable to integrate with an organizations security infrastructure.</t>
        </r>
      </text>
    </comment>
    <comment ref="O33" authorId="0" shapeId="0" xr:uid="{00000000-0006-0000-0400-000017000000}">
      <text>
        <r>
          <rPr>
            <sz val="11"/>
            <rFont val="Calibri"/>
          </rPr>
          <t>All accounts installed with the Apache web server software and tools must have passwords assigned and default passwords changed.</t>
        </r>
      </text>
    </comment>
    <comment ref="P33" authorId="0" shapeId="0" xr:uid="{00000000-0006-0000-0400-000018000000}">
      <text>
        <r>
          <rPr>
            <sz val="11"/>
            <rFont val="Calibri"/>
          </rPr>
          <t>The Apache web server must augment re-creation to a stable and known baseline.</t>
        </r>
      </text>
    </comment>
    <comment ref="Q33" authorId="0" shapeId="0" xr:uid="{00000000-0006-0000-0400-000011000000}">
      <text>
        <r>
          <rPr>
            <sz val="11"/>
            <rFont val="Calibri"/>
          </rPr>
          <t>The Apache web server document directory must be in a separate partition from the Apache web servers system files.</t>
        </r>
      </text>
    </comment>
    <comment ref="R33" authorId="0" shapeId="0" xr:uid="{00000000-0006-0000-0400-000012000000}">
      <text>
        <r>
          <rPr>
            <sz val="11"/>
            <rFont val="Calibri"/>
          </rPr>
          <t>The Apache web server must display a default hosted application web page, not a directory listing, when a requested web page cannot be found.</t>
        </r>
      </text>
    </comment>
    <comment ref="J38" authorId="0" shapeId="0" xr:uid="{00000000-0006-0000-0400-000019000000}">
      <text>
        <r>
          <rPr>
            <sz val="11"/>
            <rFont val="Calibri"/>
          </rPr>
          <t>The Apache web server must be protected from being stopped by a non-privileged user.</t>
        </r>
      </text>
    </comment>
    <comment ref="J39" authorId="0" shapeId="0" xr:uid="{00000000-0006-0000-0400-00001A000000}">
      <text>
        <r>
          <rPr>
            <sz val="11"/>
            <rFont val="Calibri"/>
          </rPr>
          <t>The Apache web server must perform server-side session management.</t>
        </r>
      </text>
    </comment>
    <comment ref="K39" authorId="0" shapeId="0" xr:uid="{00000000-0006-0000-0400-000024000000}">
      <text>
        <r>
          <rPr>
            <sz val="11"/>
            <rFont val="Calibri"/>
          </rPr>
          <t>The Apache web server must not perform user management for hosted applications.</t>
        </r>
      </text>
    </comment>
    <comment ref="L39" authorId="0" shapeId="0" xr:uid="{00000000-0006-0000-0400-000025000000}">
      <text>
        <r>
          <rPr>
            <sz val="11"/>
            <rFont val="Calibri"/>
          </rPr>
          <t>The Apache web server must only contain services and functions necessary for operation.</t>
        </r>
      </text>
    </comment>
    <comment ref="M39" authorId="0" shapeId="0" xr:uid="{00000000-0006-0000-0400-000026000000}">
      <text>
        <r>
          <rPr>
            <sz val="11"/>
            <rFont val="Calibri"/>
          </rPr>
          <t>The Apache web server must not be a proxy server.</t>
        </r>
      </text>
    </comment>
    <comment ref="N39" authorId="0" shapeId="0" xr:uid="{00000000-0006-0000-0400-000027000000}">
      <text>
        <r>
          <rPr>
            <sz val="11"/>
            <rFont val="Calibri"/>
          </rPr>
          <t>The Apache web server must provide install options to exclude the installation of documentation, sample code, example applications, and tutorials.</t>
        </r>
      </text>
    </comment>
    <comment ref="O39" authorId="0" shapeId="0" xr:uid="{00000000-0006-0000-0400-000028000000}">
      <text>
        <r>
          <rPr>
            <sz val="11"/>
            <rFont val="Calibri"/>
          </rPr>
          <t>Apache web server application directories,  libraries, and configuration files must only be accessible to privileged users.</t>
        </r>
      </text>
    </comment>
    <comment ref="P39" authorId="0" shapeId="0" xr:uid="{00000000-0006-0000-0400-000029000000}">
      <text>
        <r>
          <rPr>
            <sz val="11"/>
            <rFont val="Calibri"/>
          </rPr>
          <t>The Apache web server must have resource mappings set to disable the serving of certain file types.</t>
        </r>
      </text>
    </comment>
    <comment ref="Q39" authorId="0" shapeId="0" xr:uid="{00000000-0006-0000-0400-00002A000000}">
      <text>
        <r>
          <rPr>
            <sz val="11"/>
            <rFont val="Calibri"/>
          </rPr>
          <t>The Apache web server must allow the mappings to unused and vulnerable scripts to be removed.</t>
        </r>
      </text>
    </comment>
    <comment ref="R39" authorId="0" shapeId="0" xr:uid="{00000000-0006-0000-0400-00002B000000}">
      <text>
        <r>
          <rPr>
            <sz val="11"/>
            <rFont val="Calibri"/>
          </rPr>
          <t>The Apache web server must have Web Distributed Authoring (WebDAV) disabled.</t>
        </r>
      </text>
    </comment>
    <comment ref="S39" authorId="0" shapeId="0" xr:uid="{00000000-0006-0000-0400-00001B000000}">
      <text>
        <r>
          <rPr>
            <sz val="11"/>
            <rFont val="Calibri"/>
          </rPr>
          <t>Apache web server accounts accessing the directory tree, the shell, or other operating system functions and utilities must only be administrative accounts.</t>
        </r>
      </text>
    </comment>
    <comment ref="T39" authorId="0" shapeId="0" xr:uid="{00000000-0006-0000-0400-00001C000000}">
      <text>
        <r>
          <rPr>
            <sz val="11"/>
            <rFont val="Calibri"/>
          </rPr>
          <t>The Apache web server must separate the hosted applications from hosted Apache web server management functionality.</t>
        </r>
      </text>
    </comment>
    <comment ref="U39" authorId="0" shapeId="0" xr:uid="{00000000-0006-0000-0400-00001D000000}">
      <text>
        <r>
          <rPr>
            <sz val="11"/>
            <rFont val="Calibri"/>
          </rPr>
          <t>Debugging and trace information used to diagnose the Apache web server must be disabled.</t>
        </r>
      </text>
    </comment>
    <comment ref="V39" authorId="0" shapeId="0" xr:uid="{00000000-0006-0000-0400-00001E000000}">
      <text>
        <r>
          <rPr>
            <sz val="11"/>
            <rFont val="Calibri"/>
          </rPr>
          <t>The Apache web server must not perform user management for hosted applications.</t>
        </r>
      </text>
    </comment>
    <comment ref="W39" authorId="0" shapeId="0" xr:uid="{00000000-0006-0000-0400-00001F000000}">
      <text>
        <r>
          <rPr>
            <sz val="11"/>
            <rFont val="Calibri"/>
          </rPr>
          <t>The Apache web server must allow the mappings to unused and vulnerable scripts to be removed.</t>
        </r>
      </text>
    </comment>
    <comment ref="X39" authorId="0" shapeId="0" xr:uid="{00000000-0006-0000-0400-000020000000}">
      <text>
        <r>
          <rPr>
            <sz val="11"/>
            <rFont val="Calibri"/>
          </rPr>
          <t>Apache web server accounts accessing the directory tree, the shell, or other operating system functions and utilities must only be administrative accounts.</t>
        </r>
      </text>
    </comment>
    <comment ref="Y39" authorId="0" shapeId="0" xr:uid="{00000000-0006-0000-0400-000021000000}">
      <text>
        <r>
          <rPr>
            <sz val="11"/>
            <rFont val="Calibri"/>
          </rPr>
          <t>The Apache web server must separate the hosted applications from hosted Apache web server management functionality.</t>
        </r>
      </text>
    </comment>
    <comment ref="Z39" authorId="0" shapeId="0" xr:uid="{00000000-0006-0000-0400-000022000000}">
      <text>
        <r>
          <rPr>
            <sz val="11"/>
            <rFont val="Calibri"/>
          </rPr>
          <t>The Apache web server must display a default hosted application web page, not a directory listing, when a requested web page cannot be found.</t>
        </r>
      </text>
    </comment>
    <comment ref="AA39" authorId="0" shapeId="0" xr:uid="{00000000-0006-0000-0400-000023000000}">
      <text>
        <r>
          <rPr>
            <sz val="11"/>
            <rFont val="Calibri"/>
          </rPr>
          <t>The Apache web server must prohibit or restrict the use of nonsecure or unnecessary ports, protocols, modules, and/or services.</t>
        </r>
      </text>
    </comment>
    <comment ref="J46" authorId="0" shapeId="0" xr:uid="{00000000-0006-0000-0400-00002C000000}">
      <text>
        <r>
          <rPr>
            <sz val="11"/>
            <rFont val="Calibri"/>
          </rPr>
          <t>All accounts installed with the Apache web server software and tools must have passwords assigned and default passwords changed.</t>
        </r>
      </text>
    </comment>
    <comment ref="J48" authorId="0" shapeId="0" xr:uid="{00000000-0006-0000-0400-00002D000000}">
      <text>
        <r>
          <rPr>
            <sz val="11"/>
            <rFont val="Calibri"/>
          </rPr>
          <t>The Apache web server must not perform user management for hosted applications.</t>
        </r>
      </text>
    </comment>
    <comment ref="K48" authorId="0" shapeId="0" xr:uid="{00000000-0006-0000-0400-00002E000000}">
      <text>
        <r>
          <rPr>
            <sz val="11"/>
            <rFont val="Calibri"/>
          </rPr>
          <t>The Apache web server must separate the hosted applications from hosted Apache web server management functionality.</t>
        </r>
      </text>
    </comment>
    <comment ref="L48" authorId="0" shapeId="0" xr:uid="{00000000-0006-0000-0400-00002F000000}">
      <text>
        <r>
          <rPr>
            <sz val="11"/>
            <rFont val="Calibri"/>
          </rPr>
          <t>Non-privileged accounts on the hosting system must only access Apache web server security-relevant information and functions through a distinct administrative account.</t>
        </r>
      </text>
    </comment>
    <comment ref="M48" authorId="0" shapeId="0" xr:uid="{00000000-0006-0000-0400-000030000000}">
      <text>
        <r>
          <rPr>
            <sz val="11"/>
            <rFont val="Calibri"/>
          </rPr>
          <t>An Apache web server that is part of a web server cluster must route all remote management through a centrally managed access control point.</t>
        </r>
      </text>
    </comment>
    <comment ref="N48" authorId="0" shapeId="0" xr:uid="{00000000-0006-0000-0400-000031000000}">
      <text>
        <r>
          <rPr>
            <sz val="11"/>
            <rFont val="Calibri"/>
          </rPr>
          <t>The Apache web server must be protected from being stopped by a non-privileged user.</t>
        </r>
      </text>
    </comment>
    <comment ref="O48" authorId="0" shapeId="0" xr:uid="{00000000-0006-0000-0400-000032000000}">
      <text>
        <r>
          <rPr>
            <sz val="11"/>
            <rFont val="Calibri"/>
          </rPr>
          <t>The Apache web server must not perform user management for hosted applications.</t>
        </r>
      </text>
    </comment>
    <comment ref="P48" authorId="0" shapeId="0" xr:uid="{00000000-0006-0000-0400-000033000000}">
      <text>
        <r>
          <rPr>
            <sz val="11"/>
            <rFont val="Calibri"/>
          </rPr>
          <t>Users and scripts running on behalf of users must be contained to the document root or home directory tree of the Apache web server.</t>
        </r>
      </text>
    </comment>
    <comment ref="Q48" authorId="0" shapeId="0" xr:uid="{00000000-0006-0000-0400-000034000000}">
      <text>
        <r>
          <rPr>
            <sz val="11"/>
            <rFont val="Calibri"/>
          </rPr>
          <t>Anonymous user access to the Apache web server application directories must be prohibited.</t>
        </r>
      </text>
    </comment>
    <comment ref="R48" authorId="0" shapeId="0" xr:uid="{00000000-0006-0000-0400-000035000000}">
      <text>
        <r>
          <rPr>
            <sz val="11"/>
            <rFont val="Calibri"/>
          </rPr>
          <t>The Apache web server must separate the hosted applications from hosted Apache web server management functionality.</t>
        </r>
      </text>
    </comment>
    <comment ref="S48" authorId="0" shapeId="0" xr:uid="{00000000-0006-0000-0400-000036000000}">
      <text>
        <r>
          <rPr>
            <sz val="11"/>
            <rFont val="Calibri"/>
          </rPr>
          <t>Non-privileged accounts on the hosting system must only access Apache web server security-relevant information and functions through a distinct administrative account.</t>
        </r>
      </text>
    </comment>
    <comment ref="J63" authorId="0" shapeId="0" xr:uid="{00000000-0006-0000-0400-000037000000}">
      <text>
        <r>
          <rPr>
            <sz val="11"/>
            <rFont val="Calibri"/>
          </rPr>
          <t>The Apache web server must install security-relevant software updates within the configured time period directed by an authoritative source (e.g., IAVM, CTOs, DTMs, and STIGs).</t>
        </r>
      </text>
    </comment>
    <comment ref="K63" authorId="0" shapeId="0" xr:uid="{00000000-0006-0000-0400-000038000000}">
      <text>
        <r>
          <rPr>
            <sz val="11"/>
            <rFont val="Calibri"/>
          </rPr>
          <t>The Apache web server software must be a vendor-supported version.</t>
        </r>
      </text>
    </comment>
    <comment ref="J64" authorId="0" shapeId="0" xr:uid="{00000000-0006-0000-0400-000039000000}">
      <text>
        <r>
          <rPr>
            <sz val="11"/>
            <rFont val="Calibri"/>
          </rPr>
          <t>The Apache web server must install security-relevant software updates within the configured time period directed by an authoritative source (e.g., IAVM, CTOs, DTMs, and STIGs).</t>
        </r>
      </text>
    </comment>
    <comment ref="K64" authorId="0" shapeId="0" xr:uid="{00000000-0006-0000-0400-00003A000000}">
      <text>
        <r>
          <rPr>
            <sz val="11"/>
            <rFont val="Calibri"/>
          </rPr>
          <t>The Apache web server software must be a vendor-supported version.</t>
        </r>
      </text>
    </comment>
    <comment ref="J70" authorId="0" shapeId="0" xr:uid="{00000000-0006-0000-0400-00003B000000}">
      <text>
        <r>
          <rPr>
            <sz val="11"/>
            <rFont val="Calibri"/>
          </rPr>
          <t>System logging must be enabled.</t>
        </r>
      </text>
    </comment>
    <comment ref="K70" authorId="0" shapeId="0" xr:uid="{00000000-0006-0000-0400-00003C000000}">
      <text>
        <r>
          <rPr>
            <sz val="11"/>
            <rFont val="Calibri"/>
          </rPr>
          <t>The Apache web server must generate, at a minimum, log records for system startup and shutdown, system access, and system authentication events.</t>
        </r>
      </text>
    </comment>
    <comment ref="L70" authorId="0" shapeId="0" xr:uid="{00000000-0006-0000-0400-00003D000000}">
      <text>
        <r>
          <rPr>
            <sz val="11"/>
            <rFont val="Calibri"/>
          </rPr>
          <t>The Apache web server must produce log records containing sufficient information to establish what type of events occurred.</t>
        </r>
      </text>
    </comment>
    <comment ref="M70" authorId="0" shapeId="0" xr:uid="{00000000-0006-0000-0400-00003E000000}">
      <text>
        <r>
          <rPr>
            <sz val="11"/>
            <rFont val="Calibri"/>
          </rPr>
          <t>An Apache web server, behind a load balancer or proxy server, must produce log records containing the client IP information as the source and destination and not the load balancer or proxy IP information with each event.</t>
        </r>
      </text>
    </comment>
    <comment ref="N70" authorId="0" shapeId="0" xr:uid="{00000000-0006-0000-0400-00003F000000}">
      <text>
        <r>
          <rPr>
            <sz val="11"/>
            <rFont val="Calibri"/>
          </rPr>
          <t>The Apache web server must use a logging mechanism that is configured to alert the (ISSO) and System Administrator (SA) in the event of a processing failure.</t>
        </r>
      </text>
    </comment>
    <comment ref="O70" authorId="0" shapeId="0" xr:uid="{00000000-0006-0000-0400-000040000000}">
      <text>
        <r>
          <rPr>
            <sz val="11"/>
            <rFont val="Calibri"/>
          </rPr>
          <t>The Apache web server log files must only be accessible by privileged users.</t>
        </r>
      </text>
    </comment>
    <comment ref="P70" authorId="0" shapeId="0" xr:uid="{00000000-0006-0000-0400-000041000000}">
      <text>
        <r>
          <rPr>
            <sz val="11"/>
            <rFont val="Calibri"/>
          </rPr>
          <t>The log information from the Apache web server must be protected from unauthorized deletion and modification.</t>
        </r>
      </text>
    </comment>
    <comment ref="Q70" authorId="0" shapeId="0" xr:uid="{00000000-0006-0000-0400-000042000000}">
      <text>
        <r>
          <rPr>
            <sz val="11"/>
            <rFont val="Calibri"/>
          </rPr>
          <t>The Apache web server must not impede the ability to write specified log record content to an audit log server.</t>
        </r>
      </text>
    </comment>
    <comment ref="R70" authorId="0" shapeId="0" xr:uid="{00000000-0006-0000-0400-000043000000}">
      <text>
        <r>
          <rPr>
            <sz val="11"/>
            <rFont val="Calibri"/>
          </rPr>
          <t>The Apache web server must alert the ISSO and SA (at a minimum) in the event of an audit processing failure.</t>
        </r>
      </text>
    </comment>
    <comment ref="J71" authorId="0" shapeId="0" xr:uid="{00000000-0006-0000-0400-000044000000}">
      <text>
        <r>
          <rPr>
            <sz val="11"/>
            <rFont val="Calibri"/>
          </rPr>
          <t>The log data and records from the Apache web server must be backed up onto a different system or media.</t>
        </r>
      </text>
    </comment>
    <comment ref="K71" authorId="0" shapeId="0" xr:uid="{00000000-0006-0000-0400-000045000000}">
      <text>
        <r>
          <rPr>
            <sz val="11"/>
            <rFont val="Calibri"/>
          </rPr>
          <t>The Apache web server must use a logging mechanism that is configured to allocate log record storage capacity large enough to accommodate the logging requirements of the Apache web server.</t>
        </r>
      </text>
    </comment>
    <comment ref="L71" authorId="0" shapeId="0" xr:uid="{00000000-0006-0000-0400-000046000000}">
      <text>
        <r>
          <rPr>
            <sz val="11"/>
            <rFont val="Calibri"/>
          </rPr>
          <t>The Apache web server must use a logging mechanism that is configured to provide a warning to the Information System Security Officer (ISSO) and System Administrator (SA) when allocated record storage volume reaches 75 percent of maximum log record storage capacity.</t>
        </r>
      </text>
    </comment>
    <comment ref="J72" authorId="0" shapeId="0" xr:uid="{00000000-0006-0000-0400-000047000000}">
      <text>
        <r>
          <rPr>
            <sz val="11"/>
            <rFont val="Calibri"/>
          </rPr>
          <t>The Apache web server must generate log records that can be mapped to Coordinated Universal Time (UTC) or Greenwich Mean Time (GMT) with a minimum granularity of one second.</t>
        </r>
      </text>
    </comment>
    <comment ref="J73" authorId="0" shapeId="0" xr:uid="{00000000-0006-0000-0400-000048000000}">
      <text>
        <r>
          <rPr>
            <sz val="11"/>
            <rFont val="Calibri"/>
          </rPr>
          <t>System logging must be enabled.</t>
        </r>
      </text>
    </comment>
    <comment ref="K73" authorId="0" shapeId="0" xr:uid="{00000000-0006-0000-0400-000049000000}">
      <text>
        <r>
          <rPr>
            <sz val="11"/>
            <rFont val="Calibri"/>
          </rPr>
          <t>The Apache web server must generate, at a minimum, log records for system startup and shutdown, system access, and system authentication events.</t>
        </r>
      </text>
    </comment>
    <comment ref="L73" authorId="0" shapeId="0" xr:uid="{00000000-0006-0000-0400-00004A000000}">
      <text>
        <r>
          <rPr>
            <sz val="11"/>
            <rFont val="Calibri"/>
          </rPr>
          <t>The Apache web server must produce log records containing sufficient information to establish what type of events occurred.</t>
        </r>
      </text>
    </comment>
    <comment ref="M73" authorId="0" shapeId="0" xr:uid="{00000000-0006-0000-0400-00004B000000}">
      <text>
        <r>
          <rPr>
            <sz val="11"/>
            <rFont val="Calibri"/>
          </rPr>
          <t>An Apache web server, behind a load balancer or proxy server, must produce log records containing the client IP information as the source and destination and not the load balancer or proxy IP information with each event.</t>
        </r>
      </text>
    </comment>
    <comment ref="N73" authorId="0" shapeId="0" xr:uid="{00000000-0006-0000-0400-00004C000000}">
      <text>
        <r>
          <rPr>
            <sz val="11"/>
            <rFont val="Calibri"/>
          </rPr>
          <t>The Apache web server log files must only be accessible by privileged users.</t>
        </r>
      </text>
    </comment>
    <comment ref="O73" authorId="0" shapeId="0" xr:uid="{00000000-0006-0000-0400-00004D000000}">
      <text>
        <r>
          <rPr>
            <sz val="11"/>
            <rFont val="Calibri"/>
          </rPr>
          <t>The log information from the Apache web server must be protected from unauthorized deletion and modification.</t>
        </r>
      </text>
    </comment>
    <comment ref="J79" authorId="0" shapeId="0" xr:uid="{00000000-0006-0000-0400-00004E000000}">
      <text>
        <r>
          <rPr>
            <sz val="11"/>
            <rFont val="Calibri"/>
          </rPr>
          <t>The Apache web server must use a logging mechanism that is configured to alert the (ISSO) and System Administrator (SA) in the event of a processing failure.</t>
        </r>
      </text>
    </comment>
    <comment ref="K79" authorId="0" shapeId="0" xr:uid="{00000000-0006-0000-0400-00004F000000}">
      <text>
        <r>
          <rPr>
            <sz val="11"/>
            <rFont val="Calibri"/>
          </rPr>
          <t>The Apache web server must not impede the ability to write specified log record content to an audit log server.</t>
        </r>
      </text>
    </comment>
    <comment ref="L79" authorId="0" shapeId="0" xr:uid="{00000000-0006-0000-0400-000050000000}">
      <text>
        <r>
          <rPr>
            <sz val="11"/>
            <rFont val="Calibri"/>
          </rPr>
          <t>The Apache web server must alert the ISSO and SA (at a minimum) in the event of an audit processing failure.</t>
        </r>
      </text>
    </comment>
    <comment ref="J100" authorId="0" shapeId="0" xr:uid="{00000000-0006-0000-0400-000051000000}">
      <text>
        <r>
          <rPr>
            <sz val="11"/>
            <rFont val="Calibri"/>
          </rPr>
          <t>The Apache web server must be built to fail to a known safe state if system initialization fails, shutdown fails, or aborts fail.</t>
        </r>
      </text>
    </comment>
    <comment ref="K100" authorId="0" shapeId="0" xr:uid="{00000000-0006-0000-0400-000052000000}">
      <text>
        <r>
          <rPr>
            <sz val="11"/>
            <rFont val="Calibri"/>
          </rPr>
          <t>The Apache web server must augment re-creation to a stable and known baseline.</t>
        </r>
      </text>
    </comment>
    <comment ref="J105" authorId="0" shapeId="0" xr:uid="{00000000-0006-0000-0400-000053000000}">
      <text>
        <r>
          <rPr>
            <sz val="11"/>
            <rFont val="Calibri"/>
          </rPr>
          <t>The Apache web server document directory must be in a separate partition from the Apache web servers system files.</t>
        </r>
      </text>
    </comment>
    <comment ref="K105" authorId="0" shapeId="0" xr:uid="{00000000-0006-0000-0400-000054000000}">
      <text>
        <r>
          <rPr>
            <sz val="11"/>
            <rFont val="Calibri"/>
          </rPr>
          <t>The Apache web server must restrict inbound connections from nonsecure zones.</t>
        </r>
      </text>
    </comment>
    <comment ref="L105" authorId="0" shapeId="0" xr:uid="{00000000-0006-0000-0400-000055000000}">
      <text>
        <r>
          <rPr>
            <sz val="11"/>
            <rFont val="Calibri"/>
          </rPr>
          <t>An Apache web server that is part of a web server cluster must route all remote management through a centrally managed access control point.</t>
        </r>
      </text>
    </comment>
    <comment ref="M105" authorId="0" shapeId="0" xr:uid="{00000000-0006-0000-0400-000056000000}">
      <text>
        <r>
          <rPr>
            <sz val="11"/>
            <rFont val="Calibri"/>
          </rPr>
          <t>The Apache web server document directory must be in a separate partition from the Apache web servers system files.</t>
        </r>
      </text>
    </comment>
    <comment ref="N105" authorId="0" shapeId="0" xr:uid="{00000000-0006-0000-0400-000057000000}">
      <text>
        <r>
          <rPr>
            <sz val="11"/>
            <rFont val="Calibri"/>
          </rPr>
          <t>The Apache web server must restrict inbound connections from nonsecure zones.</t>
        </r>
      </text>
    </comment>
    <comment ref="J106" authorId="0" shapeId="0" xr:uid="{00000000-0006-0000-0400-000058000000}">
      <text>
        <r>
          <rPr>
            <sz val="11"/>
            <rFont val="Calibri"/>
          </rPr>
          <t>The Apache web server must limit the number of allowed simultaneous session requests.</t>
        </r>
      </text>
    </comment>
    <comment ref="K106" authorId="0" shapeId="0" xr:uid="{00000000-0006-0000-0400-000059000000}">
      <text>
        <r>
          <rPr>
            <sz val="11"/>
            <rFont val="Calibri"/>
          </rPr>
          <t>The Apache web server must be configured to use a specified IP address and port.</t>
        </r>
      </text>
    </comment>
    <comment ref="L106" authorId="0" shapeId="0" xr:uid="{00000000-0006-0000-0400-00005A000000}">
      <text>
        <r>
          <rPr>
            <sz val="11"/>
            <rFont val="Calibri"/>
          </rPr>
          <t>The Apache web server must restrict the ability of users to launch denial-of-service (DoS) attacks against other information systems or networks.</t>
        </r>
      </text>
    </comment>
    <comment ref="M106" authorId="0" shapeId="0" xr:uid="{00000000-0006-0000-0400-00005B000000}">
      <text>
        <r>
          <rPr>
            <sz val="11"/>
            <rFont val="Calibri"/>
          </rPr>
          <t>The Apache web server must set an absolute timeout for sessions.</t>
        </r>
      </text>
    </comment>
    <comment ref="N106" authorId="0" shapeId="0" xr:uid="{00000000-0006-0000-0400-00005C000000}">
      <text>
        <r>
          <rPr>
            <sz val="11"/>
            <rFont val="Calibri"/>
          </rPr>
          <t>The Apache web server must be configured to immediately disconnect or disable remote access to the hosted applications.</t>
        </r>
      </text>
    </comment>
    <comment ref="O106" authorId="0" shapeId="0" xr:uid="{00000000-0006-0000-0400-00005D000000}">
      <text>
        <r>
          <rPr>
            <sz val="11"/>
            <rFont val="Calibri"/>
          </rPr>
          <t>The Apache web server must prohibit or restrict the use of nonsecure or unnecessary ports, protocols, modules, and/or services.</t>
        </r>
      </text>
    </comment>
    <comment ref="J111" authorId="0" shapeId="0" xr:uid="{00000000-0006-0000-0400-00005E000000}">
      <text>
        <r>
          <rPr>
            <sz val="11"/>
            <rFont val="Calibri"/>
          </rPr>
          <t>The Apache web server must not be a proxy server.</t>
        </r>
      </text>
    </comment>
    <comment ref="J116" authorId="0" shapeId="0" xr:uid="{00000000-0006-0000-0400-00005F000000}">
      <text>
        <r>
          <rPr>
            <sz val="11"/>
            <rFont val="Calibri"/>
          </rPr>
          <t>The Apache web server must restrict the ability of users to launch denial-of-service (DoS) attacks against other information systems or networks.</t>
        </r>
      </text>
    </comment>
    <comment ref="J118" authorId="0" shapeId="0" xr:uid="{00000000-0006-0000-0400-000060000000}">
      <text>
        <r>
          <rPr>
            <sz val="11"/>
            <rFont val="Calibri"/>
          </rPr>
          <t>The Apache web server must only accept client DOD-approved and RFC 5280-compliant certificates.</t>
        </r>
      </text>
    </comment>
    <comment ref="K118" authorId="0" shapeId="0" xr:uid="{00000000-0006-0000-0400-000061000000}">
      <text>
        <r>
          <rPr>
            <sz val="11"/>
            <rFont val="Calibri"/>
          </rPr>
          <t>Only authenticated system administrators or the designated PKI Sponsor for the Apache web server must have access to the Apache web servers private key.</t>
        </r>
      </text>
    </comment>
    <comment ref="J143" authorId="0" shapeId="0" xr:uid="{00000000-0006-0000-0400-000062000000}">
      <text>
        <r>
          <rPr>
            <sz val="11"/>
            <rFont val="Calibri"/>
          </rPr>
          <t>The Apache web server must accept only system-generated session identifiers.</t>
        </r>
      </text>
    </comment>
    <comment ref="K143" authorId="0" shapeId="0" xr:uid="{00000000-0006-0000-0400-000063000000}">
      <text>
        <r>
          <rPr>
            <sz val="11"/>
            <rFont val="Calibri"/>
          </rPr>
          <t>The Apache web server must generate unique session identifiers with definable entropy.</t>
        </r>
      </text>
    </comment>
    <comment ref="J144" authorId="0" shapeId="0" xr:uid="{00000000-0006-0000-0400-000064000000}">
      <text>
        <r>
          <rPr>
            <sz val="11"/>
            <rFont val="Calibri"/>
          </rPr>
          <t>The Apache web server must only accept client DOD-approved and RFC 5280-compliant certificates.</t>
        </r>
      </text>
    </comment>
    <comment ref="J148" authorId="0" shapeId="0" xr:uid="{00000000-0006-0000-0400-000065000000}">
      <text>
        <r>
          <rPr>
            <sz val="11"/>
            <rFont val="Calibri"/>
          </rPr>
          <t>The Apache web server must accept only system-generated session identifiers.</t>
        </r>
      </text>
    </comment>
    <comment ref="K148" authorId="0" shapeId="0" xr:uid="{00000000-0006-0000-0400-000066000000}">
      <text>
        <r>
          <rPr>
            <sz val="11"/>
            <rFont val="Calibri"/>
          </rPr>
          <t>The Apache web server must generate unique session identifiers with definable entropy.</t>
        </r>
      </text>
    </comment>
    <comment ref="J155" authorId="0" shapeId="0" xr:uid="{00000000-0006-0000-0400-000067000000}">
      <text>
        <r>
          <rPr>
            <sz val="11"/>
            <rFont val="Calibri"/>
          </rPr>
          <t>Cookies exchanged between the Apache web server and client, such as session cookies, must have security settings that disallow cookie access outside the originating Apache web server and hosted application.</t>
        </r>
      </text>
    </comment>
    <comment ref="K155" authorId="0" shapeId="0" xr:uid="{00000000-0006-0000-0400-000068000000}">
      <text>
        <r>
          <rPr>
            <sz val="11"/>
            <rFont val="Calibri"/>
          </rPr>
          <t>Cookies exchanged between the Apache web server and client, such as session cookies, must have security settings that disallow cookie access outside the originating Apache web server and hosted application.</t>
        </r>
      </text>
    </comment>
    <comment ref="L155" authorId="0" shapeId="0" xr:uid="{00000000-0006-0000-0400-000069000000}">
      <text>
        <r>
          <rPr>
            <sz val="11"/>
            <rFont val="Calibri"/>
          </rPr>
          <t>Cookies exchanged between the Apache web server and the client, such as session cookies, must have cookie properties set to prohibit client-side scripts from reading the cookie data.</t>
        </r>
      </text>
    </comment>
  </commentList>
</comments>
</file>

<file path=xl/sharedStrings.xml><?xml version="1.0" encoding="utf-8"?>
<sst xmlns="http://schemas.openxmlformats.org/spreadsheetml/2006/main" count="9132" uniqueCount="4504">
  <si>
    <t>Id</t>
  </si>
  <si>
    <t>Title</t>
  </si>
  <si>
    <t>Severity</t>
  </si>
  <si>
    <t>Component</t>
  </si>
  <si>
    <t>MoSCoW</t>
  </si>
  <si>
    <t>OpsImpact</t>
  </si>
  <si>
    <t>Phase</t>
  </si>
  <si>
    <t>ImplStatus</t>
  </si>
  <si>
    <t>Notes</t>
  </si>
  <si>
    <t>Remediation</t>
  </si>
  <si>
    <t>Description</t>
  </si>
  <si>
    <t>Audit</t>
  </si>
  <si>
    <t>Status</t>
  </si>
  <si>
    <t>LogID</t>
  </si>
  <si>
    <t>V-214306</t>
  </si>
  <si>
    <r>
      <rPr>
        <sz val="11"/>
        <rFont val="Calibri"/>
      </rPr>
      <t>The Apache web server must limit the number of allowed simultaneous session requests.</t>
    </r>
  </si>
  <si>
    <t>CAT II (Medium)</t>
  </si>
  <si>
    <t>Server</t>
  </si>
  <si>
    <t>Unassigned</t>
  </si>
  <si>
    <t>Unassessed</t>
  </si>
  <si>
    <t>Pending</t>
  </si>
  <si>
    <t/>
  </si>
  <si>
    <r>
      <rPr>
        <sz val="11"/>
        <color rgb="FF000000"/>
        <rFont val="Calibri"/>
      </rPr>
      <t>With an editor, open the configuration file:</t>
    </r>
    <r>
      <rPr>
        <sz val="11"/>
        <color rgb="FF000000"/>
        <rFont val="Calibri"/>
      </rPr>
      <t xml:space="preserve">
</t>
    </r>
    <r>
      <rPr>
        <sz val="11"/>
        <color rgb="FF000000"/>
        <rFont val="Calibri"/>
      </rPr>
      <t>&lt;installed path&gt;\conf\extra\httpd-default</t>
    </r>
    <r>
      <rPr>
        <sz val="11"/>
        <color rgb="FF000000"/>
        <rFont val="Calibri"/>
      </rPr>
      <t xml:space="preserve">
</t>
    </r>
    <r>
      <rPr>
        <sz val="11"/>
        <color rgb="FF000000"/>
        <rFont val="Calibri"/>
      </rPr>
      <t>Search for the following directive:</t>
    </r>
    <r>
      <rPr>
        <sz val="11"/>
        <color rgb="FF000000"/>
        <rFont val="Calibri"/>
      </rPr>
      <t xml:space="preserve">
</t>
    </r>
    <r>
      <rPr>
        <sz val="11"/>
        <color rgb="FF000000"/>
        <rFont val="Calibri"/>
      </rPr>
      <t>MaxKeepAliveRequests</t>
    </r>
    <r>
      <rPr>
        <sz val="11"/>
        <color rgb="FF000000"/>
        <rFont val="Calibri"/>
      </rPr>
      <t xml:space="preserve">
</t>
    </r>
    <r>
      <rPr>
        <sz val="11"/>
        <color rgb="FF000000"/>
        <rFont val="Calibri"/>
      </rPr>
      <t>Set the "MaxKeepAliveRequests" directive to a value of "100" or greater. Add the "MaxKeepAliveRequests" directive if it does not exist.</t>
    </r>
    <r>
      <rPr>
        <sz val="11"/>
        <color rgb="FF000000"/>
        <rFont val="Calibri"/>
      </rPr>
      <t xml:space="preserve">
</t>
    </r>
    <r>
      <rPr>
        <sz val="11"/>
        <color rgb="FF000000"/>
        <rFont val="Calibri"/>
      </rPr>
      <t>It is recommended that the "MaxKeepAliveRequests" directive be explicitly set to prevent unexpected results if the defaults change with updated software.</t>
    </r>
  </si>
  <si>
    <r>
      <rPr>
        <sz val="11"/>
        <color rgb="FF000000"/>
        <rFont val="Calibri"/>
      </rPr>
      <t>Apache web server management includes the ability to control the number of users and user sessions that utilize an Apache web server. Limiting the number of allowed users and sessions per user is helpful in limiting risks related to several types of denial-of-service (DoS) attacks.</t>
    </r>
    <r>
      <rPr>
        <sz val="11"/>
        <color rgb="FF000000"/>
        <rFont val="Calibri"/>
      </rPr>
      <t xml:space="preserve">
</t>
    </r>
    <r>
      <rPr>
        <sz val="11"/>
        <color rgb="FF000000"/>
        <rFont val="Calibri"/>
      </rPr>
      <t>Although there is some latitude concerning the settings, they should follow DoD-recommended values, but the settings should be configurable to allow for future DoD direction. While the DoD will specify recommended values, the values can be adjusted to accommodate the operational requirement of a given system.</t>
    </r>
  </si>
  <si>
    <r>
      <rPr>
        <sz val="11"/>
        <color rgb="FF000000"/>
        <rFont val="Calibri"/>
      </rPr>
      <t>With an editor, open the configuration file:</t>
    </r>
    <r>
      <rPr>
        <sz val="11"/>
        <color rgb="FF000000"/>
        <rFont val="Calibri"/>
      </rPr>
      <t xml:space="preserve">
</t>
    </r>
    <r>
      <rPr>
        <sz val="11"/>
        <color rgb="FF000000"/>
        <rFont val="Calibri"/>
      </rPr>
      <t>&lt;installed path&gt;\Apache24\conf\extra\httpd-default</t>
    </r>
    <r>
      <rPr>
        <sz val="11"/>
        <color rgb="FF000000"/>
        <rFont val="Calibri"/>
      </rPr>
      <t xml:space="preserve">
</t>
    </r>
    <r>
      <rPr>
        <sz val="11"/>
        <color rgb="FF000000"/>
        <rFont val="Calibri"/>
      </rPr>
      <t>Search for the following directive:</t>
    </r>
    <r>
      <rPr>
        <sz val="11"/>
        <color rgb="FF000000"/>
        <rFont val="Calibri"/>
      </rPr>
      <t xml:space="preserve">
</t>
    </r>
    <r>
      <rPr>
        <sz val="11"/>
        <color rgb="FF000000"/>
        <rFont val="Calibri"/>
      </rPr>
      <t>MaxKeepAliveRequests</t>
    </r>
    <r>
      <rPr>
        <sz val="11"/>
        <color rgb="FF000000"/>
        <rFont val="Calibri"/>
      </rPr>
      <t xml:space="preserve">
</t>
    </r>
    <r>
      <rPr>
        <sz val="11"/>
        <color rgb="FF000000"/>
        <rFont val="Calibri"/>
      </rPr>
      <t>Verify the value is "100" or greater.</t>
    </r>
    <r>
      <rPr>
        <sz val="11"/>
        <color rgb="FF000000"/>
        <rFont val="Calibri"/>
      </rPr>
      <t xml:space="preserve">
</t>
    </r>
    <r>
      <rPr>
        <sz val="11"/>
        <color rgb="FF000000"/>
        <rFont val="Calibri"/>
      </rPr>
      <t>If the "MaxKeepAliveRequests" directive is not "100" or greater, this is a finding.</t>
    </r>
  </si>
  <si>
    <t>V-214307</t>
  </si>
  <si>
    <r>
      <rPr>
        <sz val="11"/>
        <rFont val="Calibri"/>
      </rPr>
      <t>The Apache web server must perform server-side session management.</t>
    </r>
  </si>
  <si>
    <r>
      <rPr>
        <sz val="11"/>
        <color rgb="FF000000"/>
        <rFont val="Calibri"/>
      </rPr>
      <t>Uncomment the "usertrack_module" module line and the "session_module" module in the &lt;'INSTALL PATH'&gt;\conf\httpd.conf file.</t>
    </r>
    <r>
      <rPr>
        <sz val="11"/>
        <color rgb="FF000000"/>
        <rFont val="Calibri"/>
      </rPr>
      <t xml:space="preserve">
</t>
    </r>
    <r>
      <rPr>
        <sz val="11"/>
        <color rgb="FF000000"/>
        <rFont val="Calibri"/>
      </rPr>
      <t>Restart the Apache service.</t>
    </r>
    <r>
      <rPr>
        <sz val="11"/>
        <color rgb="FF000000"/>
        <rFont val="Calibri"/>
      </rPr>
      <t xml:space="preserve">
</t>
    </r>
    <r>
      <rPr>
        <sz val="11"/>
        <color rgb="FF000000"/>
        <rFont val="Calibri"/>
      </rPr>
      <t>Additional documentation can be found at:</t>
    </r>
    <r>
      <rPr>
        <sz val="11"/>
        <color rgb="FF000000"/>
        <rFont val="Calibri"/>
      </rPr>
      <t xml:space="preserve">
</t>
    </r>
    <r>
      <rPr>
        <sz val="11"/>
        <color rgb="FF000000"/>
        <rFont val="Calibri"/>
      </rPr>
      <t>https://httpd.apache.org/docs/2.4/mod/mod_usertrack.html</t>
    </r>
    <r>
      <rPr>
        <sz val="11"/>
        <color rgb="FF000000"/>
        <rFont val="Calibri"/>
      </rPr>
      <t xml:space="preserve">
</t>
    </r>
    <r>
      <rPr>
        <sz val="11"/>
        <color rgb="FF000000"/>
        <rFont val="Calibri"/>
      </rPr>
      <t>https://httpd.apache.org/docs/2.4/mod/mod_session.html</t>
    </r>
  </si>
  <si>
    <r>
      <rPr>
        <sz val="11"/>
        <color rgb="FF000000"/>
        <rFont val="Calibri"/>
      </rPr>
      <t>Session management is the practice of protecting the bulk of the user authorization and identity information. Storing of this data can occur on the client system or on the server.</t>
    </r>
    <r>
      <rPr>
        <sz val="11"/>
        <color rgb="FF000000"/>
        <rFont val="Calibri"/>
      </rPr>
      <t xml:space="preserve">
</t>
    </r>
    <r>
      <rPr>
        <sz val="11"/>
        <color rgb="FF000000"/>
        <rFont val="Calibri"/>
      </rPr>
      <t>When the session information is stored on the client, the session ID, along with the user authorization and identity information, is sent along with each client request and is stored in a cookie, embedded in the uniform resource locator (URL), or placed in a hidden field on the displayed form. Each of these offers advantages and disadvantages. The biggest disadvantage to all three is the possibility of the hijacking of a session along with all of the user's credentials.</t>
    </r>
    <r>
      <rPr>
        <sz val="11"/>
        <color rgb="FF000000"/>
        <rFont val="Calibri"/>
      </rPr>
      <t xml:space="preserve">
</t>
    </r>
    <r>
      <rPr>
        <sz val="11"/>
        <color rgb="FF000000"/>
        <rFont val="Calibri"/>
      </rPr>
      <t>When the user authorization and identity information is stored on the server in a protected and encrypted database, the communication between the client and Apache web server will only send the session identifier, and the server can then retrieve user credentials for the session when needed. If, during transmission, the session were to be hijacked, the user's credentials would not be compromised.</t>
    </r>
  </si>
  <si>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"mod_session" module and "mod_usertrack" are not enabled, this is a finding.</t>
    </r>
    <r>
      <rPr>
        <sz val="11"/>
        <color rgb="FF000000"/>
        <rFont val="Calibri"/>
      </rPr>
      <t xml:space="preserve">
</t>
    </r>
    <r>
      <rPr>
        <sz val="11"/>
        <color rgb="FF000000"/>
        <rFont val="Calibri"/>
      </rPr>
      <t>session_module (shared)</t>
    </r>
    <r>
      <rPr>
        <sz val="11"/>
        <color rgb="FF000000"/>
        <rFont val="Calibri"/>
      </rPr>
      <t xml:space="preserve">
</t>
    </r>
    <r>
      <rPr>
        <sz val="11"/>
        <color rgb="FF000000"/>
        <rFont val="Calibri"/>
      </rPr>
      <t>usertrack_module (shared)</t>
    </r>
  </si>
  <si>
    <t>V-214308</t>
  </si>
  <si>
    <r>
      <rPr>
        <sz val="11"/>
        <rFont val="Calibri"/>
      </rPr>
      <t>The Apache web server must use encryption strength in accordance with the categorization of data hosted by the Apache web server when remote connections are provided.</t>
    </r>
  </si>
  <si>
    <r>
      <rPr>
        <sz val="11"/>
        <color rgb="FF000000"/>
        <rFont val="Calibri"/>
      </rPr>
      <t>Ensure the "ssl_module" is loaded in the "httpd.conf" file (not commented out).</t>
    </r>
    <r>
      <rPr>
        <sz val="11"/>
        <color rgb="FF000000"/>
        <rFont val="Calibri"/>
      </rPr>
      <t xml:space="preserve">
</t>
    </r>
    <r>
      <rPr>
        <sz val="11"/>
        <color rgb="FF000000"/>
        <rFont val="Calibri"/>
      </rPr>
      <t>Ensure the "SSLProtocol" is added and looks like the following in the &lt;'INSTALL PATH'&gt;\conf\httpd-ssl.conf file:</t>
    </r>
    <r>
      <rPr>
        <sz val="11"/>
        <color rgb="FF000000"/>
        <rFont val="Calibri"/>
      </rPr>
      <t xml:space="preserve">
</t>
    </r>
    <r>
      <rPr>
        <sz val="11"/>
        <color rgb="FF000000"/>
        <rFont val="Calibri"/>
      </rPr>
      <t>SSLProtocol -SSLv2 -SSLv3 -TLSv1 +TLSv1.2 +TLSv1.3</t>
    </r>
    <r>
      <rPr>
        <sz val="11"/>
        <color rgb="FF000000"/>
        <rFont val="Calibri"/>
      </rPr>
      <t xml:space="preserve">
</t>
    </r>
    <r>
      <rPr>
        <sz val="11"/>
        <color rgb="FF000000"/>
        <rFont val="Calibri"/>
      </rPr>
      <t>Restart the Apache service.</t>
    </r>
  </si>
  <si>
    <r>
      <rPr>
        <sz val="11"/>
        <color rgb="FF000000"/>
        <rFont val="Calibri"/>
      </rPr>
      <t>The Apache web server has several remote communications channels. Examples are user requests via http/https, communication to a backend database, and communication to authenticate users. The encryption used to communicate must match the data that is being retrieved or presented.</t>
    </r>
    <r>
      <rPr>
        <sz val="11"/>
        <color rgb="FF000000"/>
        <rFont val="Calibri"/>
      </rPr>
      <t xml:space="preserve">
</t>
    </r>
    <r>
      <rPr>
        <sz val="11"/>
        <color rgb="FF000000"/>
        <rFont val="Calibri"/>
      </rPr>
      <t>Methods of communication are "http" for publicly displayed information, "https" to encrypt when user data is being transmitted, VPN tunneling, or other encryption methods to a database.</t>
    </r>
    <r>
      <rPr>
        <sz val="11"/>
        <color rgb="FF000000"/>
        <rFont val="Calibri"/>
      </rPr>
      <t xml:space="preserve">
</t>
    </r>
    <r>
      <rPr>
        <sz val="11"/>
        <color rgb="FF000000"/>
        <rFont val="Calibri"/>
      </rPr>
      <t>Satisfies: SRG-APP-000014-WSR-000006, SRG-APP-000015-WSR-000014, SRG-APP-000033-WSR-000169, SRG-APP-000179-WSR-000110, SRG-APP-000179-WSR-000111, SRG-APP-000439-WSR-000152, SRG-APP-000439-WSR-000154, SRG-APP-000439-WSR-000188, SRG-APP-000442-WSR-000182</t>
    </r>
  </si>
  <si>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the "ssl_module" is not enabled, this is a finding.</t>
    </r>
    <r>
      <rPr>
        <sz val="11"/>
        <color rgb="FF000000"/>
        <rFont val="Calibri"/>
      </rPr>
      <t xml:space="preserve">
</t>
    </r>
    <r>
      <rPr>
        <sz val="11"/>
        <color rgb="FF000000"/>
        <rFont val="Calibri"/>
      </rPr>
      <t>Review the &lt;'INSTALL PATH'&gt;\conf\httpd-ssl.conf file to determine if the "SSLProtocol" directive exists and looks like the following:</t>
    </r>
    <r>
      <rPr>
        <sz val="11"/>
        <color rgb="FF000000"/>
        <rFont val="Calibri"/>
      </rPr>
      <t xml:space="preserve">
</t>
    </r>
    <r>
      <rPr>
        <sz val="11"/>
        <color rgb="FF000000"/>
        <rFont val="Calibri"/>
      </rPr>
      <t>SSLProtocol -SSLv2 -SSLv3 -TLSv1 +TLSv1.2 +TLSv1.3</t>
    </r>
    <r>
      <rPr>
        <sz val="11"/>
        <color rgb="FF000000"/>
        <rFont val="Calibri"/>
      </rPr>
      <t xml:space="preserve">
</t>
    </r>
    <r>
      <rPr>
        <sz val="11"/>
        <color rgb="FF000000"/>
        <rFont val="Calibri"/>
      </rPr>
      <t>If the directive does not exist, or exists but does not contain "-SSLv2 -SSLv3 -TLSv1 +TLSv1.2 +TLSv1.3", this is a finding.</t>
    </r>
  </si>
  <si>
    <t>V-214309</t>
  </si>
  <si>
    <r>
      <rPr>
        <sz val="11"/>
        <rFont val="Calibri"/>
      </rPr>
      <t>System logging must be enabled.</t>
    </r>
  </si>
  <si>
    <r>
      <rPr>
        <sz val="11"/>
        <color rgb="FF000000"/>
        <rFont val="Calibri"/>
      </rPr>
      <t>Edit the httpd.conf file and enter the name, path, and level for the CustomLog.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</si>
  <si>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CustomLog directive specifies the log file, syslog facility, or piped logging utility.</t>
    </r>
  </si>
  <si>
    <r>
      <rPr>
        <sz val="11"/>
        <color rgb="FF000000"/>
        <rFont val="Calibri"/>
      </rPr>
      <t xml:space="preserve">In a command line, navigate to "&lt;'INSTALLED PATH'&gt;\bin\conf". </t>
    </r>
    <r>
      <rPr>
        <sz val="11"/>
        <color rgb="FF000000"/>
        <rFont val="Calibri"/>
      </rPr>
      <t xml:space="preserve">
</t>
    </r>
    <r>
      <rPr>
        <sz val="11"/>
        <color rgb="FF000000"/>
        <rFont val="Calibri"/>
      </rPr>
      <t>Edit the "httpd.conf" file and search for the directive "CustomLog".</t>
    </r>
    <r>
      <rPr>
        <sz val="11"/>
        <color rgb="FF000000"/>
        <rFont val="Calibri"/>
      </rPr>
      <t xml:space="preserve">
</t>
    </r>
    <r>
      <rPr>
        <sz val="11"/>
        <color rgb="FF000000"/>
        <rFont val="Calibri"/>
      </rPr>
      <t>If the "CustomLog" directive is missing or does not look like the following, this is a finding:</t>
    </r>
    <r>
      <rPr>
        <sz val="11"/>
        <color rgb="FF000000"/>
        <rFont val="Calibri"/>
      </rPr>
      <t xml:space="preserve">
</t>
    </r>
    <r>
      <rPr>
        <sz val="11"/>
        <color rgb="FF000000"/>
        <rFont val="Calibri"/>
      </rPr>
      <t>CustomLog "Logs/access_log" common</t>
    </r>
  </si>
  <si>
    <t>V-214310</t>
  </si>
  <si>
    <r>
      <rPr>
        <sz val="11"/>
        <rFont val="Calibri"/>
      </rPr>
      <t>The Apache web server must generate, at a minimum, log records for system startup and shutdown, system access, and system authentication events.</t>
    </r>
  </si>
  <si>
    <r>
      <rPr>
        <sz val="11"/>
        <color rgb="FF000000"/>
        <rFont val="Calibri"/>
      </rPr>
      <t>Uncomment the "log_config_module" module line in the &lt;'INSTALL PATH'&gt;\conf\httpd.conf file.</t>
    </r>
    <r>
      <rPr>
        <sz val="11"/>
        <color rgb="FF000000"/>
        <rFont val="Calibri"/>
      </rPr>
      <t xml:space="preserve">
</t>
    </r>
    <r>
      <rPr>
        <sz val="11"/>
        <color rgb="FF000000"/>
        <rFont val="Calibri"/>
      </rPr>
      <t>Restart the Apache service.</t>
    </r>
  </si>
  <si>
    <r>
      <rPr>
        <sz val="11"/>
        <color rgb="FF000000"/>
        <rFont val="Calibri"/>
      </rPr>
      <t>Log records can be generated from various components within the Apache web server (e.g., httpd, plug-ins to external backends, etc.). From a web server perspective, certain specific Apache web server functionalities may be logged as well. The Apache web server must allow the definition of what events are to be logged. As conditions change, the number and types of events to be logged may change, and the Apache web server must be able to facilitate these changes.</t>
    </r>
    <r>
      <rPr>
        <sz val="11"/>
        <color rgb="FF000000"/>
        <rFont val="Calibri"/>
      </rPr>
      <t xml:space="preserve">
</t>
    </r>
    <r>
      <rPr>
        <sz val="11"/>
        <color rgb="FF000000"/>
        <rFont val="Calibri"/>
      </rPr>
      <t>The minimum list of logged events should be those pertaining to system startup and shutdown, system access, and system authentication events. If these events are not logged at a minimum, any type of forensic investigation would be missing pertinent information needed to replay what occurred.</t>
    </r>
    <r>
      <rPr>
        <sz val="11"/>
        <color rgb="FF000000"/>
        <rFont val="Calibri"/>
      </rPr>
      <t xml:space="preserve">
</t>
    </r>
    <r>
      <rPr>
        <sz val="11"/>
        <color rgb="FF000000"/>
        <rFont val="Calibri"/>
      </rPr>
      <t>Satisfies: SRG-APP-000089-WSR-000047, SRG-APP-000092-WSR-000055</t>
    </r>
  </si>
  <si>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the "log_config_module" is not enabled, this is a finding.</t>
    </r>
  </si>
  <si>
    <t>V-214311</t>
  </si>
  <si>
    <r>
      <rPr>
        <sz val="11"/>
        <rFont val="Calibri"/>
      </rPr>
      <t>The Apache web server must produce log records containing sufficient information to establish what type of events occurred.</t>
    </r>
  </si>
  <si>
    <r>
      <rPr>
        <sz val="11"/>
        <color rgb="FF000000"/>
        <rFont val="Calibri"/>
      </rPr>
      <t>Configure the "LogFormat" in the "httpd.conf" file to look like the following:</t>
    </r>
    <r>
      <rPr>
        <sz val="11"/>
        <color rgb="FF000000"/>
        <rFont val="Calibri"/>
      </rPr>
      <t xml:space="preserve">
</t>
    </r>
    <r>
      <rPr>
        <sz val="11"/>
        <color rgb="FF000000"/>
        <rFont val="Calibri"/>
      </rPr>
      <t>&lt;IfModule log_config_module&gt;</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&lt;/IfModule&gt;</t>
    </r>
    <r>
      <rPr>
        <sz val="11"/>
        <color rgb="FF000000"/>
        <rFont val="Calibri"/>
      </rPr>
      <t xml:space="preserve">
</t>
    </r>
    <r>
      <rPr>
        <sz val="11"/>
        <color rgb="FF000000"/>
        <rFont val="Calibri"/>
      </rPr>
      <t>Restart the Apache service.</t>
    </r>
    <r>
      <rPr>
        <sz val="11"/>
        <color rgb="FF000000"/>
        <rFont val="Calibri"/>
      </rPr>
      <t xml:space="preserve">
</t>
    </r>
    <r>
      <rPr>
        <sz val="11"/>
        <color rgb="FF000000"/>
        <rFont val="Calibri"/>
      </rPr>
      <t>NOTE: The log format may use different variables based on environment; however, it should be verified that it produces the same end result of logged elements.</t>
    </r>
  </si>
  <si>
    <r>
      <rPr>
        <sz val="11"/>
        <color rgb="FF000000"/>
        <rFont val="Calibri"/>
      </rPr>
      <t>Web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type of event that occurred is important during forensic analysis. The correct determination of the event and when it occurred is important in relation to other events that happened at that same time.</t>
    </r>
    <r>
      <rPr>
        <sz val="11"/>
        <color rgb="FF000000"/>
        <rFont val="Calibri"/>
      </rPr>
      <t xml:space="preserve">
</t>
    </r>
    <r>
      <rPr>
        <sz val="11"/>
        <color rgb="FF000000"/>
        <rFont val="Calibri"/>
      </rPr>
      <t>Without sufficient information establishing what type of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and flow control rules invoked.</t>
    </r>
    <r>
      <rPr>
        <sz val="11"/>
        <color rgb="FF000000"/>
        <rFont val="Calibri"/>
      </rPr>
      <t xml:space="preserve">
</t>
    </r>
    <r>
      <rPr>
        <sz val="11"/>
        <color rgb="FF000000"/>
        <rFont val="Calibri"/>
      </rPr>
      <t>Satisfies: SRG-APP-000095-WSR-000056, SRG-APP-000096-WSR-000057, SRG-APP-000097-WSR-000058, SRG-APP-000098-WSR-000059, SRG-APP-000099-WSR-000061, SRG-APP-000100-WSR-000064</t>
    </r>
  </si>
  <si>
    <r>
      <rPr>
        <sz val="11"/>
        <color rgb="FF000000"/>
        <rFont val="Calibri"/>
      </rPr>
      <t>Items to be logged are as shown in this sample line in the &lt;'INSTALL PATH'&gt;\conf\httpd.conf file:</t>
    </r>
    <r>
      <rPr>
        <sz val="11"/>
        <color rgb="FF000000"/>
        <rFont val="Calibri"/>
      </rPr>
      <t xml:space="preserve">
</t>
    </r>
    <r>
      <rPr>
        <sz val="11"/>
        <color rgb="FF000000"/>
        <rFont val="Calibri"/>
      </rPr>
      <t>&lt;IfModule log_config_module&gt;</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&lt;/IfModule&gt;</t>
    </r>
    <r>
      <rPr>
        <sz val="11"/>
        <color rgb="FF000000"/>
        <rFont val="Calibri"/>
      </rPr>
      <t xml:space="preserve">
</t>
    </r>
    <r>
      <rPr>
        <sz val="11"/>
        <color rgb="FF000000"/>
        <rFont val="Calibri"/>
      </rPr>
      <t>If the web server is not configured to capture the required audit events for all sites and virtual directories, this is a finding.</t>
    </r>
  </si>
  <si>
    <t>V-214312</t>
  </si>
  <si>
    <r>
      <rPr>
        <sz val="11"/>
        <rFont val="Calibri"/>
      </rPr>
      <t>An Apache web server, behind a load balancer or proxy server, must produce log records containing the client IP information as the source and destination and not the load balancer or proxy IP information with each event.</t>
    </r>
  </si>
  <si>
    <r>
      <rPr>
        <sz val="11"/>
        <color rgb="FF000000"/>
        <rFont val="Calibri"/>
      </rPr>
      <t>Access the proxy server through which inbound web traffic is passed and configure settings to pass web traffic to the Apache web server transparently.</t>
    </r>
  </si>
  <si>
    <r>
      <rPr>
        <sz val="11"/>
        <color rgb="FF000000"/>
        <rFont val="Calibri"/>
      </rPr>
      <t>Apache web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source, e.g., source IP, of the events is important during forensic analysis. Correctly determining the source will add information to the overall reconstruction of the logable event. By determining the source of the event correctly, analysis of the enterprise can be undertaken to determine if the event compromised other assets within the enterprise.</t>
    </r>
    <r>
      <rPr>
        <sz val="11"/>
        <color rgb="FF000000"/>
        <rFont val="Calibri"/>
      </rPr>
      <t xml:space="preserve">
</t>
    </r>
    <r>
      <rPr>
        <sz val="11"/>
        <color rgb="FF000000"/>
        <rFont val="Calibri"/>
      </rPr>
      <t>Without sufficient information establishing the source of the logged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and flow control rules invoked.</t>
    </r>
  </si>
  <si>
    <r>
      <rPr>
        <sz val="11"/>
        <color rgb="FF000000"/>
        <rFont val="Calibri"/>
      </rPr>
      <t>Interview the System Administrator to review the configuration of the Apache web server architecture and determine if inbound web traffic is passed through a proxy.</t>
    </r>
    <r>
      <rPr>
        <sz val="11"/>
        <color rgb="FF000000"/>
        <rFont val="Calibri"/>
      </rPr>
      <t xml:space="preserve">
</t>
    </r>
    <r>
      <rPr>
        <sz val="11"/>
        <color rgb="FF000000"/>
        <rFont val="Calibri"/>
      </rPr>
      <t>If the Apache web server is receiving inbound web traffic through a proxy, the audit logs must be reviewed to determine if correct source information is being passed through by the proxy server.</t>
    </r>
    <r>
      <rPr>
        <sz val="11"/>
        <color rgb="FF000000"/>
        <rFont val="Calibri"/>
      </rPr>
      <t xml:space="preserve">
</t>
    </r>
    <r>
      <rPr>
        <sz val="11"/>
        <color rgb="FF000000"/>
        <rFont val="Calibri"/>
      </rPr>
      <t>View Apache log files as configured in "httpd.conf" files.</t>
    </r>
    <r>
      <rPr>
        <sz val="11"/>
        <color rgb="FF000000"/>
        <rFont val="Calibri"/>
      </rPr>
      <t xml:space="preserve">
</t>
    </r>
    <r>
      <rPr>
        <sz val="11"/>
        <color rgb="FF000000"/>
        <rFont val="Calibri"/>
      </rPr>
      <t>When the log file is displayed, review source IP information in log entries and verify the entries do not reflect the IP address of the proxy server.</t>
    </r>
    <r>
      <rPr>
        <sz val="11"/>
        <color rgb="FF000000"/>
        <rFont val="Calibri"/>
      </rPr>
      <t xml:space="preserve">
</t>
    </r>
    <r>
      <rPr>
        <sz val="11"/>
        <color rgb="FF000000"/>
        <rFont val="Calibri"/>
      </rPr>
      <t>If the log entries in the log file(s) reflect the IP address of the proxy server as the source, this is a finding.</t>
    </r>
  </si>
  <si>
    <t>V-214313</t>
  </si>
  <si>
    <r>
      <rPr>
        <sz val="11"/>
        <rFont val="Calibri"/>
      </rPr>
      <t>The Apache web server must use a logging mechanism that is configured to alert the (ISSO) and System Administrator (SA) in the event of a processing failure.</t>
    </r>
  </si>
  <si>
    <r>
      <rPr>
        <sz val="11"/>
        <color rgb="FF000000"/>
        <rFont val="Calibri"/>
      </rPr>
      <t>Work with the SIEM administrator to configure an alert when no audit data is received from Apache based on the defined schedule of connections.</t>
    </r>
  </si>
  <si>
    <r>
      <rPr>
        <sz val="11"/>
        <color rgb="FF000000"/>
        <rFont val="Calibri"/>
      </rPr>
      <t>Reviewing log data allows an investigator to recreate the path of an attacker and to capture forensic data for later use. Log data is also essential to system administrators in their daily administrative duties on the hosted system or within the hosted applications.</t>
    </r>
    <r>
      <rPr>
        <sz val="11"/>
        <color rgb="FF000000"/>
        <rFont val="Calibri"/>
      </rPr>
      <t xml:space="preserve">
</t>
    </r>
    <r>
      <rPr>
        <sz val="11"/>
        <color rgb="FF000000"/>
        <rFont val="Calibri"/>
      </rPr>
      <t>If the logging system begins to fail, events will not be recorded. Organizations must define logging failure events, at which time the application or the logging mechanism the application uses will provide a warning to the ISSO and SA at a minimum.</t>
    </r>
  </si>
  <si>
    <r>
      <rPr>
        <sz val="11"/>
        <color rgb="FF000000"/>
        <rFont val="Calibri"/>
      </rPr>
      <t>Work with the SIEM administrator to determine if an alert is configured when audit data is no longer received as expected.</t>
    </r>
    <r>
      <rPr>
        <sz val="11"/>
        <color rgb="FF000000"/>
        <rFont val="Calibri"/>
      </rPr>
      <t xml:space="preserve">
</t>
    </r>
    <r>
      <rPr>
        <sz val="11"/>
        <color rgb="FF000000"/>
        <rFont val="Calibri"/>
      </rPr>
      <t>If there is no alert configured, this is a finding.</t>
    </r>
  </si>
  <si>
    <t>V-214314</t>
  </si>
  <si>
    <r>
      <rPr>
        <sz val="11"/>
        <rFont val="Calibri"/>
      </rPr>
      <t>The Apache web server log files must only be accessible by privileged users.</t>
    </r>
  </si>
  <si>
    <r>
      <rPr>
        <sz val="11"/>
        <color rgb="FF000000"/>
        <rFont val="Calibri"/>
      </rPr>
      <t>To maintain the integrity of the data that is being captured in the log files, ensure that only the members of the Auditors group, Administrators, and the user assigned to run the web server software are granted permissions to read the log files.</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</si>
  <si>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</si>
  <si>
    <r>
      <rPr>
        <sz val="11"/>
        <color rgb="FF000000"/>
        <rFont val="Calibri"/>
      </rPr>
      <t>Review the &lt;'INSTALL PATH'&gt;\conf\httpd.conf file to determine the location of the logs.</t>
    </r>
    <r>
      <rPr>
        <sz val="11"/>
        <color rgb="FF000000"/>
        <rFont val="Calibri"/>
      </rPr>
      <t xml:space="preserve">
</t>
    </r>
    <r>
      <rPr>
        <sz val="11"/>
        <color rgb="FF000000"/>
        <rFont val="Calibri"/>
      </rPr>
      <t>Determine permissions for log files. From the command line, navigate to the directory where the log files are located and enter the following command:</t>
    </r>
    <r>
      <rPr>
        <sz val="11"/>
        <color rgb="FF000000"/>
        <rFont val="Calibri"/>
      </rPr>
      <t xml:space="preserve">
</t>
    </r>
    <r>
      <rPr>
        <sz val="11"/>
        <color rgb="FF000000"/>
        <rFont val="Calibri"/>
      </rPr>
      <t>icacls &lt;'Apache Directory'&gt;\logs\*</t>
    </r>
    <r>
      <rPr>
        <sz val="11"/>
        <color rgb="FF000000"/>
        <rFont val="Calibri"/>
      </rPr>
      <t xml:space="preserve">
</t>
    </r>
    <r>
      <rPr>
        <sz val="11"/>
        <color rgb="FF000000"/>
        <rFont val="Calibri"/>
      </rPr>
      <t>ex: icacls c:\Apache24\logs\*</t>
    </r>
    <r>
      <rPr>
        <sz val="11"/>
        <color rgb="FF000000"/>
        <rFont val="Calibri"/>
      </rPr>
      <t xml:space="preserve">
</t>
    </r>
    <r>
      <rPr>
        <sz val="11"/>
        <color rgb="FF000000"/>
        <rFont val="Calibri"/>
      </rPr>
      <t>Only the Auditors, Web Managers, Administrators, and the account that runs the web server should have permissions to the files.</t>
    </r>
    <r>
      <rPr>
        <sz val="11"/>
        <color rgb="FF000000"/>
        <rFont val="Calibri"/>
      </rPr>
      <t xml:space="preserve">
</t>
    </r>
    <r>
      <rPr>
        <sz val="11"/>
        <color rgb="FF000000"/>
        <rFont val="Calibri"/>
      </rPr>
      <t>If any users other than those authorized have read access to the log files, this is a finding.</t>
    </r>
  </si>
  <si>
    <t>V-214315</t>
  </si>
  <si>
    <r>
      <rPr>
        <sz val="11"/>
        <rFont val="Calibri"/>
      </rPr>
      <t>The log information from the Apache web server must be protected from unauthorized deletion and modification.</t>
    </r>
  </si>
  <si>
    <r>
      <rPr>
        <sz val="11"/>
        <color rgb="FF000000"/>
        <rFont val="Calibri"/>
      </rPr>
      <t>Obtain the log location by reviewing the &lt;'INSTALL PATH'&gt;\conf\httpd.conf file.</t>
    </r>
    <r>
      <rPr>
        <sz val="11"/>
        <color rgb="FF000000"/>
        <rFont val="Calibri"/>
      </rPr>
      <t xml:space="preserve">
</t>
    </r>
    <r>
      <rPr>
        <sz val="11"/>
        <color rgb="FF000000"/>
        <rFont val="Calibri"/>
      </rPr>
      <t>Click the "Browse" button and navigate to the directory where the log files are stored.</t>
    </r>
    <r>
      <rPr>
        <sz val="11"/>
        <color rgb="FF000000"/>
        <rFont val="Calibri"/>
      </rPr>
      <t xml:space="preserve">
</t>
    </r>
    <r>
      <rPr>
        <sz val="11"/>
        <color rgb="FF000000"/>
        <rFont val="Calibri"/>
      </rPr>
      <t>Right-click the log file name to review and click "Properties".</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the log file permissions for the appropriate group(s).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"Apply" in the "Actions" pane.</t>
    </r>
  </si>
  <si>
    <r>
      <rPr>
        <sz val="11"/>
        <color rgb="FF000000"/>
        <rFont val="Calibri"/>
      </rPr>
      <t>Log data is essential in the investigation of events. The accuracy of the information is always pertinent. Information that is not accurate does not help in the revealing of potential security risks and may hinder the early discovery of a system compromise. One of the first steps an attacker will undertake is the modification or deletion of log records to cover his tracks and prolong discovery.</t>
    </r>
    <r>
      <rPr>
        <sz val="11"/>
        <color rgb="FF000000"/>
        <rFont val="Calibri"/>
      </rPr>
      <t xml:space="preserve">
</t>
    </r>
    <r>
      <rPr>
        <sz val="11"/>
        <color rgb="FF000000"/>
        <rFont val="Calibri"/>
      </rPr>
      <t>The web server must protect the log data from unauthorized modification. This can be done by the web server if the web server is also doing the logging function. The web server may also use an external log system. In either case, the logs must be protected from modification by non-privileged users.</t>
    </r>
    <r>
      <rPr>
        <sz val="11"/>
        <color rgb="FF000000"/>
        <rFont val="Calibri"/>
      </rPr>
      <t xml:space="preserve">
</t>
    </r>
    <r>
      <rPr>
        <sz val="11"/>
        <color rgb="FF000000"/>
        <rFont val="Calibri"/>
      </rPr>
      <t>Satisfies: SRG-APP-000120-WSR-000070, SRG-APP-000119-WSR-000069</t>
    </r>
  </si>
  <si>
    <r>
      <rPr>
        <sz val="11"/>
        <color rgb="FF000000"/>
        <rFont val="Calibri"/>
      </rPr>
      <t xml:space="preserve">Query the System Administrator (SA) to determine who has update access to the web server log files. </t>
    </r>
    <r>
      <rPr>
        <sz val="11"/>
        <color rgb="FF000000"/>
        <rFont val="Calibri"/>
      </rPr>
      <t xml:space="preserve">
</t>
    </r>
    <r>
      <rPr>
        <sz val="11"/>
        <color rgb="FF000000"/>
        <rFont val="Calibri"/>
      </rPr>
      <t>The role of auditor and the role of SA should be distinctly separate. An individual functioning as an auditor should not also serve as an SA due to a conflict of interest.</t>
    </r>
    <r>
      <rPr>
        <sz val="11"/>
        <color rgb="FF000000"/>
        <rFont val="Calibri"/>
      </rPr>
      <t xml:space="preserve">
</t>
    </r>
    <r>
      <rPr>
        <sz val="11"/>
        <color rgb="FF000000"/>
        <rFont val="Calibri"/>
      </rPr>
      <t>Only management-authorized individuals with a privileged ID or group ID associated with an auditor role will have access permission to log files that are greater than read on web servers he or she has been authorized to audit.</t>
    </r>
    <r>
      <rPr>
        <sz val="11"/>
        <color rgb="FF000000"/>
        <rFont val="Calibri"/>
      </rPr>
      <t xml:space="preserve">
</t>
    </r>
    <r>
      <rPr>
        <sz val="11"/>
        <color rgb="FF000000"/>
        <rFont val="Calibri"/>
      </rPr>
      <t>Only management-authorized individuals with a privileged ID or group ID associated with either an SA or Web Administrator role may have read authority to log files for the web servers he or she has been authorized to administer.</t>
    </r>
    <r>
      <rPr>
        <sz val="11"/>
        <color rgb="FF000000"/>
        <rFont val="Calibri"/>
      </rPr>
      <t xml:space="preserve">
</t>
    </r>
    <r>
      <rPr>
        <sz val="11"/>
        <color rgb="FF000000"/>
        <rFont val="Calibri"/>
      </rPr>
      <t>If an account with roles other than auditor has greater than read authority to the log files, this is a finding.</t>
    </r>
    <r>
      <rPr>
        <sz val="11"/>
        <color rgb="FF000000"/>
        <rFont val="Calibri"/>
      </rPr>
      <t xml:space="preserve">
</t>
    </r>
    <r>
      <rPr>
        <sz val="11"/>
        <color rgb="FF000000"/>
        <rFont val="Calibri"/>
      </rPr>
      <t>Obtain the log location by reviewing the &lt;'INSTALL PATH'&gt;\conf\httpd.conf file.</t>
    </r>
    <r>
      <rPr>
        <sz val="11"/>
        <color rgb="FF000000"/>
        <rFont val="Calibri"/>
      </rPr>
      <t xml:space="preserve">
</t>
    </r>
    <r>
      <rPr>
        <sz val="11"/>
        <color rgb="FF000000"/>
        <rFont val="Calibri"/>
      </rPr>
      <t>Click the "Browse" button and navigate to the directory where the log files are stored.</t>
    </r>
    <r>
      <rPr>
        <sz val="11"/>
        <color rgb="FF000000"/>
        <rFont val="Calibri"/>
      </rPr>
      <t xml:space="preserve">
</t>
    </r>
    <r>
      <rPr>
        <sz val="11"/>
        <color rgb="FF000000"/>
        <rFont val="Calibri"/>
      </rPr>
      <t>Right-click the log file name to review and click "Properties".</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If an account associated with roles other than auditors, SAs, or Web Administrators has any access to log files, this is a finding.</t>
    </r>
    <r>
      <rPr>
        <sz val="11"/>
        <color rgb="FF000000"/>
        <rFont val="Calibri"/>
      </rPr>
      <t xml:space="preserve">
</t>
    </r>
    <r>
      <rPr>
        <sz val="11"/>
        <color rgb="FF000000"/>
        <rFont val="Calibri"/>
      </rPr>
      <t>If an account with roles other than auditor has greater than read authority to the log files, this is a finding.</t>
    </r>
    <r>
      <rPr>
        <sz val="11"/>
        <color rgb="FF000000"/>
        <rFont val="Calibri"/>
      </rPr>
      <t xml:space="preserve">
</t>
    </r>
    <r>
      <rPr>
        <sz val="11"/>
        <color rgb="FF000000"/>
        <rFont val="Calibri"/>
      </rPr>
      <t>This check does not apply to service account IDs used by automated services necessary to process, manage, and store log files.</t>
    </r>
  </si>
  <si>
    <t>V-214316</t>
  </si>
  <si>
    <r>
      <rPr>
        <sz val="11"/>
        <rFont val="Calibri"/>
      </rPr>
      <t>The log data and records from the Apache web server must be backed up onto a different system or media.</t>
    </r>
  </si>
  <si>
    <r>
      <rPr>
        <sz val="11"/>
        <color rgb="FF000000"/>
        <rFont val="Calibri"/>
      </rPr>
      <t>Document the web server backup procedures.</t>
    </r>
  </si>
  <si>
    <r>
      <rPr>
        <sz val="11"/>
        <color rgb="FF000000"/>
        <rFont val="Calibri"/>
      </rPr>
      <t>Protection of log data includes ensuring log data is not accidentally lost or deleted. Backing up log records to an unrelated system or onto separate media than the system the web server is actually running on helps to ensure that, in the event of a catastrophic system failure, the log records will be retained.</t>
    </r>
  </si>
  <si>
    <r>
      <rPr>
        <sz val="11"/>
        <color rgb="FF000000"/>
        <rFont val="Calibri"/>
      </rPr>
      <t>Interview the Information System Security Officer (ISSO), System Administrator (SA), Web Manager, Webmaster, or developers as necessary to determine whether a tested and verifiable backup strategy has been implemented for web server software as well as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Who maintains the backup and recovery procedures?</t>
    </r>
    <r>
      <rPr>
        <sz val="11"/>
        <color rgb="FF000000"/>
        <rFont val="Calibri"/>
      </rPr>
      <t xml:space="preserve">
</t>
    </r>
    <r>
      <rPr>
        <sz val="11"/>
        <color rgb="FF000000"/>
        <rFont val="Calibri"/>
      </rPr>
      <t>Do you have a copy of the backup and recovery procedures?</t>
    </r>
    <r>
      <rPr>
        <sz val="11"/>
        <color rgb="FF000000"/>
        <rFont val="Calibri"/>
      </rPr>
      <t xml:space="preserve">
</t>
    </r>
    <r>
      <rPr>
        <sz val="11"/>
        <color rgb="FF000000"/>
        <rFont val="Calibri"/>
      </rPr>
      <t>Where is the off-site backup location?</t>
    </r>
    <r>
      <rPr>
        <sz val="11"/>
        <color rgb="FF000000"/>
        <rFont val="Calibri"/>
      </rPr>
      <t xml:space="preserve">
</t>
    </r>
    <r>
      <rPr>
        <sz val="11"/>
        <color rgb="FF000000"/>
        <rFont val="Calibri"/>
      </rPr>
      <t>Is the contingency plan documented?</t>
    </r>
    <r>
      <rPr>
        <sz val="11"/>
        <color rgb="FF000000"/>
        <rFont val="Calibri"/>
      </rPr>
      <t xml:space="preserve">
</t>
    </r>
    <r>
      <rPr>
        <sz val="11"/>
        <color rgb="FF000000"/>
        <rFont val="Calibri"/>
      </rPr>
      <t>When was the last time the contingency plan was tested?</t>
    </r>
    <r>
      <rPr>
        <sz val="11"/>
        <color rgb="FF000000"/>
        <rFont val="Calibri"/>
      </rPr>
      <t xml:space="preserve">
</t>
    </r>
    <r>
      <rPr>
        <sz val="11"/>
        <color rgb="FF000000"/>
        <rFont val="Calibri"/>
      </rPr>
      <t>Are the test dates and results documented?</t>
    </r>
    <r>
      <rPr>
        <sz val="11"/>
        <color rgb="FF000000"/>
        <rFont val="Calibri"/>
      </rPr>
      <t xml:space="preserve">
</t>
    </r>
    <r>
      <rPr>
        <sz val="11"/>
        <color rgb="FF000000"/>
        <rFont val="Calibri"/>
      </rPr>
      <t>If there is not a backup and recovery process for the web server, this is a finding.</t>
    </r>
  </si>
  <si>
    <t>V-214318</t>
  </si>
  <si>
    <r>
      <rPr>
        <sz val="11"/>
        <rFont val="Calibri"/>
      </rPr>
      <t>The Apache web server must not perform user management for hosted applications.</t>
    </r>
  </si>
  <si>
    <r>
      <rPr>
        <sz val="11"/>
        <color rgb="FF000000"/>
        <rFont val="Calibri"/>
      </rPr>
      <t>Reconfigure any hosted applications on the Apache web server to perform user management outside the web server.</t>
    </r>
    <r>
      <rPr>
        <sz val="11"/>
        <color rgb="FF000000"/>
        <rFont val="Calibri"/>
      </rPr>
      <t xml:space="preserve">
</t>
    </r>
    <r>
      <rPr>
        <sz val="11"/>
        <color rgb="FF000000"/>
        <rFont val="Calibri"/>
      </rPr>
      <t>Document how the hosted application user management is accomplished.</t>
    </r>
  </si>
  <si>
    <r>
      <rPr>
        <sz val="11"/>
        <color rgb="FF000000"/>
        <rFont val="Calibri"/>
      </rPr>
      <t>User management and authentication can be an essential part of any application hosted by the web server. Along with authenticating users, the user management function must perform several other tasks such as password complexity, locking users after a configurable number of failed logons, and management of temporary and emergency accounts. All of this must be done enterprise-wide.</t>
    </r>
    <r>
      <rPr>
        <sz val="11"/>
        <color rgb="FF000000"/>
        <rFont val="Calibri"/>
      </rPr>
      <t xml:space="preserve">
</t>
    </r>
    <r>
      <rPr>
        <sz val="11"/>
        <color rgb="FF000000"/>
        <rFont val="Calibri"/>
      </rPr>
      <t>The web server contains a minimal user management function, but the web server user management function does not offer enterprise-wide user management, and user management is not the primary function of the web server. User management for the hosted applications should be done through a facility that is built for enterprise-wide user management, such as LDAP and Active Directory.</t>
    </r>
  </si>
  <si>
    <r>
      <rPr>
        <sz val="11"/>
        <color rgb="FF000000"/>
        <rFont val="Calibri"/>
      </rPr>
      <t>Interview the System Administrator (SA) about the role of the Apache web server.</t>
    </r>
    <r>
      <rPr>
        <sz val="11"/>
        <color rgb="FF000000"/>
        <rFont val="Calibri"/>
      </rPr>
      <t xml:space="preserve">
</t>
    </r>
    <r>
      <rPr>
        <sz val="11"/>
        <color rgb="FF000000"/>
        <rFont val="Calibri"/>
      </rPr>
      <t>If the web server is hosting an application, have the SA provide supporting documentation on how the application's user management is accomplished outside of the web server.</t>
    </r>
    <r>
      <rPr>
        <sz val="11"/>
        <color rgb="FF000000"/>
        <rFont val="Calibri"/>
      </rPr>
      <t xml:space="preserve">
</t>
    </r>
    <r>
      <rPr>
        <sz val="11"/>
        <color rgb="FF000000"/>
        <rFont val="Calibri"/>
      </rPr>
      <t>If the web server is not hosting an application, this is Not Applicable.</t>
    </r>
    <r>
      <rPr>
        <sz val="11"/>
        <color rgb="FF000000"/>
        <rFont val="Calibri"/>
      </rPr>
      <t xml:space="preserve">
</t>
    </r>
    <r>
      <rPr>
        <sz val="11"/>
        <color rgb="FF000000"/>
        <rFont val="Calibri"/>
      </rPr>
      <t>If the web server is performing user management for hosted applications, this is a finding.</t>
    </r>
    <r>
      <rPr>
        <sz val="11"/>
        <color rgb="FF000000"/>
        <rFont val="Calibri"/>
      </rPr>
      <t xml:space="preserve">
</t>
    </r>
    <r>
      <rPr>
        <sz val="11"/>
        <color rgb="FF000000"/>
        <rFont val="Calibri"/>
      </rPr>
      <t>If the web server is hosting an application and the SA cannot provide supporting documentation on how the application's user management is accomplished outside of the Apache web server, this is a finding.</t>
    </r>
  </si>
  <si>
    <t>V-214319</t>
  </si>
  <si>
    <r>
      <rPr>
        <sz val="11"/>
        <rFont val="Calibri"/>
      </rPr>
      <t>The Apache web server must only contain services and functions necessary for operation.</t>
    </r>
  </si>
  <si>
    <r>
      <rPr>
        <sz val="11"/>
        <color rgb="FF000000"/>
        <rFont val="Calibri"/>
      </rPr>
      <t>Review all pre-installed content and remove content that is not required. In particular, look for the unnecessary content that may be found in the document root directory, a configuration directory such as conf/extra directory, or as a UNIX/Linux package</t>
    </r>
    <r>
      <rPr>
        <sz val="11"/>
        <color rgb="FF000000"/>
        <rFont val="Calibri"/>
      </rPr>
      <t xml:space="preserve">
</t>
    </r>
    <r>
      <rPr>
        <sz val="11"/>
        <color rgb="FF000000"/>
        <rFont val="Calibri"/>
      </rPr>
      <t>Remove the default index.html or welcome page if it is a separate package. If the default welcome page is part of the main Apache httpd package as it is on Red Hat Linux, comment out the configuration as shown below. Removing a file such as the "welcome.conf" is not recommended as it may be replaced if the package is updated.</t>
    </r>
    <r>
      <rPr>
        <sz val="11"/>
        <color rgb="FF000000"/>
        <rFont val="Calibri"/>
      </rPr>
      <t xml:space="preserve">
</t>
    </r>
    <r>
      <rPr>
        <sz val="11"/>
        <color rgb="FF000000"/>
        <rFont val="Calibri"/>
      </rPr>
      <t>#</t>
    </r>
    <r>
      <rPr>
        <sz val="11"/>
        <color rgb="FF000000"/>
        <rFont val="Calibri"/>
      </rPr>
      <t xml:space="preserve">
</t>
    </r>
    <r>
      <rPr>
        <sz val="11"/>
        <color rgb="FF000000"/>
        <rFont val="Calibri"/>
      </rPr>
      <t># This configuration file enables the default "Welcome"</t>
    </r>
    <r>
      <rPr>
        <sz val="11"/>
        <color rgb="FF000000"/>
        <rFont val="Calibri"/>
      </rPr>
      <t xml:space="preserve">
</t>
    </r>
    <r>
      <rPr>
        <sz val="11"/>
        <color rgb="FF000000"/>
        <rFont val="Calibri"/>
      </rPr>
      <t># page if there is no default index page present for</t>
    </r>
    <r>
      <rPr>
        <sz val="11"/>
        <color rgb="FF000000"/>
        <rFont val="Calibri"/>
      </rPr>
      <t xml:space="preserve">
</t>
    </r>
    <r>
      <rPr>
        <sz val="11"/>
        <color rgb="FF000000"/>
        <rFont val="Calibri"/>
      </rPr>
      <t># the root URL. To disable the Welcome page, comment</t>
    </r>
    <r>
      <rPr>
        <sz val="11"/>
        <color rgb="FF000000"/>
        <rFont val="Calibri"/>
      </rPr>
      <t xml:space="preserve">
</t>
    </r>
    <r>
      <rPr>
        <sz val="11"/>
        <color rgb="FF000000"/>
        <rFont val="Calibri"/>
      </rPr>
      <t># out all the lines below.</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##&lt;LocationMatch "^/+$"&gt;</t>
    </r>
    <r>
      <rPr>
        <sz val="11"/>
        <color rgb="FF000000"/>
        <rFont val="Calibri"/>
      </rPr>
      <t xml:space="preserve">
</t>
    </r>
    <r>
      <rPr>
        <sz val="11"/>
        <color rgb="FF000000"/>
        <rFont val="Calibri"/>
      </rPr>
      <t>## Options -Indexes</t>
    </r>
    <r>
      <rPr>
        <sz val="11"/>
        <color rgb="FF000000"/>
        <rFont val="Calibri"/>
      </rPr>
      <t xml:space="preserve">
</t>
    </r>
    <r>
      <rPr>
        <sz val="11"/>
        <color rgb="FF000000"/>
        <rFont val="Calibri"/>
      </rPr>
      <t>## ErrorDocument 403 /error/noindex.html</t>
    </r>
    <r>
      <rPr>
        <sz val="11"/>
        <color rgb="FF000000"/>
        <rFont val="Calibri"/>
      </rPr>
      <t xml:space="preserve">
</t>
    </r>
    <r>
      <rPr>
        <sz val="11"/>
        <color rgb="FF000000"/>
        <rFont val="Calibri"/>
      </rPr>
      <t>##&lt;/LocationMatch&gt;</t>
    </r>
    <r>
      <rPr>
        <sz val="11"/>
        <color rgb="FF000000"/>
        <rFont val="Calibri"/>
      </rPr>
      <t xml:space="preserve">
</t>
    </r>
    <r>
      <rPr>
        <sz val="11"/>
        <color rgb="FF000000"/>
        <rFont val="Calibri"/>
      </rPr>
      <t>Remove the Apache User Manual content or comment out configurations referencing the manual:</t>
    </r>
    <r>
      <rPr>
        <sz val="11"/>
        <color rgb="FF000000"/>
        <rFont val="Calibri"/>
      </rPr>
      <t xml:space="preserve">
</t>
    </r>
    <r>
      <rPr>
        <sz val="11"/>
        <color rgb="FF000000"/>
        <rFont val="Calibri"/>
      </rPr>
      <t># yum erase httpd-manual</t>
    </r>
    <r>
      <rPr>
        <sz val="11"/>
        <color rgb="FF000000"/>
        <rFont val="Calibri"/>
      </rPr>
      <t xml:space="preserve">
</t>
    </r>
    <r>
      <rPr>
        <sz val="11"/>
        <color rgb="FF000000"/>
        <rFont val="Calibri"/>
      </rPr>
      <t>Remove or comment out any Server Status handler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 Allow server status reports generated by mod_status,</t>
    </r>
    <r>
      <rPr>
        <sz val="11"/>
        <color rgb="FF000000"/>
        <rFont val="Calibri"/>
      </rPr>
      <t xml:space="preserve">
</t>
    </r>
    <r>
      <rPr>
        <sz val="11"/>
        <color rgb="FF000000"/>
        <rFont val="Calibri"/>
      </rPr>
      <t># with the URL of http://servername/server-status</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/server-status&gt;</t>
    </r>
    <r>
      <rPr>
        <sz val="11"/>
        <color rgb="FF000000"/>
        <rFont val="Calibri"/>
      </rPr>
      <t xml:space="preserve">
</t>
    </r>
    <r>
      <rPr>
        <sz val="11"/>
        <color rgb="FF000000"/>
        <rFont val="Calibri"/>
      </rPr>
      <t>## SetHandler server-status</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Remove or comment out any Server Information handler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 Allow remote server configuration reports, with the URL of</t>
    </r>
    <r>
      <rPr>
        <sz val="11"/>
        <color rgb="FF000000"/>
        <rFont val="Calibri"/>
      </rPr>
      <t xml:space="preserve">
</t>
    </r>
    <r>
      <rPr>
        <sz val="11"/>
        <color rgb="FF000000"/>
        <rFont val="Calibri"/>
      </rPr>
      <t># http://servername/server-info (requires that mod_info.c be loaded).</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/server-info&gt;</t>
    </r>
    <r>
      <rPr>
        <sz val="11"/>
        <color rgb="FF000000"/>
        <rFont val="Calibri"/>
      </rPr>
      <t xml:space="preserve">
</t>
    </r>
    <r>
      <rPr>
        <sz val="11"/>
        <color rgb="FF000000"/>
        <rFont val="Calibri"/>
      </rPr>
      <t>## SetHandler server-info</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Remove or comment out any other handler configuration such as perl-status:</t>
    </r>
    <r>
      <rPr>
        <sz val="11"/>
        <color rgb="FF000000"/>
        <rFont val="Calibri"/>
      </rPr>
      <t xml:space="preserve">
</t>
    </r>
    <r>
      <rPr>
        <sz val="11"/>
        <color rgb="FF000000"/>
        <rFont val="Calibri"/>
      </rPr>
      <t># This will allow remote server configuration reports, with the URL of</t>
    </r>
    <r>
      <rPr>
        <sz val="11"/>
        <color rgb="FF000000"/>
        <rFont val="Calibri"/>
      </rPr>
      <t xml:space="preserve">
</t>
    </r>
    <r>
      <rPr>
        <sz val="11"/>
        <color rgb="FF000000"/>
        <rFont val="Calibri"/>
      </rPr>
      <t># http://servername/perl-status</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/perl-status&gt;</t>
    </r>
    <r>
      <rPr>
        <sz val="11"/>
        <color rgb="FF000000"/>
        <rFont val="Calibri"/>
      </rPr>
      <t xml:space="preserve">
</t>
    </r>
    <r>
      <rPr>
        <sz val="11"/>
        <color rgb="FF000000"/>
        <rFont val="Calibri"/>
      </rPr>
      <t>## SetHandler perl-script</t>
    </r>
    <r>
      <rPr>
        <sz val="11"/>
        <color rgb="FF000000"/>
        <rFont val="Calibri"/>
      </rPr>
      <t xml:space="preserve">
</t>
    </r>
    <r>
      <rPr>
        <sz val="11"/>
        <color rgb="FF000000"/>
        <rFont val="Calibri"/>
      </rPr>
      <t>## PerlResponseHandler Apache2::Status</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The default source build provides extra content available in the /usr/local/apache2/conf/extra/ directory, but the configuration of most of the extra content is commented out by default. In particular, the inclusion of conf/extra/proxyhtml.conf is not commented out in "httpd.conf":</t>
    </r>
    <r>
      <rPr>
        <sz val="11"/>
        <color rgb="FF000000"/>
        <rFont val="Calibri"/>
      </rPr>
      <t xml:space="preserve">
</t>
    </r>
    <r>
      <rPr>
        <sz val="11"/>
        <color rgb="FF000000"/>
        <rFont val="Calibri"/>
      </rPr>
      <t># Server-pool management (MPM specific)</t>
    </r>
    <r>
      <rPr>
        <sz val="11"/>
        <color rgb="FF000000"/>
        <rFont val="Calibri"/>
      </rPr>
      <t xml:space="preserve">
</t>
    </r>
    <r>
      <rPr>
        <sz val="11"/>
        <color rgb="FF000000"/>
        <rFont val="Calibri"/>
      </rPr>
      <t>#Include conf/extra/httpd-mpm.conf</t>
    </r>
    <r>
      <rPr>
        <sz val="11"/>
        <color rgb="FF000000"/>
        <rFont val="Calibri"/>
      </rPr>
      <t xml:space="preserve">
</t>
    </r>
    <r>
      <rPr>
        <sz val="11"/>
        <color rgb="FF000000"/>
        <rFont val="Calibri"/>
      </rPr>
      <t># Multi-language error messages</t>
    </r>
    <r>
      <rPr>
        <sz val="11"/>
        <color rgb="FF000000"/>
        <rFont val="Calibri"/>
      </rPr>
      <t xml:space="preserve">
</t>
    </r>
    <r>
      <rPr>
        <sz val="11"/>
        <color rgb="FF000000"/>
        <rFont val="Calibri"/>
      </rPr>
      <t>#Include conf/extra/httpd-multilang-errordoc.conf</t>
    </r>
    <r>
      <rPr>
        <sz val="11"/>
        <color rgb="FF000000"/>
        <rFont val="Calibri"/>
      </rPr>
      <t xml:space="preserve">
</t>
    </r>
    <r>
      <rPr>
        <sz val="11"/>
        <color rgb="FF000000"/>
        <rFont val="Calibri"/>
      </rPr>
      <t># Fancy directory listings</t>
    </r>
    <r>
      <rPr>
        <sz val="11"/>
        <color rgb="FF000000"/>
        <rFont val="Calibri"/>
      </rPr>
      <t xml:space="preserve">
</t>
    </r>
    <r>
      <rPr>
        <sz val="11"/>
        <color rgb="FF000000"/>
        <rFont val="Calibri"/>
      </rPr>
      <t>#Include conf/extra/httpd-autoindex.conf</t>
    </r>
    <r>
      <rPr>
        <sz val="11"/>
        <color rgb="FF000000"/>
        <rFont val="Calibri"/>
      </rPr>
      <t xml:space="preserve">
</t>
    </r>
    <r>
      <rPr>
        <sz val="11"/>
        <color rgb="FF000000"/>
        <rFont val="Calibri"/>
      </rPr>
      <t># Language settings</t>
    </r>
    <r>
      <rPr>
        <sz val="11"/>
        <color rgb="FF000000"/>
        <rFont val="Calibri"/>
      </rPr>
      <t xml:space="preserve">
</t>
    </r>
    <r>
      <rPr>
        <sz val="11"/>
        <color rgb="FF000000"/>
        <rFont val="Calibri"/>
      </rPr>
      <t>#Include conf/extra/httpd-languages.conf</t>
    </r>
    <r>
      <rPr>
        <sz val="11"/>
        <color rgb="FF000000"/>
        <rFont val="Calibri"/>
      </rPr>
      <t xml:space="preserve">
</t>
    </r>
    <r>
      <rPr>
        <sz val="11"/>
        <color rgb="FF000000"/>
        <rFont val="Calibri"/>
      </rPr>
      <t># User home directories</t>
    </r>
    <r>
      <rPr>
        <sz val="11"/>
        <color rgb="FF000000"/>
        <rFont val="Calibri"/>
      </rPr>
      <t xml:space="preserve">
</t>
    </r>
    <r>
      <rPr>
        <sz val="11"/>
        <color rgb="FF000000"/>
        <rFont val="Calibri"/>
      </rPr>
      <t>#Include conf/extra/httpd-userdir.conf</t>
    </r>
    <r>
      <rPr>
        <sz val="11"/>
        <color rgb="FF000000"/>
        <rFont val="Calibri"/>
      </rPr>
      <t xml:space="preserve">
</t>
    </r>
    <r>
      <rPr>
        <sz val="11"/>
        <color rgb="FF000000"/>
        <rFont val="Calibri"/>
      </rPr>
      <t># Real-time info on requests and configuration</t>
    </r>
    <r>
      <rPr>
        <sz val="11"/>
        <color rgb="FF000000"/>
        <rFont val="Calibri"/>
      </rPr>
      <t xml:space="preserve">
</t>
    </r>
    <r>
      <rPr>
        <sz val="11"/>
        <color rgb="FF000000"/>
        <rFont val="Calibri"/>
      </rPr>
      <t>#Include conf/extra/httpd-info.conf</t>
    </r>
    <r>
      <rPr>
        <sz val="11"/>
        <color rgb="FF000000"/>
        <rFont val="Calibri"/>
      </rPr>
      <t xml:space="preserve">
</t>
    </r>
    <r>
      <rPr>
        <sz val="11"/>
        <color rgb="FF000000"/>
        <rFont val="Calibri"/>
      </rPr>
      <t># Virtual hosts</t>
    </r>
    <r>
      <rPr>
        <sz val="11"/>
        <color rgb="FF000000"/>
        <rFont val="Calibri"/>
      </rPr>
      <t xml:space="preserve">
</t>
    </r>
    <r>
      <rPr>
        <sz val="11"/>
        <color rgb="FF000000"/>
        <rFont val="Calibri"/>
      </rPr>
      <t>#Include conf/extra/httpd-vhosts.conf</t>
    </r>
    <r>
      <rPr>
        <sz val="11"/>
        <color rgb="FF000000"/>
        <rFont val="Calibri"/>
      </rPr>
      <t xml:space="preserve">
</t>
    </r>
    <r>
      <rPr>
        <sz val="11"/>
        <color rgb="FF000000"/>
        <rFont val="Calibri"/>
      </rPr>
      <t># Local access to the Apache HTTP Server Manual</t>
    </r>
    <r>
      <rPr>
        <sz val="11"/>
        <color rgb="FF000000"/>
        <rFont val="Calibri"/>
      </rPr>
      <t xml:space="preserve">
</t>
    </r>
    <r>
      <rPr>
        <sz val="11"/>
        <color rgb="FF000000"/>
        <rFont val="Calibri"/>
      </rPr>
      <t>#Include conf/extra/httpd-manual.conf</t>
    </r>
    <r>
      <rPr>
        <sz val="11"/>
        <color rgb="FF000000"/>
        <rFont val="Calibri"/>
      </rPr>
      <t xml:space="preserve">
</t>
    </r>
    <r>
      <rPr>
        <sz val="11"/>
        <color rgb="FF000000"/>
        <rFont val="Calibri"/>
      </rPr>
      <t># Distributed authoring and versioning (WebDAV)</t>
    </r>
    <r>
      <rPr>
        <sz val="11"/>
        <color rgb="FF000000"/>
        <rFont val="Calibri"/>
      </rPr>
      <t xml:space="preserve">
</t>
    </r>
    <r>
      <rPr>
        <sz val="11"/>
        <color rgb="FF000000"/>
        <rFont val="Calibri"/>
      </rPr>
      <t>#Include conf/extra/httpd-dav.conf</t>
    </r>
    <r>
      <rPr>
        <sz val="11"/>
        <color rgb="FF000000"/>
        <rFont val="Calibri"/>
      </rPr>
      <t xml:space="preserve">
</t>
    </r>
    <r>
      <rPr>
        <sz val="11"/>
        <color rgb="FF000000"/>
        <rFont val="Calibri"/>
      </rPr>
      <t># Various default settings</t>
    </r>
    <r>
      <rPr>
        <sz val="11"/>
        <color rgb="FF000000"/>
        <rFont val="Calibri"/>
      </rPr>
      <t xml:space="preserve">
</t>
    </r>
    <r>
      <rPr>
        <sz val="11"/>
        <color rgb="FF000000"/>
        <rFont val="Calibri"/>
      </rPr>
      <t>#Include conf/extra/httpd-default.conf</t>
    </r>
    <r>
      <rPr>
        <sz val="11"/>
        <color rgb="FF000000"/>
        <rFont val="Calibri"/>
      </rPr>
      <t xml:space="preserve">
</t>
    </r>
    <r>
      <rPr>
        <sz val="11"/>
        <color rgb="FF000000"/>
        <rFont val="Calibri"/>
      </rPr>
      <t># Configure mod_proxy_html to understand HTML4/XHTML1</t>
    </r>
    <r>
      <rPr>
        <sz val="11"/>
        <color rgb="FF000000"/>
        <rFont val="Calibri"/>
      </rPr>
      <t xml:space="preserve">
</t>
    </r>
    <r>
      <rPr>
        <sz val="11"/>
        <color rgb="FF000000"/>
        <rFont val="Calibri"/>
      </rPr>
      <t>&lt;IfModule proxy_html_module&gt;</t>
    </r>
    <r>
      <rPr>
        <sz val="11"/>
        <color rgb="FF000000"/>
        <rFont val="Calibri"/>
      </rPr>
      <t xml:space="preserve">
</t>
    </r>
    <r>
      <rPr>
        <sz val="11"/>
        <color rgb="FF000000"/>
        <rFont val="Calibri"/>
      </rPr>
      <t>Include conf/extra/proxy-html.conf</t>
    </r>
    <r>
      <rPr>
        <sz val="11"/>
        <color rgb="FF000000"/>
        <rFont val="Calibri"/>
      </rPr>
      <t xml:space="preserve">
</t>
    </r>
    <r>
      <rPr>
        <sz val="11"/>
        <color rgb="FF000000"/>
        <rFont val="Calibri"/>
      </rPr>
      <t>&lt;/IfModule&gt;</t>
    </r>
    <r>
      <rPr>
        <sz val="11"/>
        <color rgb="FF000000"/>
        <rFont val="Calibri"/>
      </rPr>
      <t xml:space="preserve">
</t>
    </r>
    <r>
      <rPr>
        <sz val="11"/>
        <color rgb="FF000000"/>
        <rFont val="Calibri"/>
      </rPr>
      <t># Secure (SSL/TLS) connections</t>
    </r>
    <r>
      <rPr>
        <sz val="11"/>
        <color rgb="FF000000"/>
        <rFont val="Calibri"/>
      </rPr>
      <t xml:space="preserve">
</t>
    </r>
    <r>
      <rPr>
        <sz val="11"/>
        <color rgb="FF000000"/>
        <rFont val="Calibri"/>
      </rPr>
      <t>#Include conf/extra/httpd-ssl.conf</t>
    </r>
    <r>
      <rPr>
        <sz val="11"/>
        <color rgb="FF000000"/>
        <rFont val="Calibri"/>
      </rPr>
      <t xml:space="preserve">
</t>
    </r>
    <r>
      <rPr>
        <sz val="11"/>
        <color rgb="FF000000"/>
        <rFont val="Calibri"/>
      </rPr>
      <t>For applications developed in-house, ensure that development artifacts (sample data and scripts; unused libraries, components, debug code; or tools) are not included in the deployed software or accessible in the production environment.</t>
    </r>
  </si>
  <si>
    <r>
      <rPr>
        <sz val="11"/>
        <color rgb="FF000000"/>
        <rFont val="Calibri"/>
      </rPr>
      <t>A web server can provide many features, services, and processes. Some of these may be deemed unnecessary or too unsecure to run on a production DoD system.</t>
    </r>
    <r>
      <rPr>
        <sz val="11"/>
        <color rgb="FF000000"/>
        <rFont val="Calibri"/>
      </rPr>
      <t xml:space="preserve">
</t>
    </r>
    <r>
      <rPr>
        <sz val="11"/>
        <color rgb="FF000000"/>
        <rFont val="Calibri"/>
      </rPr>
      <t>The web server must provide the capability to disable, uninstall, or deactivate functionality and services that are deemed to be non-essential to the web server mission or can adversely impact server performance.</t>
    </r>
  </si>
  <si>
    <r>
      <rPr>
        <sz val="11"/>
        <color rgb="FF000000"/>
        <rFont val="Calibri"/>
      </rPr>
      <t>Verify the document root directory and the configuration files do not provide for default index.html or welcome page.</t>
    </r>
    <r>
      <rPr>
        <sz val="11"/>
        <color rgb="FF000000"/>
        <rFont val="Calibri"/>
      </rPr>
      <t xml:space="preserve">
</t>
    </r>
    <r>
      <rPr>
        <sz val="11"/>
        <color rgb="FF000000"/>
        <rFont val="Calibri"/>
      </rPr>
      <t>Verify the Apache User Manual content is not installed by checking the configuration files for manual location directives.</t>
    </r>
    <r>
      <rPr>
        <sz val="11"/>
        <color rgb="FF000000"/>
        <rFont val="Calibri"/>
      </rPr>
      <t xml:space="preserve">
</t>
    </r>
    <r>
      <rPr>
        <sz val="11"/>
        <color rgb="FF000000"/>
        <rFont val="Calibri"/>
      </rPr>
      <t>Verify the Apache configuration files do not have the Server Status handler configured.</t>
    </r>
    <r>
      <rPr>
        <sz val="11"/>
        <color rgb="FF000000"/>
        <rFont val="Calibri"/>
      </rPr>
      <t xml:space="preserve">
</t>
    </r>
    <r>
      <rPr>
        <sz val="11"/>
        <color rgb="FF000000"/>
        <rFont val="Calibri"/>
      </rPr>
      <t>Verify that the Server Information handler is not configured.</t>
    </r>
    <r>
      <rPr>
        <sz val="11"/>
        <color rgb="FF000000"/>
        <rFont val="Calibri"/>
      </rPr>
      <t xml:space="preserve">
</t>
    </r>
    <r>
      <rPr>
        <sz val="11"/>
        <color rgb="FF000000"/>
        <rFont val="Calibri"/>
      </rPr>
      <t>Verify that any other handler configurations such as perl-status is not enabled.</t>
    </r>
    <r>
      <rPr>
        <sz val="11"/>
        <color rgb="FF000000"/>
        <rFont val="Calibri"/>
      </rPr>
      <t xml:space="preserve">
</t>
    </r>
    <r>
      <rPr>
        <sz val="11"/>
        <color rgb="FF000000"/>
        <rFont val="Calibri"/>
      </rPr>
      <t>If any of these are present, this is a finding.</t>
    </r>
  </si>
  <si>
    <t>V-214320</t>
  </si>
  <si>
    <r>
      <rPr>
        <sz val="11"/>
        <rFont val="Calibri"/>
      </rPr>
      <t>The Apache web server must not be a proxy server.</t>
    </r>
  </si>
  <si>
    <r>
      <rPr>
        <sz val="11"/>
        <color rgb="FF000000"/>
        <rFont val="Calibri"/>
      </rPr>
      <t>Open the &lt;'INSTALL PATH'&gt;\conf\httpd.conf file with an editor and search for the following directive:</t>
    </r>
    <r>
      <rPr>
        <sz val="11"/>
        <color rgb="FF000000"/>
        <rFont val="Calibri"/>
      </rPr>
      <t xml:space="preserve">
</t>
    </r>
    <r>
      <rPr>
        <sz val="11"/>
        <color rgb="FF000000"/>
        <rFont val="Calibri"/>
      </rPr>
      <t>ProxyRequests</t>
    </r>
    <r>
      <rPr>
        <sz val="11"/>
        <color rgb="FF000000"/>
        <rFont val="Calibri"/>
      </rPr>
      <t xml:space="preserve">
</t>
    </r>
    <r>
      <rPr>
        <sz val="11"/>
        <color rgb="FF000000"/>
        <rFont val="Calibri"/>
      </rPr>
      <t>Set the directive to a value of "off".</t>
    </r>
    <r>
      <rPr>
        <sz val="11"/>
        <color rgb="FF000000"/>
        <rFont val="Calibri"/>
      </rPr>
      <t xml:space="preserve">
</t>
    </r>
    <r>
      <rPr>
        <sz val="11"/>
        <color rgb="FF000000"/>
        <rFont val="Calibri"/>
      </rPr>
      <t>Restart the Apache service.</t>
    </r>
  </si>
  <si>
    <r>
      <rPr>
        <sz val="11"/>
        <color rgb="FF000000"/>
        <rFont val="Calibri"/>
      </rPr>
      <t>A web server should be primarily a web server or a proxy server but not both, for the same reasons that other multiuse servers are not recommended. Scanning for web servers that will also proxy requests into an otherwise protected network is a very common attack, making the attack anonymous.</t>
    </r>
  </si>
  <si>
    <r>
      <rPr>
        <sz val="11"/>
        <color rgb="FF000000"/>
        <rFont val="Calibri"/>
      </rPr>
      <t>If the server has been approved to be a proxy server, this requirement is Not Applicable.</t>
    </r>
    <r>
      <rPr>
        <sz val="11"/>
        <color rgb="FF000000"/>
        <rFont val="Calibri"/>
      </rPr>
      <t xml:space="preserve">
</t>
    </r>
    <r>
      <rPr>
        <sz val="11"/>
        <color rgb="FF000000"/>
        <rFont val="Calibri"/>
      </rPr>
      <t>Open the &lt;'INSTALL PATH'&gt;\conf\httpd.conf file with an editor and search for the following directive:</t>
    </r>
    <r>
      <rPr>
        <sz val="11"/>
        <color rgb="FF000000"/>
        <rFont val="Calibri"/>
      </rPr>
      <t xml:space="preserve">
</t>
    </r>
    <r>
      <rPr>
        <sz val="11"/>
        <color rgb="FF000000"/>
        <rFont val="Calibri"/>
      </rPr>
      <t>ProxyRequests</t>
    </r>
    <r>
      <rPr>
        <sz val="11"/>
        <color rgb="FF000000"/>
        <rFont val="Calibri"/>
      </rPr>
      <t xml:space="preserve">
</t>
    </r>
    <r>
      <rPr>
        <sz val="11"/>
        <color rgb="FF000000"/>
        <rFont val="Calibri"/>
      </rPr>
      <t>If the ProxyRequests directive is set to "On", this is a finding.</t>
    </r>
  </si>
  <si>
    <t>V-214321</t>
  </si>
  <si>
    <r>
      <rPr>
        <sz val="11"/>
        <rFont val="Calibri"/>
      </rPr>
      <t>The Apache web server must provide install options to exclude the installation of documentation, sample code, example applications, and tutorials.</t>
    </r>
  </si>
  <si>
    <t>CAT I (High)</t>
  </si>
  <si>
    <r>
      <rPr>
        <sz val="11"/>
        <color rgb="FF000000"/>
        <rFont val="Calibri"/>
      </rPr>
      <t>Remove any unnecessary applications.</t>
    </r>
  </si>
  <si>
    <r>
      <rPr>
        <sz val="11"/>
        <color rgb="FF000000"/>
        <rFont val="Calibri"/>
      </rPr>
      <t>Web server documentation, sample code, example applications, and tutorials may be an exploitable threat to a web server because this type of code has not been evaluated and approved. A production web server must only contain components that are operationally necessary (e.g., compiled code, scripts, web-content, etc.).</t>
    </r>
    <r>
      <rPr>
        <sz val="11"/>
        <color rgb="FF000000"/>
        <rFont val="Calibri"/>
      </rPr>
      <t xml:space="preserve">
</t>
    </r>
    <r>
      <rPr>
        <sz val="11"/>
        <color rgb="FF000000"/>
        <rFont val="Calibri"/>
      </rPr>
      <t>Any documentation, sample code, example applications, and tutorials must be removed from a production web server. To ensure that the documentation and code are not installed or uninstalled completely, the web server must offer an option as part of the installation process to exclude these packages or to uninstall the packages if necessary.</t>
    </r>
    <r>
      <rPr>
        <sz val="11"/>
        <color rgb="FF000000"/>
        <rFont val="Calibri"/>
      </rPr>
      <t xml:space="preserve">
</t>
    </r>
    <r>
      <rPr>
        <sz val="11"/>
        <color rgb="FF000000"/>
        <rFont val="Calibri"/>
      </rPr>
      <t>Satisfies: SRG-APP-000141-WSR-000077, SRG-APP-000141-WSR-000080</t>
    </r>
  </si>
  <si>
    <r>
      <rPr>
        <sz val="11"/>
        <color rgb="FF000000"/>
        <rFont val="Calibri"/>
      </rPr>
      <t>If the site requires the use of a particular piece of software, the Information System Security Officer (ISSO) will need to maintain documentation identifying this software as necessary for operations. The software must be operated at the vendor's current patch level and must be a supported vendor release.</t>
    </r>
    <r>
      <rPr>
        <sz val="11"/>
        <color rgb="FF000000"/>
        <rFont val="Calibri"/>
      </rPr>
      <t xml:space="preserve">
</t>
    </r>
    <r>
      <rPr>
        <sz val="11"/>
        <color rgb="FF000000"/>
        <rFont val="Calibri"/>
      </rPr>
      <t>If programs or utilities that meet the above criteria are installed on the web server, and appropriate documentation and signatures are in evidence, this is not a finding.</t>
    </r>
    <r>
      <rPr>
        <sz val="11"/>
        <color rgb="FF000000"/>
        <rFont val="Calibri"/>
      </rPr>
      <t xml:space="preserve">
</t>
    </r>
    <r>
      <rPr>
        <sz val="11"/>
        <color rgb="FF000000"/>
        <rFont val="Calibri"/>
      </rPr>
      <t>Determine whether the web server is configured with unnecessary software.</t>
    </r>
    <r>
      <rPr>
        <sz val="11"/>
        <color rgb="FF000000"/>
        <rFont val="Calibri"/>
      </rPr>
      <t xml:space="preserve">
</t>
    </r>
    <r>
      <rPr>
        <sz val="11"/>
        <color rgb="FF000000"/>
        <rFont val="Calibri"/>
      </rPr>
      <t>Determine whether processes other than those that support the web server are loaded and/or run on the web server.</t>
    </r>
    <r>
      <rPr>
        <sz val="11"/>
        <color rgb="FF000000"/>
        <rFont val="Calibri"/>
      </rPr>
      <t xml:space="preserve">
</t>
    </r>
    <r>
      <rPr>
        <sz val="11"/>
        <color rgb="FF000000"/>
        <rFont val="Calibri"/>
      </rPr>
      <t>Examples of software that should not be on the web server are all web development tools, office suites (unless the web server is a private web development server), compilers, and other utilities that are not part of the web server suite or the basic operating system.</t>
    </r>
    <r>
      <rPr>
        <sz val="11"/>
        <color rgb="FF000000"/>
        <rFont val="Calibri"/>
      </rPr>
      <t xml:space="preserve">
</t>
    </r>
    <r>
      <rPr>
        <sz val="11"/>
        <color rgb="FF000000"/>
        <rFont val="Calibri"/>
      </rPr>
      <t>Check the directory structure of the server and verify that additional, unintended, or unneeded applications are not loaded on the system.</t>
    </r>
    <r>
      <rPr>
        <sz val="11"/>
        <color rgb="FF000000"/>
        <rFont val="Calibri"/>
      </rPr>
      <t xml:space="preserve">
</t>
    </r>
    <r>
      <rPr>
        <sz val="11"/>
        <color rgb="FF000000"/>
        <rFont val="Calibri"/>
      </rPr>
      <t>If, after review of the application on the system, there is no justification for the identified software, this is a finding.</t>
    </r>
  </si>
  <si>
    <t>V-214322</t>
  </si>
  <si>
    <r>
      <rPr>
        <sz val="11"/>
        <rFont val="Calibri"/>
      </rPr>
      <t>Apache web server application directories, libraries, and configuration files must only be accessible to privileged users.</t>
    </r>
  </si>
  <si>
    <r>
      <rPr>
        <sz val="11"/>
        <color rgb="FF000000"/>
        <rFont val="Calibri"/>
      </rPr>
      <t>Ensure non-administrators are not allowed access to the directory tree, the shell, or other operating system functions and utilities.</t>
    </r>
  </si>
  <si>
    <r>
      <rPr>
        <sz val="11"/>
        <color rgb="FF000000"/>
        <rFont val="Calibri"/>
      </rPr>
      <t>When accounts used for web server features such as documentation, sample code, example applications, tutorials, utilities, and services are created even though the feature is not installed, they become an exploitable threat to a web server.</t>
    </r>
    <r>
      <rPr>
        <sz val="11"/>
        <color rgb="FF000000"/>
        <rFont val="Calibri"/>
      </rPr>
      <t xml:space="preserve">
</t>
    </r>
    <r>
      <rPr>
        <sz val="11"/>
        <color rgb="FF000000"/>
        <rFont val="Calibri"/>
      </rPr>
      <t>These accounts become inactive, are not monitored through regular use, and passwords for the accounts are not created or updated. An attacker, through very little effort, can use these accounts to gain access to the web server and begin investigating ways to elevate the account privileges.</t>
    </r>
    <r>
      <rPr>
        <sz val="11"/>
        <color rgb="FF000000"/>
        <rFont val="Calibri"/>
      </rPr>
      <t xml:space="preserve">
</t>
    </r>
    <r>
      <rPr>
        <sz val="11"/>
        <color rgb="FF000000"/>
        <rFont val="Calibri"/>
      </rPr>
      <t>The accounts used for web server features not installed must not be created and must be deleted when these features are uninstalled.</t>
    </r>
    <r>
      <rPr>
        <sz val="11"/>
        <color rgb="FF000000"/>
        <rFont val="Calibri"/>
      </rPr>
      <t xml:space="preserve">
</t>
    </r>
    <r>
      <rPr>
        <sz val="11"/>
        <color rgb="FF000000"/>
        <rFont val="Calibri"/>
      </rPr>
      <t>Satisfies: SRG-APP-000141-WSR-000078, SRG-APP-000211-WSR-000031, SRG-APP-000380-WSR-000072</t>
    </r>
  </si>
  <si>
    <r>
      <rPr>
        <sz val="11"/>
        <color rgb="FF000000"/>
        <rFont val="Calibri"/>
      </rPr>
      <t>Obtain a list of the user accounts for the system, noting the privileges for each account.</t>
    </r>
    <r>
      <rPr>
        <sz val="11"/>
        <color rgb="FF000000"/>
        <rFont val="Calibri"/>
      </rPr>
      <t xml:space="preserve">
</t>
    </r>
    <r>
      <rPr>
        <sz val="11"/>
        <color rgb="FF000000"/>
        <rFont val="Calibri"/>
      </rPr>
      <t>Verify with the System Administrator (SA) or the Information System Security Officer (ISSO) that all privileged accounts are mission essential and documented.</t>
    </r>
    <r>
      <rPr>
        <sz val="11"/>
        <color rgb="FF000000"/>
        <rFont val="Calibri"/>
      </rPr>
      <t xml:space="preserve">
</t>
    </r>
    <r>
      <rPr>
        <sz val="11"/>
        <color rgb="FF000000"/>
        <rFont val="Calibri"/>
      </rPr>
      <t>Verify with the SA or the ISSO that all non-administrator access to shell scripts and operating system functions are mission essential and documented.</t>
    </r>
    <r>
      <rPr>
        <sz val="11"/>
        <color rgb="FF000000"/>
        <rFont val="Calibri"/>
      </rPr>
      <t xml:space="preserve">
</t>
    </r>
    <r>
      <rPr>
        <sz val="11"/>
        <color rgb="FF000000"/>
        <rFont val="Calibri"/>
      </rPr>
      <t>If undocumented privileged accounts are present, this is a finding.</t>
    </r>
    <r>
      <rPr>
        <sz val="11"/>
        <color rgb="FF000000"/>
        <rFont val="Calibri"/>
      </rPr>
      <t xml:space="preserve">
</t>
    </r>
    <r>
      <rPr>
        <sz val="11"/>
        <color rgb="FF000000"/>
        <rFont val="Calibri"/>
      </rPr>
      <t>If undocumented access to shell scripts or operating system functions is present, this is a finding.</t>
    </r>
  </si>
  <si>
    <t>V-214323</t>
  </si>
  <si>
    <r>
      <rPr>
        <sz val="11"/>
        <rFont val="Calibri"/>
      </rPr>
      <t>The Apache web server must have resource mappings set to disable the serving of certain file types.</t>
    </r>
  </si>
  <si>
    <r>
      <rPr>
        <sz val="11"/>
        <color rgb="FF000000"/>
        <rFont val="Calibri"/>
      </rPr>
      <t>Disable MIME types for .exe, .dll, .com, .bat, and .csh programs.</t>
    </r>
    <r>
      <rPr>
        <sz val="11"/>
        <color rgb="FF000000"/>
        <rFont val="Calibri"/>
      </rPr>
      <t xml:space="preserve">
</t>
    </r>
    <r>
      <rPr>
        <sz val="11"/>
        <color rgb="FF000000"/>
        <rFont val="Calibri"/>
      </rPr>
      <t>If "Action" or "AddHandler" exist and they configure .exe, .dll, .com, .bat, or .csh, remove those references.</t>
    </r>
    <r>
      <rPr>
        <sz val="11"/>
        <color rgb="FF000000"/>
        <rFont val="Calibri"/>
      </rPr>
      <t xml:space="preserve">
</t>
    </r>
    <r>
      <rPr>
        <sz val="11"/>
        <color rgb="FF000000"/>
        <rFont val="Calibri"/>
      </rPr>
      <t>Restart the Apache service.</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</si>
  <si>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cannot be served to a user, the web server could deliver to a user web server configuration files, log files, password files, etc.</t>
    </r>
    <r>
      <rPr>
        <sz val="11"/>
        <color rgb="FF000000"/>
        <rFont val="Calibri"/>
      </rPr>
      <t xml:space="preserve">
</t>
    </r>
    <r>
      <rPr>
        <sz val="11"/>
        <color rgb="FF000000"/>
        <rFont val="Calibri"/>
      </rPr>
      <t>The web server must only allow hosted application file types to be served to a user, and all other types must be disabled.</t>
    </r>
    <r>
      <rPr>
        <sz val="11"/>
        <color rgb="FF000000"/>
        <rFont val="Calibri"/>
      </rPr>
      <t xml:space="preserve">
</t>
    </r>
    <r>
      <rPr>
        <sz val="11"/>
        <color rgb="FF000000"/>
        <rFont val="Calibri"/>
      </rPr>
      <t>Satisfies: SRG-APP-000141-WSR-000081, SRG-APP-000141-WSR-000083</t>
    </r>
  </si>
  <si>
    <r>
      <rPr>
        <sz val="11"/>
        <color rgb="FF000000"/>
        <rFont val="Calibri"/>
      </rPr>
      <t>Review the &lt;'INSTALL PATH'&gt;\conf\httpd.conf file.</t>
    </r>
    <r>
      <rPr>
        <sz val="11"/>
        <color rgb="FF000000"/>
        <rFont val="Calibri"/>
      </rPr>
      <t xml:space="preserve">
</t>
    </r>
    <r>
      <rPr>
        <sz val="11"/>
        <color rgb="FF000000"/>
        <rFont val="Calibri"/>
      </rPr>
      <t>If "Action" or "AddHandler" exist and they configure .exe, .dll, .com, .bat, or .csh, or any other shell as a viewer for documents, this is a finding.</t>
    </r>
  </si>
  <si>
    <t>V-214324</t>
  </si>
  <si>
    <r>
      <rPr>
        <sz val="11"/>
        <rFont val="Calibri"/>
      </rPr>
      <t>The Apache web server must allow the mappings to unused and vulnerable scripts to be removed.</t>
    </r>
  </si>
  <si>
    <r>
      <rPr>
        <sz val="11"/>
        <color rgb="FF000000"/>
        <rFont val="Calibri"/>
      </rPr>
      <t>Remove any scripts in cgi-bin directory if they are not needed for application operation.</t>
    </r>
  </si>
  <si>
    <r>
      <rPr>
        <sz val="11"/>
        <color rgb="FF000000"/>
        <rFont val="Calibri"/>
      </rPr>
      <t>Scripts allow server-side processing on behalf of the hosted application user or as processes needed in the implementation of hosted applications. Removing scripts not needed for application operation or deemed vulnerable helps to secure the web server.</t>
    </r>
    <r>
      <rPr>
        <sz val="11"/>
        <color rgb="FF000000"/>
        <rFont val="Calibri"/>
      </rPr>
      <t xml:space="preserve">
</t>
    </r>
    <r>
      <rPr>
        <sz val="11"/>
        <color rgb="FF000000"/>
        <rFont val="Calibri"/>
      </rPr>
      <t>To ensure scripts are not added to the web server and run maliciously, script mappings that are not needed or used by the web server for hosted application operation must be removed.</t>
    </r>
  </si>
  <si>
    <r>
      <rPr>
        <sz val="11"/>
        <color rgb="FF000000"/>
        <rFont val="Calibri"/>
      </rPr>
      <t>Review the &lt;'INSTALL PATH'&gt;\conf\httpd.conf file.</t>
    </r>
    <r>
      <rPr>
        <sz val="11"/>
        <color rgb="FF000000"/>
        <rFont val="Calibri"/>
      </rPr>
      <t xml:space="preserve">
</t>
    </r>
    <r>
      <rPr>
        <sz val="11"/>
        <color rgb="FF000000"/>
        <rFont val="Calibri"/>
      </rPr>
      <t>Locate cgi-bin files and directories enabled in the "Script", "ScriptAlias" or "ScriptAliasMatch", or "ScriptInterpreterSource" directives.</t>
    </r>
    <r>
      <rPr>
        <sz val="11"/>
        <color rgb="FF000000"/>
        <rFont val="Calibri"/>
      </rPr>
      <t xml:space="preserve">
</t>
    </r>
    <r>
      <rPr>
        <sz val="11"/>
        <color rgb="FF000000"/>
        <rFont val="Calibri"/>
      </rPr>
      <t>If any script is not needed for application operation, this is a finding.</t>
    </r>
  </si>
  <si>
    <t>V-214325</t>
  </si>
  <si>
    <r>
      <rPr>
        <sz val="11"/>
        <rFont val="Calibri"/>
      </rPr>
      <t>The Apache web server must have Web Distributed Authoring (WebDAV) disabled.</t>
    </r>
  </si>
  <si>
    <r>
      <rPr>
        <sz val="11"/>
        <color rgb="FF000000"/>
        <rFont val="Calibri"/>
      </rPr>
      <t>Edit the &lt;'INSTALL PATH'&gt;\conf\httpd.conf file and remove the following modules:</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r>
      <rPr>
        <sz val="11"/>
        <color rgb="FF000000"/>
        <rFont val="Calibri"/>
      </rPr>
      <t xml:space="preserve">
</t>
    </r>
    <r>
      <rPr>
        <sz val="11"/>
        <color rgb="FF000000"/>
        <rFont val="Calibri"/>
      </rPr>
      <t>Restart the Apache service.</t>
    </r>
  </si>
  <si>
    <r>
      <rPr>
        <sz val="11"/>
        <color rgb="FF000000"/>
        <rFont val="Calibri"/>
      </rPr>
      <t>A web server can be installed with functionality that, just by its nature, is not secure.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</si>
  <si>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any of the following modules are present, this is a finding:</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</si>
  <si>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t>V-214326</t>
  </si>
  <si>
    <r>
      <rPr>
        <sz val="11"/>
        <rFont val="Calibri"/>
      </rPr>
      <t>The Apache web server must be configured to use a specified IP address and port.</t>
    </r>
  </si>
  <si>
    <r>
      <rPr>
        <sz val="11"/>
        <color rgb="FF000000"/>
        <rFont val="Calibri"/>
      </rPr>
      <t>Edit the &lt;'INSTALL PATH'&gt;\conf\httpd.conf file and set the "Listen" directive to listen on a specific IP address and port.</t>
    </r>
    <r>
      <rPr>
        <sz val="11"/>
        <color rgb="FF000000"/>
        <rFont val="Calibri"/>
      </rPr>
      <t xml:space="preserve">
</t>
    </r>
    <r>
      <rPr>
        <sz val="11"/>
        <color rgb="FF000000"/>
        <rFont val="Calibri"/>
      </rPr>
      <t>Restart the Apache service.</t>
    </r>
  </si>
  <si>
    <r>
      <rPr>
        <sz val="11"/>
        <color rgb="FF000000"/>
        <rFont val="Calibri"/>
      </rPr>
      <t>The web server must be configured to listen on a specified IP address and port. Without specifying an IP address and port for the web server to use, the web server will listen on all IP addresses available to the hosting server. If the web server has multiple IP addresses, i.e., a management IP address, the web server will also accept connections on the management IP address.</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</si>
  <si>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Review the &lt;'INSTALL PATH'&gt;\conf\httpd.conf file and search for the following directive:</t>
    </r>
    <r>
      <rPr>
        <sz val="11"/>
        <color rgb="FF000000"/>
        <rFont val="Calibri"/>
      </rPr>
      <t xml:space="preserve">
</t>
    </r>
    <r>
      <rPr>
        <sz val="11"/>
        <color rgb="FF000000"/>
        <rFont val="Calibri"/>
      </rPr>
      <t>Listen</t>
    </r>
    <r>
      <rPr>
        <sz val="11"/>
        <color rgb="FF000000"/>
        <rFont val="Calibri"/>
      </rPr>
      <t xml:space="preserve">
</t>
    </r>
    <r>
      <rPr>
        <sz val="11"/>
        <color rgb="FF000000"/>
        <rFont val="Calibri"/>
      </rPr>
      <t>For any enabled "Listen" directives, verify they specify both an IP address and port number.</t>
    </r>
    <r>
      <rPr>
        <sz val="11"/>
        <color rgb="FF000000"/>
        <rFont val="Calibri"/>
      </rPr>
      <t xml:space="preserve">
</t>
    </r>
    <r>
      <rPr>
        <sz val="11"/>
        <color rgb="FF000000"/>
        <rFont val="Calibri"/>
      </rPr>
      <t>If the "Listen" directive is found with only an IP address or only a port number specified, this is finding.</t>
    </r>
    <r>
      <rPr>
        <sz val="11"/>
        <color rgb="FF000000"/>
        <rFont val="Calibri"/>
      </rPr>
      <t xml:space="preserve">
</t>
    </r>
    <r>
      <rPr>
        <sz val="11"/>
        <color rgb="FF000000"/>
        <rFont val="Calibri"/>
      </rPr>
      <t>If the IP address is all zeros (i.e., 0.0.0.0:80 or [::ffff:0.0.0.0]:80), this is a finding.</t>
    </r>
    <r>
      <rPr>
        <sz val="11"/>
        <color rgb="FF000000"/>
        <rFont val="Calibri"/>
      </rPr>
      <t xml:space="preserve">
</t>
    </r>
    <r>
      <rPr>
        <sz val="11"/>
        <color rgb="FF000000"/>
        <rFont val="Calibri"/>
      </rPr>
      <t>If the "Listen" directive does not exist, this is a finding.</t>
    </r>
  </si>
  <si>
    <t>V-214327</t>
  </si>
  <si>
    <r>
      <rPr>
        <sz val="11"/>
        <rFont val="Calibri"/>
      </rPr>
      <t>The Apache web server must encrypt passwords during transmission.</t>
    </r>
  </si>
  <si>
    <r>
      <rPr>
        <sz val="11"/>
        <color rgb="FF000000"/>
        <rFont val="Calibri"/>
      </rPr>
      <t>Edit the &lt;'INSTALL PATH'&gt;\conf\httpd.conf file and set the value of "SSLVerifyClient" to "require".</t>
    </r>
    <r>
      <rPr>
        <sz val="11"/>
        <color rgb="FF000000"/>
        <rFont val="Calibri"/>
      </rPr>
      <t xml:space="preserve">
</t>
    </r>
    <r>
      <rPr>
        <sz val="11"/>
        <color rgb="FF000000"/>
        <rFont val="Calibri"/>
      </rPr>
      <t>Restart the Apache service.</t>
    </r>
  </si>
  <si>
    <r>
      <rPr>
        <sz val="11"/>
        <color rgb="FF000000"/>
        <rFont val="Calibri"/>
      </rPr>
      <t>Data used to authenticate, especially passwords, needs to be protected at all times, and encryption is the standard method for protecting authentication data during transmission. Data used to authenticate can be passed to and from the web server for many reasons.</t>
    </r>
    <r>
      <rPr>
        <sz val="11"/>
        <color rgb="FF000000"/>
        <rFont val="Calibri"/>
      </rPr>
      <t xml:space="preserve">
</t>
    </r>
    <r>
      <rPr>
        <sz val="11"/>
        <color rgb="FF000000"/>
        <rFont val="Calibri"/>
      </rPr>
      <t>Examples include data passed from a user to the web server through an HTTPS connection for authentication, the web server authenticating to a backend database for data retrieval and posting, and the web server authenticating to a clustered web server manager for an update.</t>
    </r>
  </si>
  <si>
    <r>
      <rPr>
        <sz val="11"/>
        <color rgb="FF000000"/>
        <rFont val="Calibri"/>
      </rPr>
      <t>Review the &lt;'INSTALL PATH'&gt;\conf\httpd.conf file.</t>
    </r>
    <r>
      <rPr>
        <sz val="11"/>
        <color rgb="FF000000"/>
        <rFont val="Calibri"/>
      </rPr>
      <t xml:space="preserve">
</t>
    </r>
    <r>
      <rPr>
        <sz val="11"/>
        <color rgb="FF000000"/>
        <rFont val="Calibri"/>
      </rPr>
      <t>Ensure SSL is enabled by looking at the "SSLVerifyClient" directive.</t>
    </r>
    <r>
      <rPr>
        <sz val="11"/>
        <color rgb="FF000000"/>
        <rFont val="Calibri"/>
      </rPr>
      <t xml:space="preserve">
</t>
    </r>
    <r>
      <rPr>
        <sz val="11"/>
        <color rgb="FF000000"/>
        <rFont val="Calibri"/>
      </rPr>
      <t>If the value of "SSLVerifyClient" is not set to "require", this is a finding.</t>
    </r>
  </si>
  <si>
    <t>V-214328</t>
  </si>
  <si>
    <r>
      <rPr>
        <sz val="11"/>
        <rFont val="Calibri"/>
      </rPr>
      <t>The Apache web server must only accept client DOD-approved and RFC 5280-compliant certificates.</t>
    </r>
  </si>
  <si>
    <r>
      <rPr>
        <sz val="11"/>
        <color rgb="FF000000"/>
        <rFont val="Calibri"/>
      </rPr>
      <t>Configure the web server's trust store to trust only DOD-approved PKIs (e.g., DOD PKI, DOD ECA, and DOD-approved external partners).</t>
    </r>
    <r>
      <rPr>
        <sz val="11"/>
        <color rgb="FF000000"/>
        <rFont val="Calibri"/>
      </rPr>
      <t xml:space="preserve">
</t>
    </r>
    <r>
      <rPr>
        <sz val="11"/>
        <color rgb="FF000000"/>
        <rFont val="Calibri"/>
      </rPr>
      <t>Edit the &lt;'INSTALLED PATH'&gt;\conf\extra\httpd-ssl.conf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Find the line "SSLVerifyDepth" and ensure it is set properly: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SSLVerifyDepth 1</t>
    </r>
    <r>
      <rPr>
        <sz val="11"/>
        <color rgb="FF000000"/>
        <rFont val="Calibri"/>
      </rPr>
      <t xml:space="preserve">
</t>
    </r>
    <r>
      <rPr>
        <sz val="11"/>
        <color rgb="FF000000"/>
        <rFont val="Calibri"/>
      </rPr>
      <t>Restart the Apache 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"SSLVerifyDepth" is set based on the number of CAs that are required in the certificate chain to check before the client certificate is accepted as valid. A setting of "0" would allow self-signed CAs to validate client certificates, which is not desirable in this context.</t>
    </r>
    <r>
      <rPr>
        <sz val="11"/>
        <color rgb="FF000000"/>
        <rFont val="Calibri"/>
      </rPr>
      <t xml:space="preserve">
</t>
    </r>
    <r>
      <rPr>
        <sz val="11"/>
        <color rgb="FF000000"/>
        <rFont val="Calibri"/>
      </rPr>
      <t>Additional Information:</t>
    </r>
    <r>
      <rPr>
        <sz val="11"/>
        <color rgb="FF000000"/>
        <rFont val="Calibri"/>
      </rPr>
      <t xml:space="preserve">
</t>
    </r>
    <r>
      <rPr>
        <sz val="11"/>
        <color rgb="FF000000"/>
        <rFont val="Calibri"/>
      </rPr>
      <t>https://httpd.apache.org/docs/current/mod/mod_ssl.html</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</si>
  <si>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Non-DOD-approved PKIs have not been evaluated to ensure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Satisfies: SRG-APP-000175-WSR-000095, SRG-APP-000427-WSR-000186</t>
    </r>
  </si>
  <si>
    <r>
      <rPr>
        <sz val="11"/>
        <color rgb="FF000000"/>
        <rFont val="Calibri"/>
      </rPr>
      <t>Review the &lt;'INSTALLED PATH'&gt;\conf\extra\httpd-ssl.conf file to determine if the "SSLVerifyDepth" and "SSLCACertificateFile" directives exist.</t>
    </r>
    <r>
      <rPr>
        <sz val="11"/>
        <color rgb="FF000000"/>
        <rFont val="Calibri"/>
      </rPr>
      <t xml:space="preserve">
</t>
    </r>
    <r>
      <rPr>
        <sz val="11"/>
        <color rgb="FF000000"/>
        <rFont val="Calibri"/>
      </rPr>
      <t xml:space="preserve">SSLVerifyDepth 1 </t>
    </r>
    <r>
      <rPr>
        <sz val="11"/>
        <color rgb="FF000000"/>
        <rFont val="Calibri"/>
      </rPr>
      <t xml:space="preserve">
</t>
    </r>
    <r>
      <rPr>
        <sz val="11"/>
        <color rgb="FF000000"/>
        <rFont val="Calibri"/>
      </rPr>
      <t>If "SSLVerifyDepth" is set to "0", this is a finding.</t>
    </r>
    <r>
      <rPr>
        <sz val="11"/>
        <color rgb="FF000000"/>
        <rFont val="Calibri"/>
      </rPr>
      <t xml:space="preserve">
</t>
    </r>
    <r>
      <rPr>
        <sz val="11"/>
        <color rgb="FF000000"/>
        <rFont val="Calibri"/>
      </rPr>
      <t>Look for the "SSLCACertificateFile" directive.</t>
    </r>
    <r>
      <rPr>
        <sz val="11"/>
        <color rgb="FF000000"/>
        <rFont val="Calibri"/>
      </rPr>
      <t xml:space="preserve">
</t>
    </r>
    <r>
      <rPr>
        <sz val="11"/>
        <color rgb="FF000000"/>
        <rFont val="Calibri"/>
      </rPr>
      <t>Review the path of the "SSLCACertificateFile" directive.</t>
    </r>
    <r>
      <rPr>
        <sz val="11"/>
        <color rgb="FF000000"/>
        <rFont val="Calibri"/>
      </rPr>
      <t xml:space="preserve">
</t>
    </r>
    <r>
      <rPr>
        <sz val="11"/>
        <color rgb="FF000000"/>
        <rFont val="Calibri"/>
      </rPr>
      <t>Review the contents of &lt;'path of cert'&gt;\ca-bundle.crt.</t>
    </r>
    <r>
      <rPr>
        <sz val="11"/>
        <color rgb="FF000000"/>
        <rFont val="Calibri"/>
      </rPr>
      <t xml:space="preserve">
</t>
    </r>
    <r>
      <rPr>
        <sz val="11"/>
        <color rgb="FF000000"/>
        <rFont val="Calibri"/>
      </rPr>
      <t>Examine the contents of this file to determine if the trusted CAs are DOD-approved. If the trusted CA that is used to authenticate users to the website does not lead to an approved DOD CA, this is a finding.</t>
    </r>
    <r>
      <rPr>
        <sz val="11"/>
        <color rgb="FF000000"/>
        <rFont val="Calibri"/>
      </rPr>
      <t xml:space="preserve">
</t>
    </r>
    <r>
      <rPr>
        <sz val="11"/>
        <color rgb="FF000000"/>
        <rFont val="Calibri"/>
      </rPr>
      <t>NOTE: There are non-DOD roots that must be on the server for it to function. Some applications, such as antivirus programs, require root CAs to function. DOD-approved certificates can include the External Certificate Authorities (ECA), if approved by the authorizing official (AO). The PKE InstallRoot 3.06 System Administrator Guide (SAG), dated 08 Jul 2008, contains a complete list of DOD, ECA, and IECA CAs.</t>
    </r>
  </si>
  <si>
    <t>V-214329</t>
  </si>
  <si>
    <r>
      <rPr>
        <sz val="11"/>
        <rFont val="Calibri"/>
      </rPr>
      <t>Apache web server accounts accessing the directory tree, the shell, or other operating system functions and utilities must only be administrative accounts.</t>
    </r>
  </si>
  <si>
    <r>
      <rPr>
        <sz val="11"/>
        <color rgb="FF000000"/>
        <rFont val="Calibri"/>
      </rPr>
      <t>Limit the functions, directories, and files that are accessible by each account and role to administrative accounts and remove or modify non-privileged account access.</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</si>
  <si>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Only the system administrator needs access to all the system's capabilities, while the web administrator and associated staff require access and control of the web content and web server configuration files.</t>
    </r>
  </si>
  <si>
    <r>
      <rPr>
        <sz val="11"/>
        <color rgb="FF000000"/>
        <rFont val="Calibri"/>
      </rPr>
      <t>Review the web server documentation and configuration to determine what web server accounts are available on the hosting server.</t>
    </r>
    <r>
      <rPr>
        <sz val="11"/>
        <color rgb="FF000000"/>
        <rFont val="Calibri"/>
      </rPr>
      <t xml:space="preserve">
</t>
    </r>
    <r>
      <rPr>
        <sz val="11"/>
        <color rgb="FF000000"/>
        <rFont val="Calibri"/>
      </rPr>
      <t>Review permissions in the web and Apache directories.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files are owned by anyone other than the Apache user set up to run Apache, this is a finding.</t>
    </r>
    <r>
      <rPr>
        <sz val="11"/>
        <color rgb="FF000000"/>
        <rFont val="Calibri"/>
      </rPr>
      <t xml:space="preserve">
</t>
    </r>
    <r>
      <rPr>
        <sz val="11"/>
        <color rgb="FF000000"/>
        <rFont val="Calibri"/>
      </rPr>
      <t>If non-privileged web server accounts are available with access to functions, directories, or files not needed for the role of the account, this is a finding.</t>
    </r>
  </si>
  <si>
    <t>V-214330</t>
  </si>
  <si>
    <r>
      <rPr>
        <sz val="11"/>
        <rFont val="Calibri"/>
      </rPr>
      <t>The Apache web server must separate the hosted applications from hosted Apache web server management functionality.</t>
    </r>
  </si>
  <si>
    <r>
      <rPr>
        <sz val="11"/>
        <color rgb="FF000000"/>
        <rFont val="Calibri"/>
      </rPr>
      <t>Configure Apache to separate the hosted applications from web server management functionality.</t>
    </r>
  </si>
  <si>
    <r>
      <rPr>
        <sz val="11"/>
        <color rgb="FF000000"/>
        <rFont val="Calibri"/>
      </rPr>
      <t>The separation of user functionality from web server management can be accomplished by moving management functions to a separate IP address or port. To further separate the management functions, separate authentication methods and certificates should be used.</t>
    </r>
    <r>
      <rPr>
        <sz val="11"/>
        <color rgb="FF000000"/>
        <rFont val="Calibri"/>
      </rPr>
      <t xml:space="preserve">
</t>
    </r>
    <r>
      <rPr>
        <sz val="11"/>
        <color rgb="FF000000"/>
        <rFont val="Calibri"/>
      </rPr>
      <t>By moving the management functionality, the possibility of accidental discovery of the management functions by non-privileged users during hosted application use is minimized.</t>
    </r>
  </si>
  <si>
    <r>
      <rPr>
        <sz val="11"/>
        <color rgb="FF000000"/>
        <rFont val="Calibri"/>
      </rPr>
      <t>Review the web server documentation and deployed configuration to determine whether hosted application functionality is separated from web server management functions.</t>
    </r>
    <r>
      <rPr>
        <sz val="11"/>
        <color rgb="FF000000"/>
        <rFont val="Calibri"/>
      </rPr>
      <t xml:space="preserve">
</t>
    </r>
    <r>
      <rPr>
        <sz val="11"/>
        <color rgb="FF000000"/>
        <rFont val="Calibri"/>
      </rPr>
      <t>If the functions are not separated, this is a finding.</t>
    </r>
  </si>
  <si>
    <t>V-214332</t>
  </si>
  <si>
    <r>
      <rPr>
        <sz val="11"/>
        <rFont val="Calibri"/>
      </rPr>
      <t>Cookies exchanged between the Apache web server and client, such as session cookies, must have security settings that disallow cookie access outside the originating Apache web server and hosted application.</t>
    </r>
  </si>
  <si>
    <r>
      <rPr>
        <sz val="11"/>
        <color rgb="FF000000"/>
        <rFont val="Calibri"/>
      </rPr>
      <t>Add this line to "httpd.conf" file:</t>
    </r>
    <r>
      <rPr>
        <sz val="11"/>
        <color rgb="FF000000"/>
        <rFont val="Calibri"/>
      </rPr>
      <t xml:space="preserve">
</t>
    </r>
    <r>
      <rPr>
        <sz val="11"/>
        <color rgb="FF000000"/>
        <rFont val="Calibri"/>
      </rPr>
      <t>Header always edit Set-Cookie ^(.*)$ $1;HttpOnly;secure</t>
    </r>
    <r>
      <rPr>
        <sz val="11"/>
        <color rgb="FF000000"/>
        <rFont val="Calibri"/>
      </rPr>
      <t xml:space="preserve">
</t>
    </r>
    <r>
      <rPr>
        <sz val="11"/>
        <color rgb="FF000000"/>
        <rFont val="Calibri"/>
      </rPr>
      <t>Add the secure attribute to the JavaScript set cookie:</t>
    </r>
    <r>
      <rPr>
        <sz val="11"/>
        <color rgb="FF000000"/>
        <rFont val="Calibri"/>
      </rPr>
      <t xml:space="preserve">
</t>
    </r>
    <r>
      <rPr>
        <sz val="11"/>
        <color rgb="FF000000"/>
        <rFont val="Calibri"/>
      </rPr>
      <t xml:space="preserve">function setCookie() { document.cookie = "ALEPH_SESSION_ID = $SESS; path = /; secure"; } </t>
    </r>
    <r>
      <rPr>
        <sz val="11"/>
        <color rgb="FF000000"/>
        <rFont val="Calibri"/>
      </rPr>
      <t xml:space="preserve">
</t>
    </r>
    <r>
      <rPr>
        <sz val="11"/>
        <color rgb="FF000000"/>
        <rFont val="Calibri"/>
      </rPr>
      <t>HttpOnly cannot be used since by definition this is a cookie set by JavaScript.</t>
    </r>
    <r>
      <rPr>
        <sz val="11"/>
        <color rgb="FF000000"/>
        <rFont val="Calibri"/>
      </rPr>
      <t xml:space="preserve">
</t>
    </r>
    <r>
      <rPr>
        <sz val="11"/>
        <color rgb="FF000000"/>
        <rFont val="Calibri"/>
      </rPr>
      <t>Restart the Apache service.</t>
    </r>
  </si>
  <si>
    <r>
      <rPr>
        <sz val="11"/>
        <color rgb="FF000000"/>
        <rFont val="Calibri"/>
      </rPr>
      <t>Cookies are used to exchange data between the web server and the client. Cookies, such as a session cookie, may contain session information and user credentials used to maintain a persistent connection between the user and the hosted application since HTTP/HTTPS is a stateless protocol.</t>
    </r>
    <r>
      <rPr>
        <sz val="11"/>
        <color rgb="FF000000"/>
        <rFont val="Calibri"/>
      </rPr>
      <t xml:space="preserve">
</t>
    </r>
    <r>
      <rPr>
        <sz val="11"/>
        <color rgb="FF000000"/>
        <rFont val="Calibri"/>
      </rPr>
      <t>When the cookie parameters are not set properly (i.e., domain and path parameters), cookies can be shared within hosted applications residing on the same web server or to applications hosted on different web servers residing on the same domain.</t>
    </r>
  </si>
  <si>
    <r>
      <rPr>
        <sz val="11"/>
        <color rgb="FF000000"/>
        <rFont val="Calibri"/>
      </rPr>
      <t>Review the &lt;'INSTALL PATH'&gt;\conf\httpd.conf file.</t>
    </r>
    <r>
      <rPr>
        <sz val="11"/>
        <color rgb="FF000000"/>
        <rFont val="Calibri"/>
      </rPr>
      <t xml:space="preserve">
</t>
    </r>
    <r>
      <rPr>
        <sz val="11"/>
        <color rgb="FF000000"/>
        <rFont val="Calibri"/>
      </rPr>
      <t>If "HttpOnly;secure" is not configured, this is a finding.</t>
    </r>
    <r>
      <rPr>
        <sz val="11"/>
        <color rgb="FF000000"/>
        <rFont val="Calibri"/>
      </rPr>
      <t xml:space="preserve">
</t>
    </r>
    <r>
      <rPr>
        <sz val="11"/>
        <color rgb="FF000000"/>
        <rFont val="Calibri"/>
      </rPr>
      <t>Review the code. If when creating cookies, the following is not occurring, this is a finding:</t>
    </r>
    <r>
      <rPr>
        <sz val="11"/>
        <color rgb="FF000000"/>
        <rFont val="Calibri"/>
      </rPr>
      <t xml:space="preserve">
</t>
    </r>
    <r>
      <rPr>
        <sz val="11"/>
        <color rgb="FF000000"/>
        <rFont val="Calibri"/>
      </rPr>
      <t>function setCookie() { document.cookie = "ALEPH_SESSION_ID = $SESS; path = /; secure"; }</t>
    </r>
  </si>
  <si>
    <t>V-214333</t>
  </si>
  <si>
    <r>
      <rPr>
        <sz val="11"/>
        <rFont val="Calibri"/>
      </rPr>
      <t>The Apache web server must accept only system-generated session identifiers.</t>
    </r>
  </si>
  <si>
    <r>
      <rPr>
        <sz val="11"/>
        <color rgb="FF000000"/>
        <rFont val="Calibri"/>
      </rPr>
      <t>Edit the &lt;'INSTALL PATH'&gt;\conf\httpd.conf file and load the "mod_unique_id" module.</t>
    </r>
    <r>
      <rPr>
        <sz val="11"/>
        <color rgb="FF000000"/>
        <rFont val="Calibri"/>
      </rPr>
      <t xml:space="preserve">
</t>
    </r>
    <r>
      <rPr>
        <sz val="11"/>
        <color rgb="FF000000"/>
        <rFont val="Calibri"/>
      </rPr>
      <t>Restart the Apache service.</t>
    </r>
  </si>
  <si>
    <r>
      <rPr>
        <sz val="11"/>
        <color rgb="FF000000"/>
        <rFont val="Calibri"/>
      </rPr>
      <t>Communication between a client and the web server is done using the HTTP protocol, but HTTP is a stateless protocol. To maintain a connection or session, a web server will generate a session identifier (ID) for each client session when the session is initiated. The session ID allows the web server to track a user session and, in many cases, the user, if the user previously logged on to a hosted application.</t>
    </r>
    <r>
      <rPr>
        <sz val="11"/>
        <color rgb="FF000000"/>
        <rFont val="Calibri"/>
      </rPr>
      <t xml:space="preserve">
</t>
    </r>
    <r>
      <rPr>
        <sz val="11"/>
        <color rgb="FF000000"/>
        <rFont val="Calibri"/>
      </rPr>
      <t>When a web server accepts session identifiers that are not generated by the web server, it creates an environment where session hijacking, such as session fixation, could be used to access hosted applications through session IDs that have already been authenticated. Forcing the web server to only accept web server-generated session IDs and to create new session IDs once a user is authenticated will limit session hijacking.</t>
    </r>
    <r>
      <rPr>
        <sz val="11"/>
        <color rgb="FF000000"/>
        <rFont val="Calibri"/>
      </rPr>
      <t xml:space="preserve">
</t>
    </r>
    <r>
      <rPr>
        <sz val="11"/>
        <color rgb="FF000000"/>
        <rFont val="Calibri"/>
      </rPr>
      <t>Satisfies: SRG-APP-000223-WSR-000145, SRG-APP-000224-WSR-000135, SRG-APP-000224-WSR-000136, SRG-APP-000224-WSR-000137, SRG-APP-000224-WSR-000138</t>
    </r>
  </si>
  <si>
    <r>
      <rPr>
        <sz val="11"/>
        <color rgb="FF000000"/>
        <rFont val="Calibri"/>
      </rPr>
      <t>Review the &lt;'INSTALL PATH'&gt;\conf\httpd.conf file.</t>
    </r>
    <r>
      <rPr>
        <sz val="11"/>
        <color rgb="FF000000"/>
        <rFont val="Calibri"/>
      </rPr>
      <t xml:space="preserve">
</t>
    </r>
    <r>
      <rPr>
        <sz val="11"/>
        <color rgb="FF000000"/>
        <rFont val="Calibri"/>
      </rPr>
      <t>Verify the "mod_unique_id" is loaded.</t>
    </r>
    <r>
      <rPr>
        <sz val="11"/>
        <color rgb="FF000000"/>
        <rFont val="Calibri"/>
      </rPr>
      <t xml:space="preserve">
</t>
    </r>
    <r>
      <rPr>
        <sz val="11"/>
        <color rgb="FF000000"/>
        <rFont val="Calibri"/>
      </rPr>
      <t>If it does not exist, this is a finding.</t>
    </r>
  </si>
  <si>
    <t>V-214335</t>
  </si>
  <si>
    <r>
      <rPr>
        <sz val="11"/>
        <rFont val="Calibri"/>
      </rPr>
      <t>The Apache web server must generate unique session identifiers with definable entropy.</t>
    </r>
  </si>
  <si>
    <r>
      <rPr>
        <sz val="11"/>
        <color rgb="FF000000"/>
        <rFont val="Calibri"/>
      </rPr>
      <t>Edit the &lt;'INSTALLED PATH'&gt;\conf\httpd.conf file and load the "ssl_module" module.</t>
    </r>
    <r>
      <rPr>
        <sz val="11"/>
        <color rgb="FF000000"/>
        <rFont val="Calibri"/>
      </rPr>
      <t xml:space="preserve">
</t>
    </r>
    <r>
      <rPr>
        <sz val="11"/>
        <color rgb="FF000000"/>
        <rFont val="Calibri"/>
      </rPr>
      <t>Set the "SSLRandomSeed" directives to the following:</t>
    </r>
    <r>
      <rPr>
        <sz val="11"/>
        <color rgb="FF000000"/>
        <rFont val="Calibri"/>
      </rPr>
      <t xml:space="preserve">
</t>
    </r>
    <r>
      <rPr>
        <sz val="11"/>
        <color rgb="FF000000"/>
        <rFont val="Calibri"/>
      </rPr>
      <t>SSLRandomSeed startup builtin</t>
    </r>
    <r>
      <rPr>
        <sz val="11"/>
        <color rgb="FF000000"/>
        <rFont val="Calibri"/>
      </rPr>
      <t xml:space="preserve">
</t>
    </r>
    <r>
      <rPr>
        <sz val="11"/>
        <color rgb="FF000000"/>
        <rFont val="Calibri"/>
      </rPr>
      <t>SSLRandomSeed connect builtin</t>
    </r>
    <r>
      <rPr>
        <sz val="11"/>
        <color rgb="FF000000"/>
        <rFont val="Calibri"/>
      </rPr>
      <t xml:space="preserve">
</t>
    </r>
    <r>
      <rPr>
        <sz val="11"/>
        <color rgb="FF000000"/>
        <rFont val="Calibri"/>
      </rPr>
      <t>Restart the Apache service.</t>
    </r>
  </si>
  <si>
    <r>
      <rPr>
        <sz val="11"/>
        <color rgb="FF000000"/>
        <rFont val="Calibri"/>
      </rPr>
      <t>Generating a session identifier (ID) that is not easily guessed through brute force is essential to deter several types of session attacks. By knowing the session ID, an attacker can hijack a user session that has already been user authenticated by the hosted application. The attacker does not need to guess user identifiers and passwords or have a secure token since the user session has already been authenticated.</t>
    </r>
    <r>
      <rPr>
        <sz val="11"/>
        <color rgb="FF000000"/>
        <rFont val="Calibri"/>
      </rPr>
      <t xml:space="preserve">
</t>
    </r>
    <r>
      <rPr>
        <sz val="11"/>
        <color rgb="FF000000"/>
        <rFont val="Calibri"/>
      </rPr>
      <t>Random and unique session IDs are the opposite of sequentially generated session IDs, which can be easily guessed by an attacker. Random session identifiers help to reduce predictability of said identifiers. The session ID must be unpredictable (random enough) to prevent guessing attacks, where an attacker is able to guess or predict the ID of a valid session through statistical analysis techniques. For this purpose, a good Pseudo Random Number Generator (PRNG) must be used.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At least half of a session ID must be created using a definable source of entropy (PRNG).</t>
    </r>
  </si>
  <si>
    <r>
      <rPr>
        <sz val="11"/>
        <color rgb="FF000000"/>
        <rFont val="Calibri"/>
      </rPr>
      <t>Review the &lt;'INSTALLED PATH'&gt;\conf\extra\httpd-ssl.conf file.</t>
    </r>
    <r>
      <rPr>
        <sz val="11"/>
        <color rgb="FF000000"/>
        <rFont val="Calibri"/>
      </rPr>
      <t xml:space="preserve">
</t>
    </r>
    <r>
      <rPr>
        <sz val="11"/>
        <color rgb="FF000000"/>
        <rFont val="Calibri"/>
      </rPr>
      <t>Verify the "ssl_module" is loaded.</t>
    </r>
    <r>
      <rPr>
        <sz val="11"/>
        <color rgb="FF000000"/>
        <rFont val="Calibri"/>
      </rPr>
      <t xml:space="preserve">
</t>
    </r>
    <r>
      <rPr>
        <sz val="11"/>
        <color rgb="FF000000"/>
        <rFont val="Calibri"/>
      </rPr>
      <t>If it does not exist, this is a finding.</t>
    </r>
    <r>
      <rPr>
        <sz val="11"/>
        <color rgb="FF000000"/>
        <rFont val="Calibri"/>
      </rPr>
      <t xml:space="preserve">
</t>
    </r>
    <r>
      <rPr>
        <sz val="11"/>
        <color rgb="FF000000"/>
        <rFont val="Calibri"/>
      </rPr>
      <t>If the "SSLRandomSeed" directive is missing or does not look like the following, this is a finding:</t>
    </r>
    <r>
      <rPr>
        <sz val="11"/>
        <color rgb="FF000000"/>
        <rFont val="Calibri"/>
      </rPr>
      <t xml:space="preserve">
</t>
    </r>
    <r>
      <rPr>
        <sz val="11"/>
        <color rgb="FF000000"/>
        <rFont val="Calibri"/>
      </rPr>
      <t>SSLRandomSeed startup builtin</t>
    </r>
    <r>
      <rPr>
        <sz val="11"/>
        <color rgb="FF000000"/>
        <rFont val="Calibri"/>
      </rPr>
      <t xml:space="preserve">
</t>
    </r>
    <r>
      <rPr>
        <sz val="11"/>
        <color rgb="FF000000"/>
        <rFont val="Calibri"/>
      </rPr>
      <t>SSLRandomSeed connect builtin</t>
    </r>
  </si>
  <si>
    <t>V-214336</t>
  </si>
  <si>
    <r>
      <rPr>
        <sz val="11"/>
        <rFont val="Calibri"/>
      </rPr>
      <t>The Apache web server must be built to fail to a known safe state if system initialization fails, shutdown fails, or aborts fail.</t>
    </r>
  </si>
  <si>
    <r>
      <rPr>
        <sz val="11"/>
        <color rgb="FF000000"/>
        <rFont val="Calibri"/>
      </rPr>
      <t>Prepare documentation for disaster recovery methods for the Apache 2.4 web server in the event of the necessity for rollback.</t>
    </r>
    <r>
      <rPr>
        <sz val="11"/>
        <color rgb="FF000000"/>
        <rFont val="Calibri"/>
      </rPr>
      <t xml:space="preserve">
</t>
    </r>
    <r>
      <rPr>
        <sz val="11"/>
        <color rgb="FF000000"/>
        <rFont val="Calibri"/>
      </rPr>
      <t>Document and test the disaster recovery methods designed.</t>
    </r>
  </si>
  <si>
    <r>
      <rPr>
        <sz val="11"/>
        <color rgb="FF000000"/>
        <rFont val="Calibri"/>
      </rPr>
      <t>Determining a safe state for failure and weighing that against a potential DoS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t>
    </r>
    <r>
      <rPr>
        <sz val="11"/>
        <color rgb="FF000000"/>
        <rFont val="Calibri"/>
      </rPr>
      <t xml:space="preserve">
</t>
    </r>
    <r>
      <rPr>
        <sz val="11"/>
        <color rgb="FF000000"/>
        <rFont val="Calibri"/>
      </rPr>
      <t>Satisfies: SRG-APP-000225-WSR-000140, SRG-APP-000225-WSR-000074</t>
    </r>
  </si>
  <si>
    <r>
      <rPr>
        <sz val="11"/>
        <color rgb="FF000000"/>
        <rFont val="Calibri"/>
      </rPr>
      <t>Interview the System Administrator for the Apache 2.4 web server.</t>
    </r>
    <r>
      <rPr>
        <sz val="11"/>
        <color rgb="FF000000"/>
        <rFont val="Calibri"/>
      </rPr>
      <t xml:space="preserve">
</t>
    </r>
    <r>
      <rPr>
        <sz val="11"/>
        <color rgb="FF000000"/>
        <rFont val="Calibri"/>
      </rPr>
      <t>Ask for documentation on the disaster recovery methods tested and planned for the Apache 2.4 web server in the event of the necessity for rollback.</t>
    </r>
    <r>
      <rPr>
        <sz val="11"/>
        <color rgb="FF000000"/>
        <rFont val="Calibri"/>
      </rPr>
      <t xml:space="preserve">
</t>
    </r>
    <r>
      <rPr>
        <sz val="11"/>
        <color rgb="FF000000"/>
        <rFont val="Calibri"/>
      </rPr>
      <t>If documentation for a disaster recovery has not been established, this is a finding.</t>
    </r>
  </si>
  <si>
    <t>V-214337</t>
  </si>
  <si>
    <r>
      <rPr>
        <sz val="11"/>
        <rFont val="Calibri"/>
      </rPr>
      <t>The Apache web server document directory must be in a separate partition from the Apache web servers system files.</t>
    </r>
  </si>
  <si>
    <r>
      <rPr>
        <sz val="11"/>
        <color rgb="FF000000"/>
        <rFont val="Calibri"/>
      </rPr>
      <t>Configure the public web server to not have a trusted relationship with any system resource that is also not accessible to the public. Web content is not to be shared via Microsoft shares or NFS mounts.</t>
    </r>
  </si>
  <si>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</si>
  <si>
    <r>
      <rPr>
        <sz val="11"/>
        <color rgb="FF000000"/>
        <rFont val="Calibri"/>
      </rPr>
      <t>Determine whether the public web server has a two-way trusted relationship with any private asset located within the network. Private web server resources (e.g., drives, folders, printers, etc.) will not be directly mapped to or shared with public web servers.</t>
    </r>
    <r>
      <rPr>
        <sz val="11"/>
        <color rgb="FF000000"/>
        <rFont val="Calibri"/>
      </rPr>
      <t xml:space="preserve">
</t>
    </r>
    <r>
      <rPr>
        <sz val="11"/>
        <color rgb="FF000000"/>
        <rFont val="Calibri"/>
      </rPr>
      <t>If sharing is selected for any web folder, this is a finding.</t>
    </r>
    <r>
      <rPr>
        <sz val="11"/>
        <color rgb="FF000000"/>
        <rFont val="Calibri"/>
      </rPr>
      <t xml:space="preserve">
</t>
    </r>
    <r>
      <rPr>
        <sz val="11"/>
        <color rgb="FF000000"/>
        <rFont val="Calibri"/>
      </rPr>
      <t>If private resources (e.g., drives, partitions, folders/directories, printers, etc.) are shared with the public web server, this is a finding.</t>
    </r>
  </si>
  <si>
    <t>V-214338</t>
  </si>
  <si>
    <r>
      <rPr>
        <sz val="11"/>
        <rFont val="Calibri"/>
      </rPr>
      <t>The Apache web server must restrict the ability of users to launch denial-of-service (DoS) attacks against other information systems or networks.</t>
    </r>
  </si>
  <si>
    <r>
      <rPr>
        <sz val="11"/>
        <color rgb="FF000000"/>
        <rFont val="Calibri"/>
      </rPr>
      <t>Review the &lt;'INSTALLED PATH'&gt;\conf\httpd.conf file.</t>
    </r>
    <r>
      <rPr>
        <sz val="11"/>
        <color rgb="FF000000"/>
        <rFont val="Calibri"/>
      </rPr>
      <t xml:space="preserve">
</t>
    </r>
    <r>
      <rPr>
        <sz val="11"/>
        <color rgb="FF000000"/>
        <rFont val="Calibri"/>
      </rPr>
      <t>Add or modify the "Timeout" directive in the Apache configuration to have a value of "60" seconds or less.</t>
    </r>
    <r>
      <rPr>
        <sz val="11"/>
        <color rgb="FF000000"/>
        <rFont val="Calibri"/>
      </rPr>
      <t xml:space="preserve">
</t>
    </r>
    <r>
      <rPr>
        <sz val="11"/>
        <color rgb="FF000000"/>
        <rFont val="Calibri"/>
      </rPr>
      <t>"Timeout 60"</t>
    </r>
    <r>
      <rPr>
        <sz val="11"/>
        <color rgb="FF000000"/>
        <rFont val="Calibri"/>
      </rPr>
      <t xml:space="preserve">
</t>
    </r>
    <r>
      <rPr>
        <sz val="11"/>
        <color rgb="FF000000"/>
        <rFont val="Calibri"/>
      </rPr>
      <t>Restart the Apache service.</t>
    </r>
  </si>
  <si>
    <r>
      <rPr>
        <sz val="11"/>
        <color rgb="FF000000"/>
        <rFont val="Calibri"/>
      </rPr>
      <t>Apache web server can limit the ability of the web server being used in a DoS attack through several methods. The methods employed will depend upon the hosted applications and their resource needs for proper operation.</t>
    </r>
    <r>
      <rPr>
        <sz val="11"/>
        <color rgb="FF000000"/>
        <rFont val="Calibri"/>
      </rPr>
      <t xml:space="preserve">
</t>
    </r>
    <r>
      <rPr>
        <sz val="11"/>
        <color rgb="FF000000"/>
        <rFont val="Calibri"/>
      </rPr>
      <t xml:space="preserve">A DoS can occur when the Apache web server is so overwhelmed that it can no longer respond to additional requests. A web server not properly tuned may become overwhelmed and cause a DoS condition even with expected traffic from users. </t>
    </r>
    <r>
      <rPr>
        <sz val="11"/>
        <color rgb="FF000000"/>
        <rFont val="Calibri"/>
      </rPr>
      <t xml:space="preserve">
</t>
    </r>
    <r>
      <rPr>
        <sz val="11"/>
        <color rgb="FF000000"/>
        <rFont val="Calibri"/>
      </rPr>
      <t>To avoid a DoS, the Apache web server must be tuned to handle the expected traffic for the hosted applications.</t>
    </r>
    <r>
      <rPr>
        <sz val="11"/>
        <color rgb="FF000000"/>
        <rFont val="Calibri"/>
      </rPr>
      <t xml:space="preserve">
</t>
    </r>
    <r>
      <rPr>
        <sz val="11"/>
        <color rgb="FF000000"/>
        <rFont val="Calibri"/>
      </rPr>
      <t>Satisfies: SRG-APP-000246-WSR-000149, SRG-APP-000435-WSR-000148</t>
    </r>
  </si>
  <si>
    <r>
      <rPr>
        <sz val="11"/>
        <color rgb="FF000000"/>
        <rFont val="Calibri"/>
      </rPr>
      <t>Review the &lt;'INSTALLED PATH'&gt;\conf\httpd.conf file.</t>
    </r>
    <r>
      <rPr>
        <sz val="11"/>
        <color rgb="FF000000"/>
        <rFont val="Calibri"/>
      </rPr>
      <t xml:space="preserve">
</t>
    </r>
    <r>
      <rPr>
        <sz val="11"/>
        <color rgb="FF000000"/>
        <rFont val="Calibri"/>
      </rPr>
      <t>Verify the "Timeout" directive is specified in the "httpd.conf" file to have a value of "60" seconds or less.</t>
    </r>
    <r>
      <rPr>
        <sz val="11"/>
        <color rgb="FF000000"/>
        <rFont val="Calibri"/>
      </rPr>
      <t xml:space="preserve">
</t>
    </r>
    <r>
      <rPr>
        <sz val="11"/>
        <color rgb="FF000000"/>
        <rFont val="Calibri"/>
      </rPr>
      <t>If the "Timeout" directive is not configured or set for more than "60" seconds, this is a finding.</t>
    </r>
  </si>
  <si>
    <t>V-214339</t>
  </si>
  <si>
    <r>
      <rPr>
        <sz val="11"/>
        <rFont val="Calibri"/>
      </rPr>
      <t>Warning and error messages displayed to clients must be modified to minimize the identity of the Apache web server, patches, loaded modules, and directory paths.</t>
    </r>
  </si>
  <si>
    <r>
      <rPr>
        <sz val="11"/>
        <color rgb="FF000000"/>
        <rFont val="Calibri"/>
      </rPr>
      <t>Edit the &lt;'INSTALL PATH'&gt;\conf\httpd.conf file and use the "ErrorDocument" directive to enable custom error pages.</t>
    </r>
    <r>
      <rPr>
        <sz val="11"/>
        <color rgb="FF000000"/>
        <rFont val="Calibri"/>
      </rPr>
      <t xml:space="preserve">
</t>
    </r>
    <r>
      <rPr>
        <sz val="11"/>
        <color rgb="FF000000"/>
        <rFont val="Calibri"/>
      </rPr>
      <t>ErrorDocument 500 "Sorry, our script crashed. Oh dear"</t>
    </r>
    <r>
      <rPr>
        <sz val="11"/>
        <color rgb="FF000000"/>
        <rFont val="Calibri"/>
      </rPr>
      <t xml:space="preserve">
</t>
    </r>
    <r>
      <rPr>
        <sz val="11"/>
        <color rgb="FF000000"/>
        <rFont val="Calibri"/>
      </rPr>
      <t>ErrorDocument 500 /cgi-bin/crash-recover</t>
    </r>
    <r>
      <rPr>
        <sz val="11"/>
        <color rgb="FF000000"/>
        <rFont val="Calibri"/>
      </rPr>
      <t xml:space="preserve">
</t>
    </r>
    <r>
      <rPr>
        <sz val="11"/>
        <color rgb="FF000000"/>
        <rFont val="Calibri"/>
      </rPr>
      <t>ErrorDocument 500 http://error.example.com/server_error.html</t>
    </r>
    <r>
      <rPr>
        <sz val="11"/>
        <color rgb="FF000000"/>
        <rFont val="Calibri"/>
      </rPr>
      <t xml:space="preserve">
</t>
    </r>
    <r>
      <rPr>
        <sz val="11"/>
        <color rgb="FF000000"/>
        <rFont val="Calibri"/>
      </rPr>
      <t>ErrorDocument 404 /errors/not_found.html</t>
    </r>
    <r>
      <rPr>
        <sz val="11"/>
        <color rgb="FF000000"/>
        <rFont val="Calibri"/>
      </rPr>
      <t xml:space="preserve">
</t>
    </r>
    <r>
      <rPr>
        <sz val="11"/>
        <color rgb="FF000000"/>
        <rFont val="Calibri"/>
      </rPr>
      <t>ErrorDocument 401 /subscription/how_to_subscribe.html</t>
    </r>
    <r>
      <rPr>
        <sz val="11"/>
        <color rgb="FF000000"/>
        <rFont val="Calibri"/>
      </rPr>
      <t xml:space="preserve">
</t>
    </r>
    <r>
      <rPr>
        <sz val="11"/>
        <color rgb="FF000000"/>
        <rFont val="Calibri"/>
      </rPr>
      <t>The syntax of the ErrorDocument directive is:</t>
    </r>
    <r>
      <rPr>
        <sz val="11"/>
        <color rgb="FF000000"/>
        <rFont val="Calibri"/>
      </rPr>
      <t xml:space="preserve">
</t>
    </r>
    <r>
      <rPr>
        <sz val="11"/>
        <color rgb="FF000000"/>
        <rFont val="Calibri"/>
      </rPr>
      <t>ErrorDocument &lt;3-digit-code&gt; &lt;action&gt;</t>
    </r>
    <r>
      <rPr>
        <sz val="11"/>
        <color rgb="FF000000"/>
        <rFont val="Calibri"/>
      </rPr>
      <t xml:space="preserve">
</t>
    </r>
    <r>
      <rPr>
        <sz val="11"/>
        <color rgb="FF000000"/>
        <rFont val="Calibri"/>
      </rPr>
      <t>Restart the Apache service.</t>
    </r>
    <r>
      <rPr>
        <sz val="11"/>
        <color rgb="FF000000"/>
        <rFont val="Calibri"/>
      </rPr>
      <t xml:space="preserve">
</t>
    </r>
    <r>
      <rPr>
        <sz val="11"/>
        <color rgb="FF000000"/>
        <rFont val="Calibri"/>
      </rPr>
      <t>Additional Information:</t>
    </r>
    <r>
      <rPr>
        <sz val="11"/>
        <color rgb="FF000000"/>
        <rFont val="Calibri"/>
      </rPr>
      <t xml:space="preserve">
</t>
    </r>
    <r>
      <rPr>
        <sz val="11"/>
        <color rgb="FF000000"/>
        <rFont val="Calibri"/>
      </rPr>
      <t>https://httpd.apache.org/docs/2.4/custom-error.html</t>
    </r>
  </si>
  <si>
    <r>
      <rPr>
        <sz val="11"/>
        <color rgb="FF000000"/>
        <rFont val="Calibri"/>
      </rPr>
      <t>Information needed by an attacker to begin looking for possible vulnerabilities in a web server includes any information about the web server, backend systems being accessed, and plug-ins or modules being used.</t>
    </r>
    <r>
      <rPr>
        <sz val="11"/>
        <color rgb="FF000000"/>
        <rFont val="Calibri"/>
      </rPr>
      <t xml:space="preserve">
</t>
    </r>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 information given to users must be minimized to not aid in the blueprinting of the Apache web server.</t>
    </r>
  </si>
  <si>
    <r>
      <rPr>
        <sz val="11"/>
        <color rgb="FF000000"/>
        <rFont val="Calibri"/>
      </rPr>
      <t>Review the &lt;'INSTALL PATH'&gt;\conf\httpd.conf file.</t>
    </r>
    <r>
      <rPr>
        <sz val="11"/>
        <color rgb="FF000000"/>
        <rFont val="Calibri"/>
      </rPr>
      <t xml:space="preserve">
</t>
    </r>
    <r>
      <rPr>
        <sz val="11"/>
        <color rgb="FF000000"/>
        <rFont val="Calibri"/>
      </rPr>
      <t>If the "ErrorDocument" directive is not being used, this is a finding.</t>
    </r>
  </si>
  <si>
    <t>V-214340</t>
  </si>
  <si>
    <r>
      <rPr>
        <sz val="11"/>
        <rFont val="Calibri"/>
      </rPr>
      <t>Debugging and trace information used to diagnose the Apache web server must be disabled.</t>
    </r>
  </si>
  <si>
    <r>
      <rPr>
        <sz val="11"/>
        <color rgb="FF000000"/>
        <rFont val="Calibri"/>
      </rPr>
      <t>Edit the &lt;'INSTALL PATH'&gt;\conf\httpd.conf file and add or set the value of "TraceEnable" to "Off".</t>
    </r>
    <r>
      <rPr>
        <sz val="11"/>
        <color rgb="FF000000"/>
        <rFont val="Calibri"/>
      </rPr>
      <t xml:space="preserve">
</t>
    </r>
    <r>
      <rPr>
        <sz val="11"/>
        <color rgb="FF000000"/>
        <rFont val="Calibri"/>
      </rPr>
      <t>Restart the Apache service.</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</si>
  <si>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</si>
  <si>
    <r>
      <rPr>
        <sz val="11"/>
        <color rgb="FF000000"/>
        <rFont val="Calibri"/>
      </rPr>
      <t>Review the &lt;'INSTALL PATH'&gt;\conf\httpd.conf file.</t>
    </r>
    <r>
      <rPr>
        <sz val="11"/>
        <color rgb="FF000000"/>
        <rFont val="Calibri"/>
      </rPr>
      <t xml:space="preserve">
</t>
    </r>
    <r>
      <rPr>
        <sz val="11"/>
        <color rgb="FF000000"/>
        <rFont val="Calibri"/>
      </rPr>
      <t>For any enabled "TraceEnable" directives, verify they are part of the server=level configuration (i.e., not nested in a "Directory" or "Location" directive).</t>
    </r>
    <r>
      <rPr>
        <sz val="11"/>
        <color rgb="FF000000"/>
        <rFont val="Calibri"/>
      </rPr>
      <t xml:space="preserve">
</t>
    </r>
    <r>
      <rPr>
        <sz val="11"/>
        <color rgb="FF000000"/>
        <rFont val="Calibri"/>
      </rPr>
      <t>Also verify the "TraceEnable" directive is set to "Off".</t>
    </r>
    <r>
      <rPr>
        <sz val="11"/>
        <color rgb="FF000000"/>
        <rFont val="Calibri"/>
      </rPr>
      <t xml:space="preserve">
</t>
    </r>
    <r>
      <rPr>
        <sz val="11"/>
        <color rgb="FF000000"/>
        <rFont val="Calibri"/>
      </rPr>
      <t>If the "TraceEnable directive is not part of the server-level configuration and/or is not set to "Off", this is a finding.</t>
    </r>
    <r>
      <rPr>
        <sz val="11"/>
        <color rgb="FF000000"/>
        <rFont val="Calibri"/>
      </rPr>
      <t xml:space="preserve">
</t>
    </r>
    <r>
      <rPr>
        <sz val="11"/>
        <color rgb="FF000000"/>
        <rFont val="Calibri"/>
      </rPr>
      <t>If the directive does not exist in the conf file, this is a finding because the default value is "On".</t>
    </r>
  </si>
  <si>
    <t>V-214341</t>
  </si>
  <si>
    <r>
      <rPr>
        <sz val="11"/>
        <rFont val="Calibri"/>
      </rPr>
      <t>The Apache web server must set an absolute timeout for sessions.</t>
    </r>
  </si>
  <si>
    <r>
      <rPr>
        <sz val="11"/>
        <color rgb="FF000000"/>
        <rFont val="Calibri"/>
      </rPr>
      <t>Open the &lt;'INSTALL PATH'&gt;\conf\httpd.conf file.</t>
    </r>
    <r>
      <rPr>
        <sz val="11"/>
        <color rgb="FF000000"/>
        <rFont val="Calibri"/>
      </rPr>
      <t xml:space="preserve">
</t>
    </r>
    <r>
      <rPr>
        <sz val="11"/>
        <color rgb="FF000000"/>
        <rFont val="Calibri"/>
      </rPr>
      <t>Set the "SessionMaxAge" directive to a value of "600" or less; add the directive if it does not exist.</t>
    </r>
    <r>
      <rPr>
        <sz val="11"/>
        <color rgb="FF000000"/>
        <rFont val="Calibri"/>
      </rPr>
      <t xml:space="preserve">
</t>
    </r>
    <r>
      <rPr>
        <sz val="11"/>
        <color rgb="FF000000"/>
        <rFont val="Calibri"/>
      </rPr>
      <t>Restart the Apache service.</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</si>
  <si>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an absolute period of time, the user is forced to reauthenticate, guaranteeing the session is still in use. Enabling an absolute timeout for sessions closes sessions that are still active. Examples would be a runaway process accessing the Apache web server or an attacker using a hijacked session to slowly probe the Apache web server.</t>
    </r>
    <r>
      <rPr>
        <sz val="11"/>
        <color rgb="FF000000"/>
        <rFont val="Calibri"/>
      </rPr>
      <t xml:space="preserve">
</t>
    </r>
    <r>
      <rPr>
        <sz val="11"/>
        <color rgb="FF000000"/>
        <rFont val="Calibri"/>
      </rPr>
      <t>Session IDs are tokens generated by web applications to uniquely identify an application user's session. Unique session IDs help to reduce predictability of said identifiers. When a user logs out, or when any other session termination event occurs, the web server must terminate the user session to minimize the potential for an attacker to hijack that particular user session.</t>
    </r>
    <r>
      <rPr>
        <sz val="11"/>
        <color rgb="FF000000"/>
        <rFont val="Calibri"/>
      </rPr>
      <t xml:space="preserve">
</t>
    </r>
    <r>
      <rPr>
        <sz val="11"/>
        <color rgb="FF000000"/>
        <rFont val="Calibri"/>
      </rPr>
      <t>Satisfies: SRG-APP-000295-WSR-000012, SRG-APP-000220-WSR-000201</t>
    </r>
  </si>
  <si>
    <r>
      <rPr>
        <sz val="11"/>
        <color rgb="FF000000"/>
        <rFont val="Calibri"/>
      </rPr>
      <t>Review the &lt;'INSTALL PATH'&gt;\conf\httpd.conf file.</t>
    </r>
    <r>
      <rPr>
        <sz val="11"/>
        <color rgb="FF000000"/>
        <rFont val="Calibri"/>
      </rPr>
      <t xml:space="preserve">
</t>
    </r>
    <r>
      <rPr>
        <sz val="11"/>
        <color rgb="FF000000"/>
        <rFont val="Calibri"/>
      </rPr>
      <t>Search for the following directive:</t>
    </r>
    <r>
      <rPr>
        <sz val="11"/>
        <color rgb="FF000000"/>
        <rFont val="Calibri"/>
      </rPr>
      <t xml:space="preserve">
</t>
    </r>
    <r>
      <rPr>
        <sz val="11"/>
        <color rgb="FF000000"/>
        <rFont val="Calibri"/>
      </rPr>
      <t>SessionMaxAge</t>
    </r>
    <r>
      <rPr>
        <sz val="11"/>
        <color rgb="FF000000"/>
        <rFont val="Calibri"/>
      </rPr>
      <t xml:space="preserve">
</t>
    </r>
    <r>
      <rPr>
        <sz val="11"/>
        <color rgb="FF000000"/>
        <rFont val="Calibri"/>
      </rPr>
      <t>Verify the value of "SessionMaxAge" is set to "600" or less.</t>
    </r>
    <r>
      <rPr>
        <sz val="11"/>
        <color rgb="FF000000"/>
        <rFont val="Calibri"/>
      </rPr>
      <t xml:space="preserve">
</t>
    </r>
    <r>
      <rPr>
        <sz val="11"/>
        <color rgb="FF000000"/>
        <rFont val="Calibri"/>
      </rPr>
      <t>If the "SessionMaxAge" does not exist or is set to more than "600", this is a finding.</t>
    </r>
  </si>
  <si>
    <t>V-214342</t>
  </si>
  <si>
    <r>
      <rPr>
        <sz val="11"/>
        <rFont val="Calibri"/>
      </rPr>
      <t>The Apache web server must set an inactive timeout for completing the TLS handshake</t>
    </r>
  </si>
  <si>
    <r>
      <rPr>
        <sz val="11"/>
        <color rgb="FF000000"/>
        <rFont val="Calibri"/>
      </rPr>
      <t>Edit the &lt;'INSTALL PATH'&gt;\conf\httpd.conf file and load the "mod_reqtimeout" module.</t>
    </r>
    <r>
      <rPr>
        <sz val="11"/>
        <color rgb="FF000000"/>
        <rFont val="Calibri"/>
      </rPr>
      <t xml:space="preserve">
</t>
    </r>
    <r>
      <rPr>
        <sz val="11"/>
        <color rgb="FF000000"/>
        <rFont val="Calibri"/>
      </rPr>
      <t>Set the "RequestReadTimeout" directive to a value compatible with the organization's operations.</t>
    </r>
    <r>
      <rPr>
        <sz val="11"/>
        <color rgb="FF000000"/>
        <rFont val="Calibri"/>
      </rPr>
      <t xml:space="preserve">
</t>
    </r>
    <r>
      <rPr>
        <sz val="11"/>
        <color rgb="FF000000"/>
        <rFont val="Calibri"/>
      </rPr>
      <t>Restart the Apache service.</t>
    </r>
  </si>
  <si>
    <r>
      <rPr>
        <sz val="11"/>
        <color rgb="FF000000"/>
        <rFont val="Calibri"/>
      </rPr>
      <t xml:space="preserve">Leaving sessions open indefinitely is a major security risk. An attacker can easily use an already authenticated session to access the hosted application as the previously authenticated user. </t>
    </r>
    <r>
      <rPr>
        <sz val="11"/>
        <color rgb="FF000000"/>
        <rFont val="Calibri"/>
      </rPr>
      <t xml:space="preserve">
</t>
    </r>
    <r>
      <rPr>
        <sz val="11"/>
        <color rgb="FF000000"/>
        <rFont val="Calibri"/>
      </rPr>
      <t>Timeouts for completing the TLS handshake, receiving the request headers and/or the request body from the client. If the client fails to complete each of these stages within the configured time, a 408 REQUEST TIME OUT error is sent.</t>
    </r>
    <r>
      <rPr>
        <sz val="11"/>
        <color rgb="FF000000"/>
        <rFont val="Calibri"/>
      </rPr>
      <t xml:space="preserve">
</t>
    </r>
    <r>
      <rPr>
        <sz val="11"/>
        <color rgb="FF000000"/>
        <rFont val="Calibri"/>
      </rPr>
      <t>For SSL virtual hosts, the handshake timeout values is the time needed to do the initial SSL handshake. If the user's browser is configured to query certificate revocation lists and the CRL server is not reachable, the initial SSL handshake may take a significant time until the browser gives up waiting for the CRL. Therefore the handshake timeout should take this possible overhead into consideration for SSL virtual hosts (if necessary). The body timeout values include the time needed for SSL renegotiation (if necessary).</t>
    </r>
  </si>
  <si>
    <r>
      <rPr>
        <sz val="11"/>
        <color rgb="FF000000"/>
        <rFont val="Calibri"/>
      </rPr>
      <t>Review the &lt;'INSTALL PATH'&gt;\conf\httpd.conf file.</t>
    </r>
    <r>
      <rPr>
        <sz val="11"/>
        <color rgb="FF000000"/>
        <rFont val="Calibri"/>
      </rPr>
      <t xml:space="preserve">
</t>
    </r>
    <r>
      <rPr>
        <sz val="11"/>
        <color rgb="FF000000"/>
        <rFont val="Calibri"/>
      </rPr>
      <t>Verify the "mod_reqtimeout" is loaded.</t>
    </r>
    <r>
      <rPr>
        <sz val="11"/>
        <color rgb="FF000000"/>
        <rFont val="Calibri"/>
      </rPr>
      <t xml:space="preserve">
</t>
    </r>
    <r>
      <rPr>
        <sz val="11"/>
        <color rgb="FF000000"/>
        <rFont val="Calibri"/>
      </rPr>
      <t>If it does not exist, this is a finding.</t>
    </r>
    <r>
      <rPr>
        <sz val="11"/>
        <color rgb="FF000000"/>
        <rFont val="Calibri"/>
      </rPr>
      <t xml:space="preserve">
</t>
    </r>
    <r>
      <rPr>
        <sz val="11"/>
        <color rgb="FF000000"/>
        <rFont val="Calibri"/>
      </rPr>
      <t>If the "mod_reqtimeout" module is loaded and the "RequestReadTimeout" directive is not configured, this is a finding.</t>
    </r>
    <r>
      <rPr>
        <sz val="11"/>
        <color rgb="FF000000"/>
        <rFont val="Calibri"/>
      </rPr>
      <t xml:space="preserve">
</t>
    </r>
    <r>
      <rPr>
        <sz val="11"/>
        <color rgb="FF000000"/>
        <rFont val="Calibri"/>
      </rPr>
      <t>Note: The "RequestReadTimeout" directive must be explicitly configured (i.e., not left to a default value) to a value compatible with the organization's operations.</t>
    </r>
  </si>
  <si>
    <t>V-214343</t>
  </si>
  <si>
    <r>
      <rPr>
        <sz val="11"/>
        <rFont val="Calibri"/>
      </rPr>
      <t>The Apache web server must restrict inbound connections from nonsecure zones.</t>
    </r>
  </si>
  <si>
    <r>
      <rPr>
        <sz val="11"/>
        <color rgb="FF000000"/>
        <rFont val="Calibri"/>
      </rPr>
      <t>Configure the "http.conf" file to include restrictions.</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&lt;RequireAll&gt;</t>
    </r>
    <r>
      <rPr>
        <sz val="11"/>
        <color rgb="FF000000"/>
        <rFont val="Calibri"/>
      </rPr>
      <t xml:space="preserve">
</t>
    </r>
    <r>
      <rPr>
        <sz val="11"/>
        <color rgb="FF000000"/>
        <rFont val="Calibri"/>
      </rPr>
      <t>Require not host phishers.example.com moreidiots.example</t>
    </r>
    <r>
      <rPr>
        <sz val="11"/>
        <color rgb="FF000000"/>
        <rFont val="Calibri"/>
      </rPr>
      <t xml:space="preserve">
</t>
    </r>
    <r>
      <rPr>
        <sz val="11"/>
        <color rgb="FF000000"/>
        <rFont val="Calibri"/>
      </rPr>
      <t>&lt;/RequireAll&gt;</t>
    </r>
    <r>
      <rPr>
        <sz val="11"/>
        <color rgb="FF000000"/>
        <rFont val="Calibri"/>
      </rPr>
      <t xml:space="preserve">
</t>
    </r>
    <r>
      <rPr>
        <sz val="11"/>
        <color rgb="FF000000"/>
        <rFont val="Calibri"/>
      </rPr>
      <t>Restart the Apache service.</t>
    </r>
  </si>
  <si>
    <r>
      <rPr>
        <sz val="11"/>
        <color rgb="FF000000"/>
        <rFont val="Calibri"/>
      </rPr>
      <t>Remote access to the Apache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the internal Apache web server access list, the Apache web server can stop or slow denial-of-service (DoS) attacks on the Apache web server.</t>
    </r>
  </si>
  <si>
    <r>
      <rPr>
        <sz val="11"/>
        <color rgb="FF000000"/>
        <rFont val="Calibri"/>
      </rPr>
      <t>Review the &lt;'INSTALL PATH'&gt;\conf\httpd.conf file.</t>
    </r>
    <r>
      <rPr>
        <sz val="11"/>
        <color rgb="FF000000"/>
        <rFont val="Calibri"/>
      </rPr>
      <t xml:space="preserve">
</t>
    </r>
    <r>
      <rPr>
        <sz val="11"/>
        <color rgb="FF000000"/>
        <rFont val="Calibri"/>
      </rPr>
      <t>If "IP Address Restrictions" are not configured or IP ranges configured to be "Allow" are not restrictive enough to prevent connections from nonsecure zones, this is a finding.</t>
    </r>
  </si>
  <si>
    <t>V-214344</t>
  </si>
  <si>
    <r>
      <rPr>
        <sz val="11"/>
        <rFont val="Calibri"/>
      </rPr>
      <t>The Apache web server must be configured to immediately disconnect or disable remote access to the hosted applications.</t>
    </r>
  </si>
  <si>
    <r>
      <rPr>
        <sz val="11"/>
        <color rgb="FF000000"/>
        <rFont val="Calibri"/>
      </rPr>
      <t>Prepare documented procedures for shutting down an Apache website in the event of an attack.</t>
    </r>
    <r>
      <rPr>
        <sz val="11"/>
        <color rgb="FF000000"/>
        <rFont val="Calibri"/>
      </rPr>
      <t xml:space="preserve">
</t>
    </r>
    <r>
      <rPr>
        <sz val="11"/>
        <color rgb="FF000000"/>
        <rFont val="Calibri"/>
      </rPr>
      <t>The procedure should, at a minimum, provide the following step:</t>
    </r>
    <r>
      <rPr>
        <sz val="11"/>
        <color rgb="FF000000"/>
        <rFont val="Calibri"/>
      </rPr>
      <t xml:space="preserve">
</t>
    </r>
    <r>
      <rPr>
        <sz val="11"/>
        <color rgb="FF000000"/>
        <rFont val="Calibri"/>
      </rPr>
      <t>Stop the Apache service.</t>
    </r>
  </si>
  <si>
    <r>
      <rPr>
        <sz val="11"/>
        <color rgb="FF000000"/>
        <rFont val="Calibri"/>
      </rPr>
      <t>During an attack on the Apache web server or any of the hosted applications, the system administrator may need to disconnect or disable access by users to stop the attack.</t>
    </r>
    <r>
      <rPr>
        <sz val="11"/>
        <color rgb="FF000000"/>
        <rFont val="Calibri"/>
      </rPr>
      <t xml:space="preserve">
</t>
    </r>
    <r>
      <rPr>
        <sz val="11"/>
        <color rgb="FF000000"/>
        <rFont val="Calibri"/>
      </rPr>
      <t>The Apache web server must be configured to disconnect users to a hosted application without compromising other hosted applications unless deemed necessary to stop the attack. Methods to disconnect or disable connections are to stop the application service for a specified hosted application, stop the Apache web server, or block all connections through the Apache web server access list.</t>
    </r>
    <r>
      <rPr>
        <sz val="11"/>
        <color rgb="FF000000"/>
        <rFont val="Calibri"/>
      </rPr>
      <t xml:space="preserve">
</t>
    </r>
    <r>
      <rPr>
        <sz val="11"/>
        <color rgb="FF000000"/>
        <rFont val="Calibri"/>
      </rPr>
      <t>The Apache web server capabilities used to disconnect or disable users from connecting to hosted applications and the Apache web server must be documented to make certain that, during an attack, the proper action is taken to conserve connectivity to any other hosted application if possible and to make certain log data is conserved for later forensic analysis.</t>
    </r>
  </si>
  <si>
    <r>
      <rPr>
        <sz val="11"/>
        <color rgb="FF000000"/>
        <rFont val="Calibri"/>
      </rPr>
      <t>Interview the System Administrator and Web Manager.</t>
    </r>
    <r>
      <rPr>
        <sz val="11"/>
        <color rgb="FF000000"/>
        <rFont val="Calibri"/>
      </rPr>
      <t xml:space="preserve">
</t>
    </r>
    <r>
      <rPr>
        <sz val="11"/>
        <color rgb="FF000000"/>
        <rFont val="Calibri"/>
      </rPr>
      <t>Ask for documentation for the Apache web server administration.</t>
    </r>
    <r>
      <rPr>
        <sz val="11"/>
        <color rgb="FF000000"/>
        <rFont val="Calibri"/>
      </rPr>
      <t xml:space="preserve">
</t>
    </r>
    <r>
      <rPr>
        <sz val="11"/>
        <color rgb="FF000000"/>
        <rFont val="Calibri"/>
      </rPr>
      <t>Verify there are documented procedures for shutting down an Apache website in the event of an attack. The procedure should, at a minimum, provide the following steps:</t>
    </r>
    <r>
      <rPr>
        <sz val="11"/>
        <color rgb="FF000000"/>
        <rFont val="Calibri"/>
      </rPr>
      <t xml:space="preserve">
</t>
    </r>
    <r>
      <rPr>
        <sz val="11"/>
        <color rgb="FF000000"/>
        <rFont val="Calibri"/>
      </rPr>
      <t>Determine the respective website for the application at risk of an attack.</t>
    </r>
    <r>
      <rPr>
        <sz val="11"/>
        <color rgb="FF000000"/>
        <rFont val="Calibri"/>
      </rPr>
      <t xml:space="preserve">
</t>
    </r>
    <r>
      <rPr>
        <sz val="11"/>
        <color rgb="FF000000"/>
        <rFont val="Calibri"/>
      </rPr>
      <t>Stop the Apache service.</t>
    </r>
    <r>
      <rPr>
        <sz val="11"/>
        <color rgb="FF000000"/>
        <rFont val="Calibri"/>
      </rPr>
      <t xml:space="preserve">
</t>
    </r>
    <r>
      <rPr>
        <sz val="11"/>
        <color rgb="FF000000"/>
        <rFont val="Calibri"/>
      </rPr>
      <t>If the web server is not capable of or cannot be configured to disconnect or disable remote access to the hosted applications when necessary, this is a finding.</t>
    </r>
  </si>
  <si>
    <t>V-214345</t>
  </si>
  <si>
    <r>
      <rPr>
        <sz val="11"/>
        <rFont val="Calibri"/>
      </rPr>
      <t>Non-privileged accounts on the hosting system must only access Apache web server security-relevant information and functions through a distinct administrative account.</t>
    </r>
  </si>
  <si>
    <r>
      <rPr>
        <sz val="11"/>
        <color rgb="FF000000"/>
        <rFont val="Calibri"/>
      </rPr>
      <t>Restrict access to the web administration tool to only the System Administrator, Web Manager, or the Web Manager designees.</t>
    </r>
  </si>
  <si>
    <r>
      <rPr>
        <sz val="11"/>
        <color rgb="FF000000"/>
        <rFont val="Calibri"/>
      </rPr>
      <t>By separating Apache web server security functions from non-privileged users, roles can be developed that can then be used to administer the Apache web server. Forcing users to change from a non-privileged account to a privileged account when operating on the Apache web server or on security-relevant information forces users to only operate as a Web Server Administrator when necessary. Operating in this manner allows for better logging of changes and better forensic information and limits accidental changes to the Apache web server.</t>
    </r>
  </si>
  <si>
    <r>
      <rPr>
        <sz val="11"/>
        <color rgb="FF000000"/>
        <rFont val="Calibri"/>
      </rPr>
      <t>Determine which tool or control file is used to control the configuration of the web server.</t>
    </r>
    <r>
      <rPr>
        <sz val="11"/>
        <color rgb="FF000000"/>
        <rFont val="Calibri"/>
      </rPr>
      <t xml:space="preserve">
</t>
    </r>
    <r>
      <rPr>
        <sz val="11"/>
        <color rgb="FF000000"/>
        <rFont val="Calibri"/>
      </rPr>
      <t>If the control of the web server is done via control files, verify who has update access to them. If tools are being used to configure the web server, determine who has access to execute the tools.</t>
    </r>
    <r>
      <rPr>
        <sz val="11"/>
        <color rgb="FF000000"/>
        <rFont val="Calibri"/>
      </rPr>
      <t xml:space="preserve">
</t>
    </r>
    <r>
      <rPr>
        <sz val="11"/>
        <color rgb="FF000000"/>
        <rFont val="Calibri"/>
      </rPr>
      <t>If accounts other than the System Administrator (SA), the Web Manager, or the Web Manager designees have access to the web administration tool or control files, this is a finding.</t>
    </r>
  </si>
  <si>
    <t>V-214346</t>
  </si>
  <si>
    <r>
      <rPr>
        <sz val="11"/>
        <rFont val="Calibri"/>
      </rPr>
      <t>An Apache web server that is part of a web server cluster must route all remote management through a centrally managed access control point.</t>
    </r>
  </si>
  <si>
    <r>
      <rPr>
        <sz val="11"/>
        <color rgb="FF000000"/>
        <rFont val="Calibri"/>
      </rPr>
      <t>Edit the &lt;'INSTALL PATH'&gt;\conf\httpd.conf file and load the "mod_proxy" module.</t>
    </r>
    <r>
      <rPr>
        <sz val="11"/>
        <color rgb="FF000000"/>
        <rFont val="Calibri"/>
      </rPr>
      <t xml:space="preserve">
</t>
    </r>
    <r>
      <rPr>
        <sz val="11"/>
        <color rgb="FF000000"/>
        <rFont val="Calibri"/>
      </rPr>
      <t>Set the "ProxyPass" directive.</t>
    </r>
    <r>
      <rPr>
        <sz val="11"/>
        <color rgb="FF000000"/>
        <rFont val="Calibri"/>
      </rPr>
      <t xml:space="preserve">
</t>
    </r>
    <r>
      <rPr>
        <sz val="11"/>
        <color rgb="FF000000"/>
        <rFont val="Calibri"/>
      </rPr>
      <t>Restart the Apache service.</t>
    </r>
  </si>
  <si>
    <r>
      <rPr>
        <sz val="11"/>
        <color rgb="FF000000"/>
        <rFont val="Calibri"/>
      </rPr>
      <t>A web server cluster is a group of independent Apache web servers that are managed as a single system for higher availability, easier manageability, and greater scalability. Without having centralized control of the web server cluster, management of the cluster becomes difficult. It is critical that remote management of the cluster be done through a designated management system acting as a single access point.</t>
    </r>
  </si>
  <si>
    <r>
      <rPr>
        <sz val="11"/>
        <color rgb="FF000000"/>
        <rFont val="Calibri"/>
      </rPr>
      <t>Review the &lt;'INSTALL PATH'&gt;\conf\httpd.conf file.</t>
    </r>
    <r>
      <rPr>
        <sz val="11"/>
        <color rgb="FF000000"/>
        <rFont val="Calibri"/>
      </rPr>
      <t xml:space="preserve">
</t>
    </r>
    <r>
      <rPr>
        <sz val="11"/>
        <color rgb="FF000000"/>
        <rFont val="Calibri"/>
      </rPr>
      <t>Verify the "mod_proxy" is loaded.</t>
    </r>
    <r>
      <rPr>
        <sz val="11"/>
        <color rgb="FF000000"/>
        <rFont val="Calibri"/>
      </rPr>
      <t xml:space="preserve">
</t>
    </r>
    <r>
      <rPr>
        <sz val="11"/>
        <color rgb="FF000000"/>
        <rFont val="Calibri"/>
      </rPr>
      <t>If it does not exist, this is a finding.</t>
    </r>
    <r>
      <rPr>
        <sz val="11"/>
        <color rgb="FF000000"/>
        <rFont val="Calibri"/>
      </rPr>
      <t xml:space="preserve">
</t>
    </r>
    <r>
      <rPr>
        <sz val="11"/>
        <color rgb="FF000000"/>
        <rFont val="Calibri"/>
      </rPr>
      <t>If the "mod_proxy" module is loaded and the "ProxyPass" directive is not configured, this is a finding.</t>
    </r>
  </si>
  <si>
    <t>V-214347</t>
  </si>
  <si>
    <r>
      <rPr>
        <sz val="11"/>
        <rFont val="Calibri"/>
      </rPr>
      <t>The Apache web server must use a logging mechanism that is configured to allocate log record storage capacity large enough to accommodate the logging requirements of the Apache web server.</t>
    </r>
  </si>
  <si>
    <r>
      <rPr>
        <sz val="11"/>
        <color rgb="FF000000"/>
        <rFont val="Calibri"/>
      </rPr>
      <t>Work with the SIEM administrator to determine if the SIEM is configured to allocate log record storage capacity large enough to accommodate the logging requirements of the Apache web server.</t>
    </r>
  </si>
  <si>
    <r>
      <rPr>
        <sz val="11"/>
        <color rgb="FF000000"/>
        <rFont val="Calibri"/>
      </rPr>
      <t xml:space="preserve">To make certain that the logging mechanism used by the web server has sufficient storage capacity in which to write the logs, the logging mechanism needs to be able to allocate log record storage capacity. </t>
    </r>
    <r>
      <rPr>
        <sz val="11"/>
        <color rgb="FF000000"/>
        <rFont val="Calibri"/>
      </rPr>
      <t xml:space="preserve">
</t>
    </r>
    <r>
      <rPr>
        <sz val="11"/>
        <color rgb="FF000000"/>
        <rFont val="Calibri"/>
      </rPr>
      <t>The task of allocating log record storage capacity is usually performed during initial installation of the logging mechanism. The System Administrator will usually coordinate the allocation of physical drive space with the web server administrator along with the physical location of the partition and disk. Refer to NIST SP 800-92 for specific requirements on log rotation and storage dependent on the impact of the web server.</t>
    </r>
  </si>
  <si>
    <r>
      <rPr>
        <sz val="11"/>
        <color rgb="FF000000"/>
        <rFont val="Calibri"/>
      </rPr>
      <t xml:space="preserve">Work with SIEM administrator to determine log storage capacity. </t>
    </r>
    <r>
      <rPr>
        <sz val="11"/>
        <color rgb="FF000000"/>
        <rFont val="Calibri"/>
      </rPr>
      <t xml:space="preserve">
</t>
    </r>
    <r>
      <rPr>
        <sz val="11"/>
        <color rgb="FF000000"/>
        <rFont val="Calibri"/>
      </rPr>
      <t>If there is no setting within a SIEM to accommodate enough a large logging capacity, this is a finding.</t>
    </r>
  </si>
  <si>
    <t>V-214348</t>
  </si>
  <si>
    <r>
      <rPr>
        <sz val="11"/>
        <rFont val="Calibri"/>
      </rPr>
      <t>The Apache web server must not impede the ability to write specified log record content to an audit log server.</t>
    </r>
  </si>
  <si>
    <r>
      <rPr>
        <sz val="11"/>
        <color rgb="FF000000"/>
        <rFont val="Calibri"/>
      </rPr>
      <t>Work with the SIEM administrator to integrate with an organizations security infrastructure.</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</si>
  <si>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</si>
  <si>
    <r>
      <rPr>
        <sz val="11"/>
        <color rgb="FF000000"/>
        <rFont val="Calibri"/>
      </rPr>
      <t xml:space="preserve">Work with the SIEM administrator to determine current security integrations. </t>
    </r>
    <r>
      <rPr>
        <sz val="11"/>
        <color rgb="FF000000"/>
        <rFont val="Calibri"/>
      </rPr>
      <t xml:space="preserve">
</t>
    </r>
    <r>
      <rPr>
        <sz val="11"/>
        <color rgb="FF000000"/>
        <rFont val="Calibri"/>
      </rPr>
      <t>If the SIEM is not integrated with security, this is a finding.</t>
    </r>
  </si>
  <si>
    <t>V-214349</t>
  </si>
  <si>
    <r>
      <rPr>
        <sz val="11"/>
        <rFont val="Calibri"/>
      </rPr>
      <t>The Apache web server must be configurable to integrate with an organizations security infrastructure.</t>
    </r>
  </si>
  <si>
    <r>
      <rPr>
        <sz val="11"/>
        <color rgb="FF000000"/>
        <rFont val="Calibri"/>
      </rPr>
      <t>A web server will typically use logging mechanisms for maintaining a historical log of activity that occurs within a hosted application.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 xml:space="preserve">While it is important to log events identified as being critical and relevant to security, it is equally important to notify the appropriate personnel in a timely manner so they are able to respond to events as they occur. </t>
    </r>
    <r>
      <rPr>
        <sz val="11"/>
        <color rgb="FF000000"/>
        <rFont val="Calibri"/>
      </rPr>
      <t xml:space="preserve">
</t>
    </r>
    <r>
      <rPr>
        <sz val="11"/>
        <color rgb="FF000000"/>
        <rFont val="Calibri"/>
      </rPr>
      <t>Manual review of the web server logs may not occur in a timely manner, and each event logged is open to interpretation by a reviewer. By integrating the web server into an overall or organization-wide log review, a larger picture of events can be viewed, and analysis can be done in a timely and reliable manner.</t>
    </r>
  </si>
  <si>
    <t>V-214350</t>
  </si>
  <si>
    <r>
      <rPr>
        <sz val="11"/>
        <rFont val="Calibri"/>
      </rPr>
      <t>The Apache web server must use a logging mechanism that is configured to provide a warning to the Information System Security Officer (ISSO) and System Administrator (SA) when allocated record storage volume reaches 75 percent of maximum log record storage capacity.</t>
    </r>
  </si>
  <si>
    <r>
      <rPr>
        <sz val="11"/>
        <color rgb="FF000000"/>
        <rFont val="Calibri"/>
      </rPr>
      <t xml:space="preserve">It is critical for the appropriate personnel to be aware if a system is at risk of failing to process logs as required. Log processing failures include software/hardware errors, failures in the log capturing mechanisms, and log storage capacity being reached or exceeded. </t>
    </r>
    <r>
      <rPr>
        <sz val="11"/>
        <color rgb="FF000000"/>
        <rFont val="Calibri"/>
      </rPr>
      <t xml:space="preserve">
</t>
    </r>
    <r>
      <rPr>
        <sz val="11"/>
        <color rgb="FF000000"/>
        <rFont val="Calibri"/>
      </rPr>
      <t xml:space="preserve">If log capacity were to be exceeded, then events subsequently occurring would not be recorded. Organizations must define a maximum allowable percentage of storage capacity serving as an alarming threshold (e.g., web server has exceeded 75 percent of log storage capacity allocated), at which time the Apache web server or the logging mechanism the web server uses will provide a warning to the ISSO and SA at a minimum. </t>
    </r>
    <r>
      <rPr>
        <sz val="11"/>
        <color rgb="FF000000"/>
        <rFont val="Calibri"/>
      </rPr>
      <t xml:space="preserve">
</t>
    </r>
    <r>
      <rPr>
        <sz val="11"/>
        <color rgb="FF000000"/>
        <rFont val="Calibri"/>
      </rPr>
      <t>This requirement can be met by configuring the Apache web server to use a dedicated log tool that meets this requirement.</t>
    </r>
  </si>
  <si>
    <t>V-214351</t>
  </si>
  <si>
    <r>
      <rPr>
        <sz val="11"/>
        <rFont val="Calibri"/>
      </rPr>
      <t>The Apache web server must generate log records that can be mapped to Coordinated Universal Time (UTC) or Greenwich Mean Time (GMT) with a minimum granularity of one second.</t>
    </r>
  </si>
  <si>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"log_config_module" is not listed, enable this module.</t>
    </r>
    <r>
      <rPr>
        <sz val="11"/>
        <color rgb="FF000000"/>
        <rFont val="Calibri"/>
      </rPr>
      <t xml:space="preserve">
</t>
    </r>
    <r>
      <rPr>
        <sz val="11"/>
        <color rgb="FF000000"/>
        <rFont val="Calibri"/>
      </rPr>
      <t>In a command line, navigate to "&lt;'INSTALLED PATH'&gt;\bin". Determine the location of the "httpd.conf" file by running the following command:</t>
    </r>
    <r>
      <rPr>
        <sz val="11"/>
        <color rgb="FF000000"/>
        <rFont val="Calibri"/>
      </rPr>
      <t xml:space="preserve">
</t>
    </r>
    <r>
      <rPr>
        <sz val="11"/>
        <color rgb="FF000000"/>
        <rFont val="Calibri"/>
      </rPr>
      <t>httpd -V</t>
    </r>
    <r>
      <rPr>
        <sz val="11"/>
        <color rgb="FF000000"/>
        <rFont val="Calibri"/>
      </rPr>
      <t xml:space="preserve">
</t>
    </r>
    <r>
      <rPr>
        <sz val="11"/>
        <color rgb="FF000000"/>
        <rFont val="Calibri"/>
      </rPr>
      <t>Review the "HTTPD_ROOT" path.</t>
    </r>
    <r>
      <rPr>
        <sz val="11"/>
        <color rgb="FF000000"/>
        <rFont val="Calibri"/>
      </rPr>
      <t xml:space="preserve">
</t>
    </r>
    <r>
      <rPr>
        <sz val="11"/>
        <color rgb="FF000000"/>
        <rFont val="Calibri"/>
      </rPr>
      <t>Navigate to the "HTTPD_ROOT"/conf directory.</t>
    </r>
    <r>
      <rPr>
        <sz val="11"/>
        <color rgb="FF000000"/>
        <rFont val="Calibri"/>
      </rPr>
      <t xml:space="preserve">
</t>
    </r>
    <r>
      <rPr>
        <sz val="11"/>
        <color rgb="FF000000"/>
        <rFont val="Calibri"/>
      </rPr>
      <t>Edit the "httpd.conf" file.</t>
    </r>
    <r>
      <rPr>
        <sz val="11"/>
        <color rgb="FF000000"/>
        <rFont val="Calibri"/>
      </rPr>
      <t xml:space="preserve">
</t>
    </r>
    <r>
      <rPr>
        <sz val="11"/>
        <color rgb="FF000000"/>
        <rFont val="Calibri"/>
      </rPr>
      <t>Determine if the "LogFormat" directive exists. If it does not exist, ensure the "LogFormat" line contains the "%t" flag.</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</si>
  <si>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Apache web server include date and time. Time is commonly expressed in UTC, a modern continuation of GMT, or local time with an offset from UTC.</t>
    </r>
    <r>
      <rPr>
        <sz val="11"/>
        <color rgb="FF000000"/>
        <rFont val="Calibri"/>
      </rPr>
      <t xml:space="preserve">
</t>
    </r>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Apache web server include date and time and must be to a granularity of one second.</t>
    </r>
    <r>
      <rPr>
        <sz val="11"/>
        <color rgb="FF000000"/>
        <rFont val="Calibri"/>
      </rPr>
      <t xml:space="preserve">
</t>
    </r>
    <r>
      <rPr>
        <sz val="11"/>
        <color rgb="FF000000"/>
        <rFont val="Calibri"/>
      </rPr>
      <t>Satisfies: SRG-APP-000375-WSR-000171, SRG-APP-000374-WSR-000172</t>
    </r>
  </si>
  <si>
    <r>
      <rPr>
        <sz val="11"/>
        <color rgb="FF000000"/>
        <rFont val="Calibri"/>
      </rPr>
      <t>Review the web server documentation and configuration to determine the time stamp format for log data.</t>
    </r>
    <r>
      <rPr>
        <sz val="11"/>
        <color rgb="FF000000"/>
        <rFont val="Calibri"/>
      </rPr>
      <t xml:space="preserve">
</t>
    </r>
    <r>
      <rPr>
        <sz val="11"/>
        <color rgb="FF000000"/>
        <rFont val="Calibri"/>
      </rPr>
      <t>In a command line, navigate to "&lt;'INSTALLED PATH'&gt;\bin". Run "httpd -M" to view a list of installed modules.</t>
    </r>
    <r>
      <rPr>
        <sz val="11"/>
        <color rgb="FF000000"/>
        <rFont val="Calibri"/>
      </rPr>
      <t xml:space="preserve">
</t>
    </r>
    <r>
      <rPr>
        <sz val="11"/>
        <color rgb="FF000000"/>
        <rFont val="Calibri"/>
      </rPr>
      <t>If "log_config_module" is not listed, this is a finding.</t>
    </r>
    <r>
      <rPr>
        <sz val="11"/>
        <color rgb="FF000000"/>
        <rFont val="Calibri"/>
      </rPr>
      <t xml:space="preserve">
</t>
    </r>
    <r>
      <rPr>
        <sz val="11"/>
        <color rgb="FF000000"/>
        <rFont val="Calibri"/>
      </rPr>
      <t>In a command line, navigate to "&lt;'INSTALLED PATH'&gt;\bin". Determine the location of the "httpd.conf" file by running the following command:</t>
    </r>
    <r>
      <rPr>
        <sz val="11"/>
        <color rgb="FF000000"/>
        <rFont val="Calibri"/>
      </rPr>
      <t xml:space="preserve">
</t>
    </r>
    <r>
      <rPr>
        <sz val="11"/>
        <color rgb="FF000000"/>
        <rFont val="Calibri"/>
      </rPr>
      <t>httpd -V</t>
    </r>
    <r>
      <rPr>
        <sz val="11"/>
        <color rgb="FF000000"/>
        <rFont val="Calibri"/>
      </rPr>
      <t xml:space="preserve">
</t>
    </r>
    <r>
      <rPr>
        <sz val="11"/>
        <color rgb="FF000000"/>
        <rFont val="Calibri"/>
      </rPr>
      <t>Review the "HTTPD_ROOT" path.</t>
    </r>
    <r>
      <rPr>
        <sz val="11"/>
        <color rgb="FF000000"/>
        <rFont val="Calibri"/>
      </rPr>
      <t xml:space="preserve">
</t>
    </r>
    <r>
      <rPr>
        <sz val="11"/>
        <color rgb="FF000000"/>
        <rFont val="Calibri"/>
      </rPr>
      <t>Navigate to the "HTTPD_ROOT"/conf directory.</t>
    </r>
    <r>
      <rPr>
        <sz val="11"/>
        <color rgb="FF000000"/>
        <rFont val="Calibri"/>
      </rPr>
      <t xml:space="preserve">
</t>
    </r>
    <r>
      <rPr>
        <sz val="11"/>
        <color rgb="FF000000"/>
        <rFont val="Calibri"/>
      </rPr>
      <t>Edit the "httpd.conf" file.</t>
    </r>
    <r>
      <rPr>
        <sz val="11"/>
        <color rgb="FF000000"/>
        <rFont val="Calibri"/>
      </rPr>
      <t xml:space="preserve">
</t>
    </r>
    <r>
      <rPr>
        <sz val="11"/>
        <color rgb="FF000000"/>
        <rFont val="Calibri"/>
      </rPr>
      <t>Verify the "LogFormat" directive exists.</t>
    </r>
    <r>
      <rPr>
        <sz val="11"/>
        <color rgb="FF000000"/>
        <rFont val="Calibri"/>
      </rPr>
      <t xml:space="preserve">
</t>
    </r>
    <r>
      <rPr>
        <sz val="11"/>
        <color rgb="FF000000"/>
        <rFont val="Calibri"/>
      </rPr>
      <t>If it does not exist, this is a finding.</t>
    </r>
    <r>
      <rPr>
        <sz val="11"/>
        <color rgb="FF000000"/>
        <rFont val="Calibri"/>
      </rPr>
      <t xml:space="preserve">
</t>
    </r>
    <r>
      <rPr>
        <sz val="11"/>
        <color rgb="FF000000"/>
        <rFont val="Calibri"/>
      </rPr>
      <t>Verify the "LogFormat" line contains the "%t" flag.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 flag is not present, time is not mapped to UTC or GMT time, and this is a finding.</t>
    </r>
  </si>
  <si>
    <t>V-214353</t>
  </si>
  <si>
    <r>
      <rPr>
        <sz val="11"/>
        <rFont val="Calibri"/>
      </rPr>
      <t>The Apache web server must be protected from being stopped by a non-privileged user.</t>
    </r>
  </si>
  <si>
    <r>
      <rPr>
        <sz val="11"/>
        <color rgb="FF000000"/>
        <rFont val="Calibri"/>
      </rPr>
      <t>Restrict access to the web administration tool to only the Web Manager and the Web Manager's designees.</t>
    </r>
  </si>
  <si>
    <r>
      <rPr>
        <sz val="11"/>
        <color rgb="FF000000"/>
        <rFont val="Calibri"/>
      </rPr>
      <t>An attacker has at least two reasons to stop a web server. The first is to cause a denial of service (DoS), and the second is to put in place changes the attacker made to the web server configuration.</t>
    </r>
    <r>
      <rPr>
        <sz val="11"/>
        <color rgb="FF000000"/>
        <rFont val="Calibri"/>
      </rPr>
      <t xml:space="preserve">
</t>
    </r>
    <r>
      <rPr>
        <sz val="11"/>
        <color rgb="FF000000"/>
        <rFont val="Calibri"/>
      </rPr>
      <t>To prohibit an attacker from stopping the Apache web server, the process ID (pid) of the web server and the utilities used to start/stop it must be protected from access by non-privileged users. By knowing the "pid" and having access to the Apache web server utilities, a non-privileged user has a greater capability of stopping the server, whether intentionally or unintentionally.</t>
    </r>
  </si>
  <si>
    <r>
      <rPr>
        <sz val="11"/>
        <color rgb="FF000000"/>
        <rFont val="Calibri"/>
      </rPr>
      <t>Right-click &lt;'Install Path'&gt;\bin\httpd.exe.</t>
    </r>
    <r>
      <rPr>
        <sz val="11"/>
        <color rgb="FF000000"/>
        <rFont val="Calibri"/>
      </rPr>
      <t xml:space="preserve">
</t>
    </r>
    <r>
      <rPr>
        <sz val="11"/>
        <color rgb="FF000000"/>
        <rFont val="Calibri"/>
      </rPr>
      <t>Click "Properties" from the "Context" menu.</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Review the groups and user names.</t>
    </r>
    <r>
      <rPr>
        <sz val="11"/>
        <color rgb="FF000000"/>
        <rFont val="Calibri"/>
      </rPr>
      <t xml:space="preserve">
</t>
    </r>
    <r>
      <rPr>
        <sz val="11"/>
        <color rgb="FF000000"/>
        <rFont val="Calibri"/>
      </rPr>
      <t>The following account may have Full control privileges:</t>
    </r>
    <r>
      <rPr>
        <sz val="11"/>
        <color rgb="FF000000"/>
        <rFont val="Calibri"/>
      </rPr>
      <t xml:space="preserve">
</t>
    </r>
    <r>
      <rPr>
        <sz val="11"/>
        <color rgb="FF000000"/>
        <rFont val="Calibri"/>
      </rPr>
      <t>TrustedInstaller</t>
    </r>
    <r>
      <rPr>
        <sz val="11"/>
        <color rgb="FF000000"/>
        <rFont val="Calibri"/>
      </rPr>
      <t xml:space="preserve">
</t>
    </r>
    <r>
      <rPr>
        <sz val="11"/>
        <color rgb="FF000000"/>
        <rFont val="Calibri"/>
      </rPr>
      <t>Web Managers</t>
    </r>
    <r>
      <rPr>
        <sz val="11"/>
        <color rgb="FF000000"/>
        <rFont val="Calibri"/>
      </rPr>
      <t xml:space="preserve">
</t>
    </r>
    <r>
      <rPr>
        <sz val="11"/>
        <color rgb="FF000000"/>
        <rFont val="Calibri"/>
      </rPr>
      <t>Web Manager designees</t>
    </r>
    <r>
      <rPr>
        <sz val="11"/>
        <color rgb="FF000000"/>
        <rFont val="Calibri"/>
      </rPr>
      <t xml:space="preserve">
</t>
    </r>
    <r>
      <rPr>
        <sz val="11"/>
        <color rgb="FF000000"/>
        <rFont val="Calibri"/>
      </rPr>
      <t>The following accounts may have read and execute, or read permissions:</t>
    </r>
    <r>
      <rPr>
        <sz val="11"/>
        <color rgb="FF000000"/>
        <rFont val="Calibri"/>
      </rPr>
      <t xml:space="preserve">
</t>
    </r>
    <r>
      <rPr>
        <sz val="11"/>
        <color rgb="FF000000"/>
        <rFont val="Calibri"/>
      </rPr>
      <t>Non Web Manager Administrators</t>
    </r>
    <r>
      <rPr>
        <sz val="11"/>
        <color rgb="FF000000"/>
        <rFont val="Calibri"/>
      </rPr>
      <t xml:space="preserve">
</t>
    </r>
    <r>
      <rPr>
        <sz val="11"/>
        <color rgb="FF000000"/>
        <rFont val="Calibri"/>
      </rPr>
      <t>ALL APPLICATION PACKAGES (built-in security group)</t>
    </r>
    <r>
      <rPr>
        <sz val="11"/>
        <color rgb="FF000000"/>
        <rFont val="Calibri"/>
      </rPr>
      <t xml:space="preserve">
</t>
    </r>
    <r>
      <rPr>
        <sz val="11"/>
        <color rgb="FF000000"/>
        <rFont val="Calibri"/>
      </rPr>
      <t>SYSTEM</t>
    </r>
    <r>
      <rPr>
        <sz val="11"/>
        <color rgb="FF000000"/>
        <rFont val="Calibri"/>
      </rPr>
      <t xml:space="preserve">
</t>
    </r>
    <r>
      <rPr>
        <sz val="11"/>
        <color rgb="FF000000"/>
        <rFont val="Calibri"/>
      </rPr>
      <t>Users</t>
    </r>
    <r>
      <rPr>
        <sz val="11"/>
        <color rgb="FF000000"/>
        <rFont val="Calibri"/>
      </rPr>
      <t xml:space="preserve">
</t>
    </r>
    <r>
      <rPr>
        <sz val="11"/>
        <color rgb="FF000000"/>
        <rFont val="Calibri"/>
      </rPr>
      <t>Specific users may be granted read and execute and read permissions.</t>
    </r>
    <r>
      <rPr>
        <sz val="11"/>
        <color rgb="FF000000"/>
        <rFont val="Calibri"/>
      </rPr>
      <t xml:space="preserve">
</t>
    </r>
    <r>
      <rPr>
        <sz val="11"/>
        <color rgb="FF000000"/>
        <rFont val="Calibri"/>
      </rPr>
      <t>Compare the local documentation authorizing specific users against the users observed when reviewing the groups and users.</t>
    </r>
    <r>
      <rPr>
        <sz val="11"/>
        <color rgb="FF000000"/>
        <rFont val="Calibri"/>
      </rPr>
      <t xml:space="preserve">
</t>
    </r>
    <r>
      <rPr>
        <sz val="11"/>
        <color rgb="FF000000"/>
        <rFont val="Calibri"/>
      </rPr>
      <t>If any other access is observed, this is a finding.</t>
    </r>
  </si>
  <si>
    <t>V-214355</t>
  </si>
  <si>
    <r>
      <rPr>
        <sz val="11"/>
        <rFont val="Calibri"/>
      </rPr>
      <t>The Apache web server cookies, such as session cookies, sent to the client using SSL/TLS must not be compressed.</t>
    </r>
  </si>
  <si>
    <r>
      <rPr>
        <sz val="11"/>
        <color rgb="FF000000"/>
        <rFont val="Calibri"/>
      </rPr>
      <t>Perform the following to implement the recommended state:</t>
    </r>
    <r>
      <rPr>
        <sz val="11"/>
        <color rgb="FF000000"/>
        <rFont val="Calibri"/>
      </rPr>
      <t xml:space="preserve">
</t>
    </r>
    <r>
      <rPr>
        <sz val="11"/>
        <color rgb="FF000000"/>
        <rFont val="Calibri"/>
      </rPr>
      <t>Search the Apache configuration files for the "SSLCompression" directive. If the directive is present, set it to "Off".</t>
    </r>
    <r>
      <rPr>
        <sz val="11"/>
        <color rgb="FF000000"/>
        <rFont val="Calibri"/>
      </rPr>
      <t xml:space="preserve">
</t>
    </r>
    <r>
      <rPr>
        <sz val="11"/>
        <color rgb="FF000000"/>
        <rFont val="Calibri"/>
      </rPr>
      <t>Restart the Apache service.</t>
    </r>
  </si>
  <si>
    <r>
      <rPr>
        <sz val="11"/>
        <color rgb="FF000000"/>
        <rFont val="Calibri"/>
      </rPr>
      <t>A cookie is used when a web server needs to share data with the client's browser. The data is often used to remember the client when the client returns to the hosted application at a later date. A session cookie is a special type of cookie used to remember the client during the session. The cookie will contain the session identifier (ID) and may contain authentication data to the hosted application. To protect this data from easily being compromised, the cookie can be encrypted.</t>
    </r>
    <r>
      <rPr>
        <sz val="11"/>
        <color rgb="FF000000"/>
        <rFont val="Calibri"/>
      </rPr>
      <t xml:space="preserve">
</t>
    </r>
    <r>
      <rPr>
        <sz val="11"/>
        <color rgb="FF000000"/>
        <rFont val="Calibri"/>
      </rPr>
      <t>When a cookie is sent encrypted via SSL/TLS, an attacker must spend a great deal of time and resources to decrypt the cookie. If, along with encryption, the cookie is compressed, the attacker can now use a combination of plaintext injection and inadvertent information leakage through data compression to reduce the time needed to decrypt the cookie. This attack is called Compression Ratio Info-leak Made Easy (CRIME).</t>
    </r>
    <r>
      <rPr>
        <sz val="11"/>
        <color rgb="FF000000"/>
        <rFont val="Calibri"/>
      </rPr>
      <t xml:space="preserve">
</t>
    </r>
    <r>
      <rPr>
        <sz val="11"/>
        <color rgb="FF000000"/>
        <rFont val="Calibri"/>
      </rPr>
      <t>Cookies shared between the Apache web server and the client when encrypted should not also be compressed.</t>
    </r>
  </si>
  <si>
    <r>
      <rPr>
        <sz val="11"/>
        <color rgb="FF000000"/>
        <rFont val="Calibri"/>
      </rPr>
      <t>Search the Apache configuration files for the "SSLCompression" directive.</t>
    </r>
    <r>
      <rPr>
        <sz val="11"/>
        <color rgb="FF000000"/>
        <rFont val="Calibri"/>
      </rPr>
      <t xml:space="preserve">
</t>
    </r>
    <r>
      <rPr>
        <sz val="11"/>
        <color rgb="FF000000"/>
        <rFont val="Calibri"/>
      </rPr>
      <t>If the "SSLCompression" directive does not exist, this is a not a finding.</t>
    </r>
    <r>
      <rPr>
        <sz val="11"/>
        <color rgb="FF000000"/>
        <rFont val="Calibri"/>
      </rPr>
      <t xml:space="preserve">
</t>
    </r>
    <r>
      <rPr>
        <sz val="11"/>
        <color rgb="FF000000"/>
        <rFont val="Calibri"/>
      </rPr>
      <t>If the "SSLCompression" directive exists and is not set to "Off", this is a finding.</t>
    </r>
  </si>
  <si>
    <t>V-214356</t>
  </si>
  <si>
    <r>
      <rPr>
        <sz val="11"/>
        <rFont val="Calibri"/>
      </rPr>
      <t>The Apache web server must install security-relevant software updates within the configured time period directed by an authoritative source (e.g., IAVM, CTOs, DTMs, and STIGs).</t>
    </r>
  </si>
  <si>
    <r>
      <rPr>
        <sz val="11"/>
        <color rgb="FF000000"/>
        <rFont val="Calibri"/>
      </rPr>
      <t>Install the current version of the web server software and maintain appropriate service packs and patches.</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</si>
  <si>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The Apache web server will be configured to check for and install security-relevant software updates from an authoritative source within an identified time period from the availability of the update. By default, this time period will be every 24 hours.</t>
    </r>
  </si>
  <si>
    <r>
      <rPr>
        <sz val="11"/>
        <color rgb="FF000000"/>
        <rFont val="Calibri"/>
      </rPr>
      <t>Determine the most recent patch level of the Apache web server 2.4 software, as posted on the Apache HTTP Server Project website.</t>
    </r>
    <r>
      <rPr>
        <sz val="11"/>
        <color rgb="FF000000"/>
        <rFont val="Calibri"/>
      </rPr>
      <t xml:space="preserve">
</t>
    </r>
    <r>
      <rPr>
        <sz val="11"/>
        <color rgb="FF000000"/>
        <rFont val="Calibri"/>
      </rPr>
      <t>In a command line, type "httpd -v".</t>
    </r>
    <r>
      <rPr>
        <sz val="11"/>
        <color rgb="FF000000"/>
        <rFont val="Calibri"/>
      </rPr>
      <t xml:space="preserve">
</t>
    </r>
    <r>
      <rPr>
        <sz val="11"/>
        <color rgb="FF000000"/>
        <rFont val="Calibri"/>
      </rPr>
      <t>If the version is more than one version behind the most recent patch level, this is a finding.</t>
    </r>
  </si>
  <si>
    <t>V-214357</t>
  </si>
  <si>
    <r>
      <rPr>
        <sz val="11"/>
        <rFont val="Calibri"/>
      </rPr>
      <t>All accounts installed with the Apache web server software and tools must have passwords assigned and default passwords changed.</t>
    </r>
  </si>
  <si>
    <r>
      <rPr>
        <sz val="11"/>
        <color rgb="FF000000"/>
        <rFont val="Calibri"/>
      </rPr>
      <t>Access "Apps" menu. Under "Administrative Tools", select "Computer Management".</t>
    </r>
    <r>
      <rPr>
        <sz val="11"/>
        <color rgb="FF000000"/>
        <rFont val="Calibri"/>
      </rPr>
      <t xml:space="preserve">
</t>
    </r>
    <r>
      <rPr>
        <sz val="11"/>
        <color rgb="FF000000"/>
        <rFont val="Calibri"/>
      </rPr>
      <t>In left pane, expand "Local Users and Groups" and click on "Users".</t>
    </r>
    <r>
      <rPr>
        <sz val="11"/>
        <color rgb="FF000000"/>
        <rFont val="Calibri"/>
      </rPr>
      <t xml:space="preserve">
</t>
    </r>
    <r>
      <rPr>
        <sz val="11"/>
        <color rgb="FF000000"/>
        <rFont val="Calibri"/>
      </rPr>
      <t>Change passwords for any local accounts that are present and are used by Apache Web Server.</t>
    </r>
    <r>
      <rPr>
        <sz val="11"/>
        <color rgb="FF000000"/>
        <rFont val="Calibri"/>
      </rPr>
      <t xml:space="preserve">
</t>
    </r>
    <r>
      <rPr>
        <sz val="11"/>
        <color rgb="FF000000"/>
        <rFont val="Calibri"/>
      </rPr>
      <t>Develop an internal process for changing passwords on a regular basis.</t>
    </r>
  </si>
  <si>
    <r>
      <rPr>
        <sz val="11"/>
        <color rgb="FF000000"/>
        <rFont val="Calibri"/>
      </rPr>
      <t>During installation of the Apache web server software, accounts are created for the Apache web server to operate properly. The accounts installed can have either no password installed or a default password, which will be known and documented by the vendor and the user community.</t>
    </r>
    <r>
      <rPr>
        <sz val="11"/>
        <color rgb="FF000000"/>
        <rFont val="Calibri"/>
      </rPr>
      <t xml:space="preserve">
</t>
    </r>
    <r>
      <rPr>
        <sz val="11"/>
        <color rgb="FF000000"/>
        <rFont val="Calibri"/>
      </rPr>
      <t>The first things an attacker will try when presented with a logon screen are the default user identifiers with default passwords. Installed applications may also install accounts with no password, making the logon even easier. Once the Apache web server is installed, the passwords for any created accounts should be changed and documented. The new passwords must meet the requirements for all passwords, i.e., upper/lower characters, numbers, special characters, time until change, reuse policy, etc.</t>
    </r>
    <r>
      <rPr>
        <sz val="11"/>
        <color rgb="FF000000"/>
        <rFont val="Calibri"/>
      </rPr>
      <t xml:space="preserve">
</t>
    </r>
    <r>
      <rPr>
        <sz val="11"/>
        <color rgb="FF000000"/>
        <rFont val="Calibri"/>
      </rPr>
      <t>Service accounts or system accounts that have no logon capability do not need to have passwords set or changed.</t>
    </r>
  </si>
  <si>
    <r>
      <rPr>
        <sz val="11"/>
        <color rgb="FF000000"/>
        <rFont val="Calibri"/>
      </rPr>
      <t>Access "Apps" menu. Under "Administrative Tools", select "Computer Management".</t>
    </r>
    <r>
      <rPr>
        <sz val="11"/>
        <color rgb="FF000000"/>
        <rFont val="Calibri"/>
      </rPr>
      <t xml:space="preserve">
</t>
    </r>
    <r>
      <rPr>
        <sz val="11"/>
        <color rgb="FF000000"/>
        <rFont val="Calibri"/>
      </rPr>
      <t>In left pane, expand "Local Users and Groups" and click on "Users".</t>
    </r>
    <r>
      <rPr>
        <sz val="11"/>
        <color rgb="FF000000"/>
        <rFont val="Calibri"/>
      </rPr>
      <t xml:space="preserve">
</t>
    </r>
    <r>
      <rPr>
        <sz val="11"/>
        <color rgb="FF000000"/>
        <rFont val="Calibri"/>
      </rPr>
      <t xml:space="preserve">Review the local users listed in the middle pane. </t>
    </r>
    <r>
      <rPr>
        <sz val="11"/>
        <color rgb="FF000000"/>
        <rFont val="Calibri"/>
      </rPr>
      <t xml:space="preserve">
</t>
    </r>
    <r>
      <rPr>
        <sz val="11"/>
        <color rgb="FF000000"/>
        <rFont val="Calibri"/>
      </rPr>
      <t>If any local accounts are present and are used by Apache Web Server, verify with System Administrator that default passwords have been changed.</t>
    </r>
    <r>
      <rPr>
        <sz val="11"/>
        <color rgb="FF000000"/>
        <rFont val="Calibri"/>
      </rPr>
      <t xml:space="preserve">
</t>
    </r>
    <r>
      <rPr>
        <sz val="11"/>
        <color rgb="FF000000"/>
        <rFont val="Calibri"/>
      </rPr>
      <t>If passwords have not been changed from the default, this is a finding.</t>
    </r>
  </si>
  <si>
    <t>V-214359</t>
  </si>
  <si>
    <r>
      <rPr>
        <sz val="11"/>
        <rFont val="Calibri"/>
      </rPr>
      <t>The Apache web server software must be a vendor-supported version.</t>
    </r>
  </si>
  <si>
    <r>
      <rPr>
        <sz val="11"/>
        <color rgb="FF000000"/>
        <rFont val="Calibri"/>
      </rPr>
      <t>Many vulnerabilities are associated with older versions of web server software. As hot fixes and patches are issued, these solutions are included in the next version of the server software. Maintaining the web server at a current version makes the efforts of a malicious user to exploit the web service more difficult.</t>
    </r>
  </si>
  <si>
    <r>
      <rPr>
        <sz val="11"/>
        <color rgb="FF000000"/>
        <rFont val="Calibri"/>
      </rPr>
      <t>Determine the version of the Apache software that is running on the system.</t>
    </r>
    <r>
      <rPr>
        <sz val="11"/>
        <color rgb="FF000000"/>
        <rFont val="Calibri"/>
      </rPr>
      <t xml:space="preserve">
</t>
    </r>
    <r>
      <rPr>
        <sz val="11"/>
        <color rgb="FF000000"/>
        <rFont val="Calibri"/>
      </rPr>
      <t>In a command line, navigate to "&lt;'INSTALLED PATH'&gt;\bin". Run "httpd -v" to view the Apache version.</t>
    </r>
    <r>
      <rPr>
        <sz val="11"/>
        <color rgb="FF000000"/>
        <rFont val="Calibri"/>
      </rPr>
      <t xml:space="preserve">
</t>
    </r>
    <r>
      <rPr>
        <sz val="11"/>
        <color rgb="FF000000"/>
        <rFont val="Calibri"/>
      </rPr>
      <t>If the version of Apache is not at the following version or higher, this is a finding:</t>
    </r>
    <r>
      <rPr>
        <sz val="11"/>
        <color rgb="FF000000"/>
        <rFont val="Calibri"/>
      </rPr>
      <t xml:space="preserve">
</t>
    </r>
    <r>
      <rPr>
        <sz val="11"/>
        <color rgb="FF000000"/>
        <rFont val="Calibri"/>
      </rPr>
      <t>Apache 2.4 (February 2012)</t>
    </r>
  </si>
  <si>
    <t>V-214360</t>
  </si>
  <si>
    <r>
      <rPr>
        <sz val="11"/>
        <rFont val="Calibri"/>
      </rPr>
      <t>The Apache web server must alert the ISSO and SA (at a minimum) in the event of an audit processing failure.</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</si>
  <si>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</si>
  <si>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t>V-214365</t>
  </si>
  <si>
    <t>Site</t>
  </si>
  <si>
    <t>V-214367</t>
  </si>
  <si>
    <r>
      <rPr>
        <sz val="11"/>
        <color rgb="FF000000"/>
        <rFont val="Calibri"/>
      </rPr>
      <t>Locate cgi-bin files and directories enabled in the Apache configuration via "Script", "ScriptAlias" or "ScriptAliasMatch", or "ScriptInterpreterSource" directives.</t>
    </r>
    <r>
      <rPr>
        <sz val="11"/>
        <color rgb="FF000000"/>
        <rFont val="Calibri"/>
      </rPr>
      <t xml:space="preserve">
</t>
    </r>
    <r>
      <rPr>
        <sz val="11"/>
        <color rgb="FF000000"/>
        <rFont val="Calibri"/>
      </rPr>
      <t>If any script is present that is not needed for application operation, this is a finding.</t>
    </r>
  </si>
  <si>
    <t>V-214368</t>
  </si>
  <si>
    <r>
      <rPr>
        <sz val="11"/>
        <rFont val="Calibri"/>
      </rPr>
      <t>Users and scripts running on behalf of users must be contained to the document root or home directory tree of the Apache web server.</t>
    </r>
  </si>
  <si>
    <r>
      <rPr>
        <sz val="11"/>
        <color rgb="FF000000"/>
        <rFont val="Calibri"/>
      </rPr>
      <t>Edit the &lt;'INSTALLED PATH'&gt;\conf\httpd.conf file and set the root directory directive as follows:</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Require all denied</t>
    </r>
  </si>
  <si>
    <r>
      <rPr>
        <sz val="11"/>
        <color rgb="FF000000"/>
        <rFont val="Calibri"/>
      </rPr>
      <t>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t>
    </r>
    <r>
      <rPr>
        <sz val="11"/>
        <color rgb="FF000000"/>
        <rFont val="Calibri"/>
      </rPr>
      <t xml:space="preserve">
</t>
    </r>
    <r>
      <rPr>
        <sz val="11"/>
        <color rgb="FF000000"/>
        <rFont val="Calibri"/>
      </rPr>
      <t>The web server must also prohibit users from jumping outside the hosted application directory tree through access to the user's home directory, symbolic links or shortcuts, or through search paths for missing files.</t>
    </r>
  </si>
  <si>
    <r>
      <rPr>
        <sz val="11"/>
        <color rgb="FF000000"/>
        <rFont val="Calibri"/>
      </rPr>
      <t>Review the &lt;'INSTALLED PATH'&gt;\conf\httpd.conf file and search for the following directive:</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For every root directory entry (i.e., &lt;Directory /&gt;), verify the following exists. If it does not, this is a finding:</t>
    </r>
    <r>
      <rPr>
        <sz val="11"/>
        <color rgb="FF000000"/>
        <rFont val="Calibri"/>
      </rPr>
      <t xml:space="preserve">
</t>
    </r>
    <r>
      <rPr>
        <sz val="11"/>
        <color rgb="FF000000"/>
        <rFont val="Calibri"/>
      </rPr>
      <t>Require all denied</t>
    </r>
    <r>
      <rPr>
        <sz val="11"/>
        <color rgb="FF000000"/>
        <rFont val="Calibri"/>
      </rPr>
      <t xml:space="preserve">
</t>
    </r>
    <r>
      <rPr>
        <sz val="11"/>
        <color rgb="FF000000"/>
        <rFont val="Calibri"/>
      </rPr>
      <t>If the statement above is not found in the root directory statement, this is a finding.</t>
    </r>
  </si>
  <si>
    <t>V-214371</t>
  </si>
  <si>
    <r>
      <rPr>
        <sz val="11"/>
        <rFont val="Calibri"/>
      </rPr>
      <t>Only authenticated system administrators or the designated PKI Sponsor for the Apache web server must have access to the Apache web servers private key.</t>
    </r>
  </si>
  <si>
    <r>
      <rPr>
        <sz val="11"/>
        <color rgb="FF000000"/>
        <rFont val="Calibri"/>
      </rPr>
      <t>Configure the Apache web server to ensure only authenticated and authorized users can access the web server's private key.</t>
    </r>
  </si>
  <si>
    <r>
      <rPr>
        <sz val="11"/>
        <color rgb="FF000000"/>
        <rFont val="Calibri"/>
      </rPr>
      <t>The web server's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By gaining access to the private key, an attacker can pretend to be an authorized server and decrypt the SSL traffic between a client and the web server.</t>
    </r>
  </si>
  <si>
    <r>
      <rPr>
        <sz val="11"/>
        <color rgb="FF000000"/>
        <rFont val="Calibri"/>
      </rPr>
      <t>If the Apache web server does not have a private key, this is Not Applicable.</t>
    </r>
    <r>
      <rPr>
        <sz val="11"/>
        <color rgb="FF000000"/>
        <rFont val="Calibri"/>
      </rPr>
      <t xml:space="preserve">
</t>
    </r>
    <r>
      <rPr>
        <sz val="11"/>
        <color rgb="FF000000"/>
        <rFont val="Calibri"/>
      </rPr>
      <t>Review the private key path in the "SSLCertificateFile" directive. Verify only authenticated System Administrators and the designated PKI Sponsor for the web server can access the web server private key.</t>
    </r>
    <r>
      <rPr>
        <sz val="11"/>
        <color rgb="FF000000"/>
        <rFont val="Calibri"/>
      </rPr>
      <t xml:space="preserve">
</t>
    </r>
    <r>
      <rPr>
        <sz val="11"/>
        <color rgb="FF000000"/>
        <rFont val="Calibri"/>
      </rPr>
      <t>If the private key is accessible by unauthenticated or unauthorized users, this is a finding.</t>
    </r>
  </si>
  <si>
    <t>V-214372</t>
  </si>
  <si>
    <r>
      <rPr>
        <sz val="11"/>
        <color rgb="FF000000"/>
        <rFont val="Calibri"/>
      </rPr>
      <t>Review the web server documentation and configuration to determine what web server accounts are available on the server.</t>
    </r>
    <r>
      <rPr>
        <sz val="11"/>
        <color rgb="FF000000"/>
        <rFont val="Calibri"/>
      </rPr>
      <t xml:space="preserve">
</t>
    </r>
    <r>
      <rPr>
        <sz val="11"/>
        <color rgb="FF000000"/>
        <rFont val="Calibri"/>
      </rPr>
      <t>If any directories or files are owned by anyone other than root, this is a finding.</t>
    </r>
    <r>
      <rPr>
        <sz val="11"/>
        <color rgb="FF000000"/>
        <rFont val="Calibri"/>
      </rPr>
      <t xml:space="preserve">
</t>
    </r>
    <r>
      <rPr>
        <sz val="11"/>
        <color rgb="FF000000"/>
        <rFont val="Calibri"/>
      </rPr>
      <t>If non-privileged web server accounts are available with access to functions, directories, or files not needed for the role of the account, this is a finding.</t>
    </r>
  </si>
  <si>
    <t>V-214373</t>
  </si>
  <si>
    <r>
      <rPr>
        <sz val="11"/>
        <rFont val="Calibri"/>
      </rPr>
      <t>Anonymous user access to the Apache web server application directories must be prohibited.</t>
    </r>
  </si>
  <si>
    <r>
      <rPr>
        <sz val="11"/>
        <color rgb="FF000000"/>
        <rFont val="Calibri"/>
      </rPr>
      <t>To properly monitor the changes to the web server and the hosted applications, logging must be enabled. Along with logging being enabled, each record must properly contain the changes made and the names of those who made the changes.</t>
    </r>
    <r>
      <rPr>
        <sz val="11"/>
        <color rgb="FF000000"/>
        <rFont val="Calibri"/>
      </rPr>
      <t xml:space="preserve">
</t>
    </r>
    <r>
      <rPr>
        <sz val="11"/>
        <color rgb="FF000000"/>
        <rFont val="Calibri"/>
      </rPr>
      <t>Allowing anonymous users the capability to change the web server or the hosted application will not generate proper log information that can then be used for forensic reporting in the case of a security issue. Allowing anonymous users to make changes will also grant change capabilities to anybody without forcing a user to authenticate before the changes can be made.</t>
    </r>
    <r>
      <rPr>
        <sz val="11"/>
        <color rgb="FF000000"/>
        <rFont val="Calibri"/>
      </rPr>
      <t xml:space="preserve">
</t>
    </r>
    <r>
      <rPr>
        <sz val="11"/>
        <color rgb="FF000000"/>
        <rFont val="Calibri"/>
      </rPr>
      <t>Satisfies: SRG-APP-000211-WSR-000031, SRG-APP-000380-WSR-000072</t>
    </r>
  </si>
  <si>
    <t>V-214374</t>
  </si>
  <si>
    <t>V-214376</t>
  </si>
  <si>
    <r>
      <rPr>
        <sz val="11"/>
        <color rgb="FF000000"/>
        <rFont val="Calibri"/>
      </rPr>
      <t>Add this line to the "httpd.conf" file:</t>
    </r>
    <r>
      <rPr>
        <sz val="11"/>
        <color rgb="FF000000"/>
        <rFont val="Calibri"/>
      </rPr>
      <t xml:space="preserve">
</t>
    </r>
    <r>
      <rPr>
        <sz val="11"/>
        <color rgb="FF000000"/>
        <rFont val="Calibri"/>
      </rPr>
      <t>Header always edit Set-Cookie ^(.*)$ $1;HttpOnly;secure</t>
    </r>
    <r>
      <rPr>
        <sz val="11"/>
        <color rgb="FF000000"/>
        <rFont val="Calibri"/>
      </rPr>
      <t xml:space="preserve">
</t>
    </r>
    <r>
      <rPr>
        <sz val="11"/>
        <color rgb="FF000000"/>
        <rFont val="Calibri"/>
      </rPr>
      <t>Add the secure attribute to the JavaScript set cookie:</t>
    </r>
    <r>
      <rPr>
        <sz val="11"/>
        <color rgb="FF000000"/>
        <rFont val="Calibri"/>
      </rPr>
      <t xml:space="preserve">
</t>
    </r>
    <r>
      <rPr>
        <sz val="11"/>
        <color rgb="FF000000"/>
        <rFont val="Calibri"/>
      </rPr>
      <t>function setCookie() { document.cookie = "ALEPH_SESSION_ID = $SESS; path = /; secure"; }</t>
    </r>
    <r>
      <rPr>
        <sz val="11"/>
        <color rgb="FF000000"/>
        <rFont val="Calibri"/>
      </rPr>
      <t xml:space="preserve">
</t>
    </r>
    <r>
      <rPr>
        <sz val="11"/>
        <color rgb="FF000000"/>
        <rFont val="Calibri"/>
      </rPr>
      <t>"HttpOnly" cannot be used since by definition this is a cookie set by JavaScript.</t>
    </r>
    <r>
      <rPr>
        <sz val="11"/>
        <color rgb="FF000000"/>
        <rFont val="Calibri"/>
      </rPr>
      <t xml:space="preserve">
</t>
    </r>
    <r>
      <rPr>
        <sz val="11"/>
        <color rgb="FF000000"/>
        <rFont val="Calibri"/>
      </rPr>
      <t>Restart www_server and Apache.</t>
    </r>
  </si>
  <si>
    <r>
      <rPr>
        <sz val="11"/>
        <color rgb="FF000000"/>
        <rFont val="Calibri"/>
      </rPr>
      <t>Review the &lt;'INSTALLED PATH'&gt;\conf\httpd.conf file.</t>
    </r>
    <r>
      <rPr>
        <sz val="11"/>
        <color rgb="FF000000"/>
        <rFont val="Calibri"/>
      </rPr>
      <t xml:space="preserve">
</t>
    </r>
    <r>
      <rPr>
        <sz val="11"/>
        <color rgb="FF000000"/>
        <rFont val="Calibri"/>
      </rPr>
      <t>If "HttpOnly; secure" is not configured, this is a finding.</t>
    </r>
    <r>
      <rPr>
        <sz val="11"/>
        <color rgb="FF000000"/>
        <rFont val="Calibri"/>
      </rPr>
      <t xml:space="preserve">
</t>
    </r>
    <r>
      <rPr>
        <sz val="11"/>
        <color rgb="FF000000"/>
        <rFont val="Calibri"/>
      </rPr>
      <t>Review the code. If when creating cookies, the following is not occurring, this is a finding:</t>
    </r>
    <r>
      <rPr>
        <sz val="11"/>
        <color rgb="FF000000"/>
        <rFont val="Calibri"/>
      </rPr>
      <t xml:space="preserve">
</t>
    </r>
    <r>
      <rPr>
        <sz val="11"/>
        <color rgb="FF000000"/>
        <rFont val="Calibri"/>
      </rPr>
      <t>function setCookie() { document.cookie = "ALEPH_SESSION_ID = $SESS; path = /; secure"; }</t>
    </r>
  </si>
  <si>
    <t>V-214380</t>
  </si>
  <si>
    <r>
      <rPr>
        <sz val="11"/>
        <rFont val="Calibri"/>
      </rPr>
      <t>The Apache web server must augment re-creation to a stable and known baseline.</t>
    </r>
  </si>
  <si>
    <r>
      <rPr>
        <sz val="11"/>
        <color rgb="FF000000"/>
        <rFont val="Calibri"/>
      </rPr>
      <t>Prepare documentation for disaster recovery methods for the Apache web server in the event of the necessity for rollback.</t>
    </r>
    <r>
      <rPr>
        <sz val="11"/>
        <color rgb="FF000000"/>
        <rFont val="Calibri"/>
      </rPr>
      <t xml:space="preserve">
</t>
    </r>
    <r>
      <rPr>
        <sz val="11"/>
        <color rgb="FF000000"/>
        <rFont val="Calibri"/>
      </rPr>
      <t>Document and test the disaster recovery methods designed.</t>
    </r>
  </si>
  <si>
    <r>
      <rPr>
        <sz val="11"/>
        <color rgb="FF000000"/>
        <rFont val="Calibri"/>
      </rPr>
      <t>Making certain that the web server has not been updated by an unauthorized user is always a concern. Adding patches, functions, and modules that are untested and not part of the baseline opens the possibility for security risks. The web server must offer, and not hinder, a method that allows for the quick and easy reinstallation of a verified and patched baseline to guarantee the production web server is up-to-date and has not been modified to add functionality or expose security risks.</t>
    </r>
    <r>
      <rPr>
        <sz val="11"/>
        <color rgb="FF000000"/>
        <rFont val="Calibri"/>
      </rPr>
      <t xml:space="preserve">
</t>
    </r>
    <r>
      <rPr>
        <sz val="11"/>
        <color rgb="FF000000"/>
        <rFont val="Calibri"/>
      </rPr>
      <t>When the web server does not offer a method to roll back to a clean baseline, external methods, such as a baseline snapshot or virtualizing the web server, can be used.</t>
    </r>
  </si>
  <si>
    <r>
      <rPr>
        <sz val="11"/>
        <color rgb="FF000000"/>
        <rFont val="Calibri"/>
      </rPr>
      <t>Interview the System Administrator for the Apache web server.</t>
    </r>
    <r>
      <rPr>
        <sz val="11"/>
        <color rgb="FF000000"/>
        <rFont val="Calibri"/>
      </rPr>
      <t xml:space="preserve">
</t>
    </r>
    <r>
      <rPr>
        <sz val="11"/>
        <color rgb="FF000000"/>
        <rFont val="Calibri"/>
      </rPr>
      <t>Ask for documentation on the disaster recovery methods tested and planned for the Apache web server in the event of the necessity for rollback.</t>
    </r>
    <r>
      <rPr>
        <sz val="11"/>
        <color rgb="FF000000"/>
        <rFont val="Calibri"/>
      </rPr>
      <t xml:space="preserve">
</t>
    </r>
    <r>
      <rPr>
        <sz val="11"/>
        <color rgb="FF000000"/>
        <rFont val="Calibri"/>
      </rPr>
      <t>If documentation for a disaster recovery has not been established, this is a finding.</t>
    </r>
  </si>
  <si>
    <t>V-214382</t>
  </si>
  <si>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</si>
  <si>
    <t>V-214383</t>
  </si>
  <si>
    <r>
      <rPr>
        <sz val="11"/>
        <rFont val="Calibri"/>
      </rPr>
      <t>The Apache web server must display a default hosted application web page, not a directory listing, when a requested web page cannot be found.</t>
    </r>
  </si>
  <si>
    <r>
      <rPr>
        <sz val="11"/>
        <color rgb="FF000000"/>
        <rFont val="Calibri"/>
      </rPr>
      <t>Add a default document to the applicable directories.</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</si>
  <si>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URL parameter manipulation, rely upon being able to obtain information about the web server's directory structure by locating directories without default pages. In the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</si>
  <si>
    <r>
      <rPr>
        <sz val="11"/>
        <color rgb="FF000000"/>
        <rFont val="Calibri"/>
      </rPr>
      <t>Review the DocumentRoot directive in the &lt;'INSTALLED PATH'&gt;\conf\httpd.conf file.</t>
    </r>
    <r>
      <rPr>
        <sz val="11"/>
        <color rgb="FF000000"/>
        <rFont val="Calibri"/>
      </rPr>
      <t xml:space="preserve">
</t>
    </r>
    <r>
      <rPr>
        <sz val="11"/>
        <color rgb="FF000000"/>
        <rFont val="Calibri"/>
      </rPr>
      <t>Note each location following the "DocumentRoot" string. This is the configured path(s) to the document root directory(s).</t>
    </r>
    <r>
      <rPr>
        <sz val="11"/>
        <color rgb="FF000000"/>
        <rFont val="Calibri"/>
      </rPr>
      <t xml:space="preserve">
</t>
    </r>
    <r>
      <rPr>
        <sz val="11"/>
        <color rgb="FF000000"/>
        <rFont val="Calibri"/>
      </rPr>
      <t>To view a list of the directories and sub-directories and the file "index.html", from each stated "DocumentRoot" location, enter the following command:</t>
    </r>
    <r>
      <rPr>
        <sz val="11"/>
        <color rgb="FF000000"/>
        <rFont val="Calibri"/>
      </rPr>
      <t xml:space="preserve">
</t>
    </r>
    <r>
      <rPr>
        <sz val="11"/>
        <color rgb="FF000000"/>
        <rFont val="Calibri"/>
      </rPr>
      <t>dir "index.html"</t>
    </r>
    <r>
      <rPr>
        <sz val="11"/>
        <color rgb="FF000000"/>
        <rFont val="Calibri"/>
      </rPr>
      <t xml:space="preserve">
</t>
    </r>
    <r>
      <rPr>
        <sz val="11"/>
        <color rgb="FF000000"/>
        <rFont val="Calibri"/>
      </rPr>
      <t>Review the results for each document root directory and its subdirectories.</t>
    </r>
    <r>
      <rPr>
        <sz val="11"/>
        <color rgb="FF000000"/>
        <rFont val="Calibri"/>
      </rPr>
      <t xml:space="preserve">
</t>
    </r>
    <r>
      <rPr>
        <sz val="11"/>
        <color rgb="FF000000"/>
        <rFont val="Calibri"/>
      </rPr>
      <t>If a directory does not contain an "index.html" or equivalent default document, this is a finding.</t>
    </r>
  </si>
  <si>
    <t>V-214388</t>
  </si>
  <si>
    <r>
      <rPr>
        <sz val="11"/>
        <color rgb="FF000000"/>
        <rFont val="Calibri"/>
      </rPr>
      <t>Configure the "http.conf" file to include restrictions.</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&lt;RequireAll&gt;</t>
    </r>
    <r>
      <rPr>
        <sz val="11"/>
        <color rgb="FF000000"/>
        <rFont val="Calibri"/>
      </rPr>
      <t xml:space="preserve">
</t>
    </r>
    <r>
      <rPr>
        <sz val="11"/>
        <color rgb="FF000000"/>
        <rFont val="Calibri"/>
      </rPr>
      <t>Require not host phishers.example.com moreidiots.example</t>
    </r>
    <r>
      <rPr>
        <sz val="11"/>
        <color rgb="FF000000"/>
        <rFont val="Calibri"/>
      </rPr>
      <t xml:space="preserve">
</t>
    </r>
    <r>
      <rPr>
        <sz val="11"/>
        <color rgb="FF000000"/>
        <rFont val="Calibri"/>
      </rPr>
      <t>&lt;/RequireAll&gt;</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</si>
  <si>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the internal web server access list, the web server can stop or slow denial-of-service (DoS) attacks on the web server.</t>
    </r>
  </si>
  <si>
    <r>
      <rPr>
        <sz val="11"/>
        <color rgb="FF000000"/>
        <rFont val="Calibri"/>
      </rPr>
      <t>Review the &lt;'INSTALLED PATH'&gt;\conf\httpd.conf file.</t>
    </r>
    <r>
      <rPr>
        <sz val="11"/>
        <color rgb="FF000000"/>
        <rFont val="Calibri"/>
      </rPr>
      <t xml:space="preserve">
</t>
    </r>
    <r>
      <rPr>
        <sz val="11"/>
        <color rgb="FF000000"/>
        <rFont val="Calibri"/>
      </rPr>
      <t>If "IP Address Restrictions" are not configured or IP ranges configured to be "Allow" are not restrictive enough to prevent connections from nonsecure zones, this is a finding.</t>
    </r>
  </si>
  <si>
    <t>V-214389</t>
  </si>
  <si>
    <r>
      <rPr>
        <sz val="11"/>
        <color rgb="FF000000"/>
        <rFont val="Calibri"/>
      </rPr>
      <t>Restrict access to the web administration tool to only the SA, Web Manager, or the Web Manager designees.</t>
    </r>
  </si>
  <si>
    <r>
      <rPr>
        <sz val="11"/>
        <color rgb="FF000000"/>
        <rFont val="Calibri"/>
      </rPr>
      <t>By separating web server security functions from non-privileged users, roles can be developed that can then be used to administer the web server. Forcing users to change from a non-privileged account to a privileged account when operating on the web server or on security-relevant information forces users to only operate as a web server administrator when necessary. Operating in this manner allows for better logging of changes and better forensic information and limits accidental changes to the web server.</t>
    </r>
  </si>
  <si>
    <t>V-214390</t>
  </si>
  <si>
    <r>
      <rPr>
        <sz val="11"/>
        <rFont val="Calibri"/>
      </rPr>
      <t>The Apache web server must prohibit or restrict the use of nonsecure or unnecessary ports, protocols, modules, and/or services.</t>
    </r>
  </si>
  <si>
    <r>
      <rPr>
        <sz val="11"/>
        <color rgb="FF000000"/>
        <rFont val="Calibri"/>
      </rPr>
      <t>Ensure the website enforces the use of IANA well-known ports for HTTP and HTTPS.</t>
    </r>
  </si>
  <si>
    <r>
      <rPr>
        <sz val="11"/>
        <color rgb="FF000000"/>
        <rFont val="Calibri"/>
      </rPr>
      <t>Web servers provide numerous processes, features, and functionalities that use TCP/IP ports. Some of these processes may be deemed unnecessary or too unsecure to run on a production system.</t>
    </r>
    <r>
      <rPr>
        <sz val="11"/>
        <color rgb="FF000000"/>
        <rFont val="Calibri"/>
      </rPr>
      <t xml:space="preserve">
</t>
    </r>
    <r>
      <rPr>
        <sz val="11"/>
        <color rgb="FF000000"/>
        <rFont val="Calibri"/>
      </rPr>
      <t>The web server must provide the capability to disable or deactivate network-related services that are deemed nonessential to the server mission, are too unsecure, or are prohibited by the Ports, Protocols, and Services Management (PPSM) Category Assurance List (CAL) and vulnerability assessments.</t>
    </r>
    <r>
      <rPr>
        <sz val="11"/>
        <color rgb="FF000000"/>
        <rFont val="Calibri"/>
      </rPr>
      <t xml:space="preserve">
</t>
    </r>
    <r>
      <rPr>
        <sz val="11"/>
        <color rgb="FF000000"/>
        <rFont val="Calibri"/>
      </rPr>
      <t xml:space="preserve">Configuring the web server to implement organizationwide security implementation guides and security checklists guarantees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Satisfies: SRG-APP-000516-WSR-000174, SRG-APP-000383-WSR-000175</t>
    </r>
  </si>
  <si>
    <r>
      <rPr>
        <sz val="11"/>
        <color rgb="FF000000"/>
        <rFont val="Calibri"/>
      </rPr>
      <t>Review the website documentation and deployment configuration to determine which ports and protocols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ports and protocols being used are permitted, are necessary for the operation of the web server and the hosted applications, and are secure for a production system.</t>
    </r>
    <r>
      <rPr>
        <sz val="11"/>
        <color rgb="FF000000"/>
        <rFont val="Calibri"/>
      </rPr>
      <t xml:space="preserve">
</t>
    </r>
    <r>
      <rPr>
        <sz val="11"/>
        <color rgb="FF000000"/>
        <rFont val="Calibri"/>
      </rPr>
      <t>Review both the &lt;'INSTALLED PATH'&gt;\conf\httpd.conf and the  &lt;'INSTALLED PATH'&gt;\conf\extra\httpd-ssl.conf files.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only the listener for IANA well-known ports for HTTP and HTTPS  (80 and 443) are in use.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ports or protocols are not permitted, are nonsecure, or are not necessary for website operation, this is a finding.</t>
    </r>
  </si>
  <si>
    <t>V-214394</t>
  </si>
  <si>
    <r>
      <rPr>
        <sz val="11"/>
        <rFont val="Calibri"/>
      </rPr>
      <t>Cookies exchanged between the Apache web server and the client, such as session cookies, must have cookie properties set to prohibit client-side scripts from reading the cookie data.</t>
    </r>
  </si>
  <si>
    <r>
      <rPr>
        <sz val="11"/>
        <color rgb="FF000000"/>
        <rFont val="Calibri"/>
      </rPr>
      <t xml:space="preserve">Set "Session" to "on". </t>
    </r>
    <r>
      <rPr>
        <sz val="11"/>
        <color rgb="FF000000"/>
        <rFont val="Calibri"/>
      </rPr>
      <t xml:space="preserve">
</t>
    </r>
    <r>
      <rPr>
        <sz val="11"/>
        <color rgb="FF000000"/>
        <rFont val="Calibri"/>
      </rPr>
      <t>Ensure the "SessionCookieName" directive includes "httpOnly" and "secure".</t>
    </r>
  </si>
  <si>
    <r>
      <rPr>
        <sz val="11"/>
        <color rgb="FF000000"/>
        <rFont val="Calibri"/>
      </rPr>
      <t>A cookie can be read by client-side scripts easily if cookie properties are not set properly. By allowing cookies to be read by the client-side scripts, information such as session identifiers could be compromised and used by an attacker who intercepts the cookie. Setting cookie properties (i.e., HttpOnly property) to disallow client-side scripts from reading cookies better protects the information inside the cookie.</t>
    </r>
  </si>
  <si>
    <r>
      <rPr>
        <sz val="11"/>
        <color rgb="FF000000"/>
        <rFont val="Calibri"/>
      </rPr>
      <t>Verify the  "session_cookie_module"  module is installed.</t>
    </r>
    <r>
      <rPr>
        <sz val="11"/>
        <color rgb="FF000000"/>
        <rFont val="Calibri"/>
      </rPr>
      <t xml:space="preserve">
</t>
    </r>
    <r>
      <rPr>
        <sz val="11"/>
        <color rgb="FF000000"/>
        <rFont val="Calibri"/>
      </rPr>
      <t>Inspect the httpd.conf file to confirm the "session_cookie_module" is being used.</t>
    </r>
    <r>
      <rPr>
        <sz val="11"/>
        <color rgb="FF000000"/>
        <rFont val="Calibri"/>
      </rPr>
      <t xml:space="preserve">
</t>
    </r>
    <r>
      <rPr>
        <sz val="11"/>
        <color rgb="FF000000"/>
        <rFont val="Calibri"/>
      </rPr>
      <t>If the "session_cookie_module" module is not being used, this is a finding.</t>
    </r>
    <r>
      <rPr>
        <sz val="11"/>
        <color rgb="FF000000"/>
        <rFont val="Calibri"/>
      </rPr>
      <t xml:space="preserve">
</t>
    </r>
    <r>
      <rPr>
        <sz val="11"/>
        <color rgb="FF000000"/>
        <rFont val="Calibri"/>
      </rPr>
      <t>Search for the "Session" and "SessionCookieName" directives.</t>
    </r>
    <r>
      <rPr>
        <sz val="11"/>
        <color rgb="FF000000"/>
        <rFont val="Calibri"/>
      </rPr>
      <t xml:space="preserve">
</t>
    </r>
    <r>
      <rPr>
        <sz val="11"/>
        <color rgb="FF000000"/>
        <rFont val="Calibri"/>
      </rPr>
      <t>If "Session" is not "on" and "SessionCookieName" does not contain "httpOnly" and "secure", this is a finding.</t>
    </r>
  </si>
  <si>
    <t>V-214395</t>
  </si>
  <si>
    <r>
      <rPr>
        <sz val="11"/>
        <rFont val="Calibri"/>
      </rPr>
      <t>Cookies exchanged between the Apache web server and the client, such as session cookies, must have cookie properties set to force the encryption of cookies.</t>
    </r>
  </si>
  <si>
    <r>
      <rPr>
        <sz val="11"/>
        <color rgb="FF000000"/>
        <rFont val="Calibri"/>
      </rPr>
      <t>Ensure the "mod_session_crypto" module is installed.</t>
    </r>
    <r>
      <rPr>
        <sz val="11"/>
        <color rgb="FF000000"/>
        <rFont val="Calibri"/>
      </rPr>
      <t xml:space="preserve">
</t>
    </r>
    <r>
      <rPr>
        <sz val="11"/>
        <color rgb="FF000000"/>
        <rFont val="Calibri"/>
      </rPr>
      <t>Enable encrypted session cookies.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Session On</t>
    </r>
    <r>
      <rPr>
        <sz val="11"/>
        <color rgb="FF000000"/>
        <rFont val="Calibri"/>
      </rPr>
      <t xml:space="preserve">
</t>
    </r>
    <r>
      <rPr>
        <sz val="11"/>
        <color rgb="FF000000"/>
        <rFont val="Calibri"/>
      </rPr>
      <t>SessionCookieName session path=/</t>
    </r>
    <r>
      <rPr>
        <sz val="11"/>
        <color rgb="FF000000"/>
        <rFont val="Calibri"/>
      </rPr>
      <t xml:space="preserve">
</t>
    </r>
    <r>
      <rPr>
        <sz val="11"/>
        <color rgb="FF000000"/>
        <rFont val="Calibri"/>
      </rPr>
      <t>SessionCryptoPassphrase secret</t>
    </r>
  </si>
  <si>
    <r>
      <rPr>
        <sz val="11"/>
        <color rgb="FF000000"/>
        <rFont val="Calibri"/>
      </rPr>
      <t>Cookies can be sent to a client using TLS/SSL to encrypt the cookies, but TLS/SSL is not used by every hosted application since the data being displayed does not require the encryption of the transmission. To safeguard against cookies, especially session cookies, being sent in plaintext, a cookie can be encrypted before transmission. To force a cookie to be encrypted before transmission, the cookie "Secure" property can be set.</t>
    </r>
  </si>
  <si>
    <r>
      <rPr>
        <sz val="11"/>
        <color rgb="FF000000"/>
        <rFont val="Calibri"/>
      </rPr>
      <t>Verify the "mod_session_crypto" module is installed.</t>
    </r>
    <r>
      <rPr>
        <sz val="11"/>
        <color rgb="FF000000"/>
        <rFont val="Calibri"/>
      </rPr>
      <t xml:space="preserve">
</t>
    </r>
    <r>
      <rPr>
        <sz val="11"/>
        <color rgb="FF000000"/>
        <rFont val="Calibri"/>
      </rPr>
      <t>If the mod_session_crypto module is not being used,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</si>
  <si>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</si>
  <si>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</si>
  <si>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</si>
  <si>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</si>
  <si>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</si>
  <si>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</si>
  <si>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</si>
  <si>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</si>
  <si>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</si>
  <si>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</si>
  <si>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</si>
  <si>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</si>
  <si>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</si>
  <si>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</si>
  <si>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</si>
  <si>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</si>
  <si>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</si>
  <si>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</si>
  <si>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</si>
  <si>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</si>
  <si>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</si>
  <si>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</si>
  <si>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</si>
  <si>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</si>
  <si>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</si>
  <si>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</si>
  <si>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</si>
  <si>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</si>
  <si>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</si>
  <si>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Server 2.4 Windows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</si>
  <si>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</si>
  <si>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</si>
  <si>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</si>
  <si>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02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65</t>
    </r>
  </si>
  <si>
    <t>Download Url:</t>
  </si>
  <si>
    <t>https://www.cyber.mil/stigs</t>
  </si>
  <si>
    <t>Guide Overview:</t>
  </si>
  <si>
    <r>
      <rPr>
        <sz val="11"/>
        <color rgb="FF000000"/>
        <rFont val="Calibri"/>
      </rPr>
      <t>The Apache Server 2.4 Windows Security Technical Implementation Guide (STIG) provides direction on performing an assessment of a server being used in a web server role using Apache Server 2.4. This STIG should be used to improve the security posture of a Department of Defense (DOD) web server and its associated websites.</t>
    </r>
    <r>
      <rPr>
        <sz val="11"/>
        <color rgb="FF000000"/>
        <rFont val="Calibri"/>
      </rPr>
      <t xml:space="preserve">
</t>
    </r>
    <r>
      <rPr>
        <sz val="11"/>
        <color rgb="FF000000"/>
        <rFont val="Calibri"/>
      </rPr>
      <t>This document is a requirement for all DOD-owned information systems and DOD-controlled information systems operated by a contractor and/or other entity on behalf of the DOD that receive, process, store, display, or transmit DOD information, regardless of classification and/or sensitivity. These requirements are designed to assist Security Managers (SMs), Information System Security Managers (ISSMs), Information System Security Officers (ISSOs), and System Administrators (SAs) with configuring and maintaining security controls. This guidance supports DOD information system design, development, implementation, and certification and accreditation efforts but is restricted to policies and configurations specific to web servers and sites.</t>
    </r>
    <r>
      <rPr>
        <sz val="11"/>
        <color rgb="FF000000"/>
        <rFont val="Calibri"/>
      </rPr>
      <t xml:space="preserve">
</t>
    </r>
    <r>
      <rPr>
        <sz val="11"/>
        <color rgb="FF000000"/>
        <rFont val="Calibri"/>
      </rPr>
      <t>There are multiple STIG packages for Apache Server 2.4 for Windows: one for Apache Server 2.4 server-related requirements and one for Apache Server 2.4 website-related requirements. Both STIGs must be applied to an Apache Server 2.4 web server for a particular operating system.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Apache Server 2.4 – Server – Windows.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Apache Server 2.4 – Site – Windows.</t>
    </r>
  </si>
  <si>
    <t>Components:</t>
  </si>
  <si>
    <r>
      <rPr>
        <i/>
        <sz val="11"/>
        <color rgb="FF000000"/>
        <rFont val="Calibri"/>
      </rPr>
      <t>Title:</t>
    </r>
    <r>
      <rPr>
        <sz val="11"/>
        <color rgb="FF000000"/>
        <rFont val="Calibri"/>
      </rPr>
      <t xml:space="preserve"> Apache Server 2.4 Windows Server Security Technical Implementation Guide</t>
    </r>
    <r>
      <rPr>
        <sz val="11"/>
        <color rgb="FF000000"/>
        <rFont val="Calibri"/>
      </rPr>
      <t xml:space="preserve">
</t>
    </r>
    <r>
      <rPr>
        <i/>
        <sz val="11"/>
        <color rgb="FF000000"/>
        <rFont val="Calibri"/>
      </rPr>
      <t>Version:</t>
    </r>
    <r>
      <rPr>
        <sz val="11"/>
        <color rgb="FF000000"/>
        <rFont val="Calibri"/>
      </rPr>
      <t xml:space="preserve"> V3R4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49</t>
    </r>
  </si>
  <si>
    <r>
      <rPr>
        <i/>
        <sz val="11"/>
        <color rgb="FF000000"/>
        <rFont val="Calibri"/>
      </rPr>
      <t>Title:</t>
    </r>
    <r>
      <rPr>
        <sz val="11"/>
        <color rgb="FF000000"/>
        <rFont val="Calibri"/>
      </rPr>
      <t xml:space="preserve"> Apache Server 2.4 Windows Site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16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</si>
  <si>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</si>
  <si>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</si>
  <si>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</si>
  <si>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</si>
  <si>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</si>
  <si>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</si>
  <si>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</si>
  <si>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</si>
  <si>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</si>
  <si>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</si>
  <si>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</si>
  <si>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</si>
  <si>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</si>
  <si>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</si>
  <si>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</si>
  <si>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</si>
  <si>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</si>
  <si>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</si>
  <si>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</si>
  <si>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</si>
  <si>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</si>
  <si>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</si>
  <si>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</si>
  <si>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</si>
  <si>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</si>
  <si>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</si>
  <si>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</si>
  <si>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</si>
  <si>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</si>
  <si>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</si>
  <si>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</si>
  <si>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</si>
  <si>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</si>
  <si>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</si>
  <si>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</si>
  <si>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</si>
  <si>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</si>
  <si>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</si>
  <si>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</si>
  <si>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Server 2.4 Windows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</si>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</sst>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3EE-489D-B6C2-93C7E8DF0F6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3EE-489D-B6C2-93C7E8DF0F6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65</c:v>
                </c:pt>
              </c:numCache>
            </c:numRef>
          </c:val>
          <c:extLst>
            <c:ext xmlns:c16="http://schemas.microsoft.com/office/drawing/2014/chart" uri="{C3380CC4-5D6E-409C-BE32-E72D297353CC}">
              <c16:uniqueId val="{00000002-23EE-489D-B6C2-93C7E8DF0F6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ABA-4F9B-AE92-7F359FF3842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ABA-4F9B-AE92-7F359FF3842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49</c:v>
                </c:pt>
                <c:pt idx="1">
                  <c:v>16</c:v>
                </c:pt>
              </c:numCache>
            </c:numRef>
          </c:val>
          <c:extLst>
            <c:ext xmlns:c16="http://schemas.microsoft.com/office/drawing/2014/chart" uri="{C3380CC4-5D6E-409C-BE32-E72D297353CC}">
              <c16:uniqueId val="{00000002-5ABA-4F9B-AE92-7F359FF3842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319-4420-8302-E25C7E7FD2C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319-4420-8302-E25C7E7FD2C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65</c:v>
                </c:pt>
              </c:numCache>
            </c:numRef>
          </c:val>
          <c:extLst>
            <c:ext xmlns:c16="http://schemas.microsoft.com/office/drawing/2014/chart" uri="{C3380CC4-5D6E-409C-BE32-E72D297353CC}">
              <c16:uniqueId val="{00000002-E319-4420-8302-E25C7E7FD2C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E0C-4380-B6B4-C318C549817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E0C-4380-B6B4-C318C549817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5</c:v>
                </c:pt>
                <c:pt idx="1">
                  <c:v>60</c:v>
                </c:pt>
              </c:numCache>
            </c:numRef>
          </c:val>
          <c:extLst>
            <c:ext xmlns:c16="http://schemas.microsoft.com/office/drawing/2014/chart" uri="{C3380CC4-5D6E-409C-BE32-E72D297353CC}">
              <c16:uniqueId val="{00000002-CE0C-4380-B6B4-C318C54981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26F-435D-9D3C-1B64B3B0952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26F-435D-9D3C-1B64B3B0952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65</c:v>
                </c:pt>
              </c:numCache>
            </c:numRef>
          </c:val>
          <c:extLst>
            <c:ext xmlns:c16="http://schemas.microsoft.com/office/drawing/2014/chart" uri="{C3380CC4-5D6E-409C-BE32-E72D297353CC}">
              <c16:uniqueId val="{00000002-226F-435D-9D3C-1B64B3B0952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421-4A66-A1BA-36C6FBB8FB9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421-4A66-A1BA-36C6FBB8FB9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65</c:v>
                </c:pt>
              </c:numCache>
            </c:numRef>
          </c:val>
          <c:extLst>
            <c:ext xmlns:c16="http://schemas.microsoft.com/office/drawing/2014/chart" uri="{C3380CC4-5D6E-409C-BE32-E72D297353CC}">
              <c16:uniqueId val="{00000002-C421-4A66-A1BA-36C6FBB8FB9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B16-45D8-B980-F3532810EFB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B16-45D8-B980-F3532810EFB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B16-45D8-B980-F3532810EFB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B16-45D8-B980-F3532810EF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F36-4AC7-9F8B-0C6996F8B3A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spyz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gozp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1lsu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gltf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z4knu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2yl5w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jyce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qjmx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6">
  <autoFilter ref="A1:N66"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317</v>
      </c>
    </row>
    <row r="3" spans="2:3" ht="15" customHeight="1" x14ac:dyDescent="0.35"/>
    <row r="4" spans="2:3" ht="58" x14ac:dyDescent="0.35">
      <c r="B4" s="20" t="s">
        <v>318</v>
      </c>
      <c r="C4" s="21" t="s">
        <v>319</v>
      </c>
    </row>
    <row r="5" spans="2:3" x14ac:dyDescent="0.35">
      <c r="C5" s="21" t="s">
        <v>320</v>
      </c>
    </row>
    <row r="6" spans="2:3" x14ac:dyDescent="0.35">
      <c r="C6" s="18" t="s">
        <v>321</v>
      </c>
    </row>
    <row r="7" spans="2:3" ht="10" customHeight="1" x14ac:dyDescent="0.35"/>
    <row r="8" spans="2:3" ht="232" x14ac:dyDescent="0.35">
      <c r="B8" s="22" t="s">
        <v>322</v>
      </c>
      <c r="C8" s="21" t="s">
        <v>323</v>
      </c>
    </row>
    <row r="9" spans="2:3" ht="10" customHeight="1" x14ac:dyDescent="0.35"/>
    <row r="10" spans="2:3" ht="35" customHeight="1" x14ac:dyDescent="0.35">
      <c r="B10" s="22" t="s">
        <v>324</v>
      </c>
      <c r="C10" s="21" t="s">
        <v>325</v>
      </c>
    </row>
    <row r="11" spans="2:3" ht="75" customHeight="1" x14ac:dyDescent="0.35">
      <c r="B11" s="18" t="s">
        <v>21</v>
      </c>
      <c r="C11" s="21" t="s">
        <v>326</v>
      </c>
    </row>
    <row r="12" spans="2:3" ht="47" customHeight="1" x14ac:dyDescent="0.35">
      <c r="B12" s="18" t="s">
        <v>21</v>
      </c>
      <c r="C12" s="21" t="s">
        <v>327</v>
      </c>
    </row>
    <row r="13" spans="2:3" ht="35" customHeight="1" x14ac:dyDescent="0.35">
      <c r="B13" s="18" t="s">
        <v>21</v>
      </c>
      <c r="C13" s="21" t="s">
        <v>328</v>
      </c>
    </row>
    <row r="14" spans="2:3" ht="32" customHeight="1" x14ac:dyDescent="0.35">
      <c r="B14" s="18" t="s">
        <v>21</v>
      </c>
      <c r="C14" s="21" t="s">
        <v>329</v>
      </c>
    </row>
    <row r="15" spans="2:3" ht="30" customHeight="1" x14ac:dyDescent="0.35">
      <c r="B15" s="18" t="s">
        <v>21</v>
      </c>
      <c r="C15" s="21" t="s">
        <v>330</v>
      </c>
    </row>
    <row r="16" spans="2:3" ht="10" customHeight="1" x14ac:dyDescent="0.35"/>
    <row r="17" spans="1:3" ht="145" customHeight="1" x14ac:dyDescent="0.35">
      <c r="B17" s="22" t="s">
        <v>331</v>
      </c>
      <c r="C17" s="21" t="s">
        <v>332</v>
      </c>
    </row>
    <row r="18" spans="1:3" ht="10" customHeight="1" x14ac:dyDescent="0.35"/>
    <row r="19" spans="1:3" ht="3" customHeight="1" x14ac:dyDescent="0.35">
      <c r="B19" s="23"/>
      <c r="C19" s="23"/>
    </row>
    <row r="20" spans="1:3" ht="12" customHeight="1" x14ac:dyDescent="0.35"/>
    <row r="21" spans="1:3" ht="35" customHeight="1" x14ac:dyDescent="0.35">
      <c r="A21" s="25"/>
      <c r="B21" s="26" t="s">
        <v>333</v>
      </c>
      <c r="C21" s="27" t="s">
        <v>334</v>
      </c>
    </row>
    <row r="22" spans="1:3" ht="18" customHeight="1" x14ac:dyDescent="0.35">
      <c r="A22" s="25"/>
      <c r="B22" s="25" t="s">
        <v>21</v>
      </c>
      <c r="C22" s="27" t="s">
        <v>335</v>
      </c>
    </row>
    <row r="23" spans="1:3" ht="18" customHeight="1" x14ac:dyDescent="0.35">
      <c r="A23" s="25"/>
      <c r="B23" s="25" t="s">
        <v>21</v>
      </c>
      <c r="C23" s="27" t="s">
        <v>336</v>
      </c>
    </row>
    <row r="24" spans="1:3" ht="18" customHeight="1" x14ac:dyDescent="0.35">
      <c r="A24" s="25"/>
      <c r="B24" s="25" t="s">
        <v>21</v>
      </c>
      <c r="C24" s="27" t="s">
        <v>337</v>
      </c>
    </row>
    <row r="25" spans="1:3" ht="18" customHeight="1" x14ac:dyDescent="0.35">
      <c r="A25" s="25"/>
      <c r="B25" s="25" t="s">
        <v>21</v>
      </c>
      <c r="C25" s="27" t="s">
        <v>338</v>
      </c>
    </row>
    <row r="26" spans="1:3" ht="18" customHeight="1" x14ac:dyDescent="0.35">
      <c r="A26" s="25"/>
      <c r="B26" s="25" t="s">
        <v>21</v>
      </c>
      <c r="C26" s="27" t="s">
        <v>339</v>
      </c>
    </row>
    <row r="27" spans="1:3" ht="18" customHeight="1" x14ac:dyDescent="0.35">
      <c r="A27" s="25"/>
      <c r="B27" s="25" t="s">
        <v>21</v>
      </c>
      <c r="C27" s="27" t="s">
        <v>340</v>
      </c>
    </row>
    <row r="28" spans="1:3" ht="18" customHeight="1" x14ac:dyDescent="0.35">
      <c r="A28" s="25"/>
      <c r="B28" s="25" t="s">
        <v>21</v>
      </c>
      <c r="C28" s="27" t="s">
        <v>341</v>
      </c>
    </row>
    <row r="29" spans="1:3" ht="18" customHeight="1" x14ac:dyDescent="0.35">
      <c r="A29" s="25"/>
      <c r="B29" s="25" t="s">
        <v>21</v>
      </c>
      <c r="C29" s="27" t="s">
        <v>342</v>
      </c>
    </row>
    <row r="30" spans="1:3" ht="44" customHeight="1" x14ac:dyDescent="0.35">
      <c r="A30" s="25"/>
      <c r="B30" s="25" t="s">
        <v>21</v>
      </c>
      <c r="C30" s="28" t="s">
        <v>343</v>
      </c>
    </row>
    <row r="31" spans="1:3" ht="10" customHeight="1" x14ac:dyDescent="0.35"/>
    <row r="32" spans="1:3" ht="3" customHeight="1" x14ac:dyDescent="0.35">
      <c r="B32" s="23"/>
      <c r="C32" s="23"/>
    </row>
    <row r="33" spans="2:3" ht="12" customHeight="1" x14ac:dyDescent="0.35"/>
    <row r="34" spans="2:3" ht="24" customHeight="1" x14ac:dyDescent="0.35">
      <c r="B34" s="29" t="s">
        <v>344</v>
      </c>
      <c r="C34" s="30" t="s">
        <v>345</v>
      </c>
    </row>
    <row r="35" spans="2:3" ht="18.5" x14ac:dyDescent="0.35">
      <c r="B35" s="29" t="s">
        <v>346</v>
      </c>
      <c r="C35" s="31" t="s">
        <v>347</v>
      </c>
    </row>
    <row r="36" spans="2:3" ht="27" customHeight="1" x14ac:dyDescent="0.35">
      <c r="B36" s="32" t="s">
        <v>348</v>
      </c>
      <c r="C36" s="24" t="s">
        <v>349</v>
      </c>
    </row>
    <row r="37" spans="2:3" x14ac:dyDescent="0.35">
      <c r="B37" s="29" t="s">
        <v>350</v>
      </c>
      <c r="C37" s="33" t="s">
        <v>351</v>
      </c>
    </row>
    <row r="38" spans="2:3" ht="10" customHeight="1" x14ac:dyDescent="0.35"/>
    <row r="39" spans="2:3" ht="220" customHeight="1" x14ac:dyDescent="0.35">
      <c r="B39" s="29" t="s">
        <v>352</v>
      </c>
      <c r="C39" s="34" t="s">
        <v>353</v>
      </c>
    </row>
    <row r="40" spans="2:3" ht="10" customHeight="1" x14ac:dyDescent="0.35"/>
    <row r="41" spans="2:3" ht="20" customHeight="1" x14ac:dyDescent="0.35">
      <c r="B41" s="29" t="s">
        <v>354</v>
      </c>
      <c r="C41" s="35" t="s">
        <v>17</v>
      </c>
    </row>
    <row r="42" spans="2:3" ht="29" x14ac:dyDescent="0.35">
      <c r="C42" s="21" t="s">
        <v>355</v>
      </c>
    </row>
    <row r="43" spans="2:3" ht="10" customHeight="1" x14ac:dyDescent="0.35"/>
    <row r="44" spans="2:3" ht="20" customHeight="1" x14ac:dyDescent="0.35">
      <c r="C44" s="35" t="s">
        <v>260</v>
      </c>
    </row>
    <row r="45" spans="2:3" ht="29" x14ac:dyDescent="0.35">
      <c r="C45" s="21" t="s">
        <v>356</v>
      </c>
    </row>
    <row r="46" spans="2:3" ht="10" customHeight="1" x14ac:dyDescent="0.35"/>
    <row r="47" spans="2:3" ht="43.5" x14ac:dyDescent="0.35">
      <c r="B47" s="29" t="s">
        <v>357</v>
      </c>
      <c r="C47" s="21" t="s">
        <v>358</v>
      </c>
    </row>
    <row r="48" spans="2:3" ht="10" customHeight="1" x14ac:dyDescent="0.35"/>
    <row r="49" spans="2:3" ht="15.5" x14ac:dyDescent="0.35">
      <c r="C49" s="36" t="s">
        <v>92</v>
      </c>
    </row>
    <row r="50" spans="2:3" ht="29" x14ac:dyDescent="0.35">
      <c r="C50" s="21" t="s">
        <v>359</v>
      </c>
    </row>
    <row r="51" spans="2:3" ht="10" customHeight="1" x14ac:dyDescent="0.35"/>
    <row r="52" spans="2:3" ht="15.5" x14ac:dyDescent="0.35">
      <c r="C52" s="37" t="s">
        <v>16</v>
      </c>
    </row>
    <row r="53" spans="2:3" ht="29" x14ac:dyDescent="0.35">
      <c r="C53" s="21" t="s">
        <v>360</v>
      </c>
    </row>
    <row r="54" spans="2:3" ht="10" customHeight="1" x14ac:dyDescent="0.35"/>
    <row r="55" spans="2:3" ht="15.5" x14ac:dyDescent="0.35">
      <c r="C55" s="38" t="s">
        <v>361</v>
      </c>
    </row>
    <row r="56" spans="2:3" ht="29" x14ac:dyDescent="0.35">
      <c r="C56" s="21" t="s">
        <v>362</v>
      </c>
    </row>
    <row r="57" spans="2:3" ht="10" customHeight="1" x14ac:dyDescent="0.35"/>
    <row r="58" spans="2:3" ht="3" customHeight="1" x14ac:dyDescent="0.35">
      <c r="B58" s="23"/>
      <c r="C58" s="23"/>
    </row>
    <row r="59" spans="2:3" ht="12" customHeight="1" x14ac:dyDescent="0.35"/>
    <row r="60" spans="2:3" ht="130.5" x14ac:dyDescent="0.35">
      <c r="B60" s="20" t="s">
        <v>363</v>
      </c>
      <c r="C60" s="21" t="s">
        <v>364</v>
      </c>
    </row>
    <row r="61" spans="2:3" ht="6" customHeight="1" x14ac:dyDescent="0.35"/>
    <row r="62" spans="2:3" ht="217.5" x14ac:dyDescent="0.35">
      <c r="C62" s="21" t="s">
        <v>365</v>
      </c>
    </row>
    <row r="63" spans="2:3" ht="6" customHeight="1" x14ac:dyDescent="0.35"/>
    <row r="64" spans="2:3" ht="43.5" x14ac:dyDescent="0.35">
      <c r="C64" s="21" t="s">
        <v>366</v>
      </c>
    </row>
    <row r="65" spans="2:3" ht="10" customHeight="1" x14ac:dyDescent="0.35"/>
    <row r="66" spans="2:3" ht="3" customHeight="1" x14ac:dyDescent="0.35">
      <c r="B66" s="23"/>
      <c r="C66" s="23"/>
    </row>
    <row r="67" spans="2:3" ht="12" customHeight="1" x14ac:dyDescent="0.35"/>
    <row r="68" spans="2:3" ht="145" x14ac:dyDescent="0.35">
      <c r="B68" s="20" t="s">
        <v>367</v>
      </c>
      <c r="C68" s="21" t="s">
        <v>368</v>
      </c>
    </row>
    <row r="69" spans="2:3" ht="6" customHeight="1" x14ac:dyDescent="0.35"/>
    <row r="70" spans="2:3" ht="203" x14ac:dyDescent="0.35">
      <c r="C70" s="21" t="s">
        <v>369</v>
      </c>
    </row>
    <row r="71" spans="2:3" ht="6" customHeight="1" x14ac:dyDescent="0.35"/>
    <row r="72" spans="2:3" ht="43.5" x14ac:dyDescent="0.35">
      <c r="C72" s="21" t="s">
        <v>370</v>
      </c>
    </row>
    <row r="73" spans="2:3" ht="10" customHeight="1" x14ac:dyDescent="0.35"/>
    <row r="74" spans="2:3" ht="3" customHeight="1" x14ac:dyDescent="0.35">
      <c r="B74" s="23"/>
      <c r="C74" s="23"/>
    </row>
    <row r="75" spans="2:3" ht="12" customHeight="1" x14ac:dyDescent="0.35"/>
    <row r="76" spans="2:3" ht="101.5" x14ac:dyDescent="0.35">
      <c r="B76" s="20" t="s">
        <v>371</v>
      </c>
      <c r="C76" s="21" t="s">
        <v>372</v>
      </c>
    </row>
    <row r="77" spans="2:3" ht="6" customHeight="1" x14ac:dyDescent="0.35"/>
    <row r="78" spans="2:3" ht="145" x14ac:dyDescent="0.35">
      <c r="C78" s="21" t="s">
        <v>373</v>
      </c>
    </row>
    <row r="79" spans="2:3" ht="6" customHeight="1" x14ac:dyDescent="0.35"/>
    <row r="80" spans="2:3" ht="43.5" x14ac:dyDescent="0.35">
      <c r="C80" s="21" t="s">
        <v>374</v>
      </c>
    </row>
    <row r="81" spans="2:3" ht="10" customHeight="1" x14ac:dyDescent="0.35"/>
    <row r="82" spans="2:3" ht="3" customHeight="1" x14ac:dyDescent="0.35">
      <c r="B82" s="23"/>
      <c r="C82" s="23"/>
    </row>
    <row r="83" spans="2:3" ht="12" customHeight="1" x14ac:dyDescent="0.35"/>
    <row r="84" spans="2:3" ht="26" customHeight="1" x14ac:dyDescent="0.35">
      <c r="B84" s="39" t="s">
        <v>375</v>
      </c>
    </row>
    <row r="85" spans="2:3" ht="8" customHeight="1" x14ac:dyDescent="0.35"/>
    <row r="86" spans="2:3" ht="20" customHeight="1" x14ac:dyDescent="0.35">
      <c r="B86" s="29" t="s">
        <v>376</v>
      </c>
      <c r="C86" s="40" t="s">
        <v>377</v>
      </c>
    </row>
    <row r="87" spans="2:3" ht="116" x14ac:dyDescent="0.35">
      <c r="C87" s="21" t="s">
        <v>378</v>
      </c>
    </row>
    <row r="88" spans="2:3" ht="10" customHeight="1" x14ac:dyDescent="0.35"/>
    <row r="89" spans="2:3" ht="20" customHeight="1" x14ac:dyDescent="0.35">
      <c r="B89" s="29" t="s">
        <v>379</v>
      </c>
      <c r="C89" s="40" t="s">
        <v>380</v>
      </c>
    </row>
    <row r="90" spans="2:3" ht="116" x14ac:dyDescent="0.35">
      <c r="C90" s="21" t="s">
        <v>381</v>
      </c>
    </row>
    <row r="91" spans="2:3" ht="10" customHeight="1" x14ac:dyDescent="0.35"/>
    <row r="92" spans="2:3" ht="20" customHeight="1" x14ac:dyDescent="0.35">
      <c r="B92" s="29" t="s">
        <v>382</v>
      </c>
      <c r="C92" s="40" t="s">
        <v>383</v>
      </c>
    </row>
    <row r="93" spans="2:3" ht="116" x14ac:dyDescent="0.35">
      <c r="C93" s="21" t="s">
        <v>384</v>
      </c>
    </row>
    <row r="94" spans="2:3" ht="10" customHeight="1" x14ac:dyDescent="0.35"/>
    <row r="95" spans="2:3" ht="20" customHeight="1" x14ac:dyDescent="0.35">
      <c r="B95" s="29" t="s">
        <v>385</v>
      </c>
      <c r="C95" s="40" t="s">
        <v>386</v>
      </c>
    </row>
    <row r="96" spans="2:3" ht="130.5" x14ac:dyDescent="0.35">
      <c r="C96" s="21" t="s">
        <v>387</v>
      </c>
    </row>
    <row r="97" spans="2:3" ht="10" customHeight="1" x14ac:dyDescent="0.35"/>
    <row r="98" spans="2:3" ht="20" customHeight="1" x14ac:dyDescent="0.35">
      <c r="B98" s="29" t="s">
        <v>388</v>
      </c>
      <c r="C98" s="40" t="s">
        <v>389</v>
      </c>
    </row>
    <row r="99" spans="2:3" ht="203" x14ac:dyDescent="0.35">
      <c r="C99" s="21" t="s">
        <v>390</v>
      </c>
    </row>
    <row r="100" spans="2:3" ht="10" customHeight="1" x14ac:dyDescent="0.35"/>
    <row r="103" spans="2:3" ht="32" customHeight="1" x14ac:dyDescent="0.35">
      <c r="B103" s="211" t="s">
        <v>316</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391</v>
      </c>
      <c r="C2" s="213"/>
      <c r="D2" s="213"/>
      <c r="E2" s="213"/>
      <c r="F2" s="213"/>
      <c r="G2" s="213"/>
      <c r="H2" s="213"/>
      <c r="I2" s="213"/>
    </row>
    <row r="4" spans="2:15" ht="18.5" x14ac:dyDescent="0.45">
      <c r="B4" s="42" t="s">
        <v>392</v>
      </c>
    </row>
    <row r="5" spans="2:15" x14ac:dyDescent="0.35">
      <c r="B5" s="44" t="s">
        <v>21</v>
      </c>
      <c r="C5" s="44" t="s">
        <v>393</v>
      </c>
      <c r="D5" s="44" t="s">
        <v>394</v>
      </c>
      <c r="F5" s="214" t="s">
        <v>395</v>
      </c>
      <c r="G5" s="214"/>
      <c r="H5" s="214"/>
      <c r="I5" s="215" t="s">
        <v>396</v>
      </c>
      <c r="J5" s="215"/>
      <c r="K5" s="215"/>
      <c r="L5" s="215"/>
      <c r="M5" s="215"/>
      <c r="N5" s="215"/>
      <c r="O5" s="215"/>
    </row>
    <row r="6" spans="2:15" x14ac:dyDescent="0.35">
      <c r="B6" s="50" t="s">
        <v>397</v>
      </c>
      <c r="C6" s="51">
        <v>65</v>
      </c>
      <c r="D6" s="52" t="s">
        <v>21</v>
      </c>
      <c r="F6" s="214" t="s">
        <v>398</v>
      </c>
      <c r="G6" s="214"/>
      <c r="H6" s="214"/>
      <c r="I6" s="216" t="s">
        <v>399</v>
      </c>
      <c r="J6" s="216"/>
      <c r="K6" s="216"/>
      <c r="L6" s="216"/>
      <c r="M6" s="216"/>
      <c r="N6" s="216"/>
      <c r="O6" s="216"/>
    </row>
    <row r="7" spans="2:15" x14ac:dyDescent="0.35">
      <c r="B7" s="53" t="s">
        <v>400</v>
      </c>
      <c r="C7" s="54">
        <f>C6-C8-C9</f>
        <v>65</v>
      </c>
      <c r="D7" s="55">
        <f>IF(C6&gt;0,C7/C6,0)</f>
        <v>1</v>
      </c>
      <c r="F7" s="214" t="s">
        <v>401</v>
      </c>
      <c r="G7" s="214"/>
      <c r="H7" s="214"/>
      <c r="I7" s="216" t="s">
        <v>399</v>
      </c>
      <c r="J7" s="216"/>
      <c r="K7" s="216"/>
      <c r="L7" s="216"/>
      <c r="M7" s="216"/>
      <c r="N7" s="216"/>
      <c r="O7" s="216"/>
    </row>
    <row r="8" spans="2:15" x14ac:dyDescent="0.35">
      <c r="B8" s="46" t="s">
        <v>402</v>
      </c>
      <c r="C8" s="47">
        <f>COUNTIF('Recommendations'!H:H,"Risk Accepted")</f>
        <v>0</v>
      </c>
      <c r="D8" s="48">
        <f>IF(C6&gt;0,C8/C6,0)</f>
        <v>0</v>
      </c>
      <c r="F8" s="214" t="s">
        <v>403</v>
      </c>
      <c r="G8" s="214"/>
      <c r="H8" s="214"/>
      <c r="I8" s="216" t="s">
        <v>399</v>
      </c>
      <c r="J8" s="216"/>
      <c r="K8" s="216"/>
      <c r="L8" s="216"/>
      <c r="M8" s="216"/>
      <c r="N8" s="216"/>
      <c r="O8" s="216"/>
    </row>
    <row r="9" spans="2:15" x14ac:dyDescent="0.35">
      <c r="B9" s="46" t="s">
        <v>404</v>
      </c>
      <c r="C9" s="47">
        <f>COUNTIF('Recommendations'!H:H,"N/A")</f>
        <v>0</v>
      </c>
      <c r="D9" s="48">
        <f>IF(C6&gt;0,C9/C6,0)</f>
        <v>0</v>
      </c>
      <c r="F9" s="214" t="s">
        <v>405</v>
      </c>
      <c r="G9" s="214"/>
      <c r="H9" s="214"/>
      <c r="I9" s="216" t="s">
        <v>399</v>
      </c>
      <c r="J9" s="216"/>
      <c r="K9" s="216"/>
      <c r="L9" s="216"/>
      <c r="M9" s="216"/>
      <c r="N9" s="216"/>
      <c r="O9" s="216"/>
    </row>
    <row r="12" spans="2:15" ht="18.5" x14ac:dyDescent="0.45">
      <c r="B12" s="42" t="s">
        <v>406</v>
      </c>
    </row>
    <row r="14" spans="2:15" x14ac:dyDescent="0.35">
      <c r="B14" s="56" t="s">
        <v>407</v>
      </c>
    </row>
    <row r="15" spans="2:15" x14ac:dyDescent="0.35">
      <c r="B15" s="44" t="s">
        <v>21</v>
      </c>
      <c r="C15" s="44" t="s">
        <v>408</v>
      </c>
      <c r="D15" s="44" t="s">
        <v>409</v>
      </c>
      <c r="E15" s="44" t="s">
        <v>410</v>
      </c>
      <c r="F15" s="44" t="s">
        <v>411</v>
      </c>
    </row>
    <row r="16" spans="2:15" x14ac:dyDescent="0.35">
      <c r="B16" s="46" t="s">
        <v>412</v>
      </c>
      <c r="C16" s="47">
        <f>COUNTIF('Recommendations'!M:M,"Resolved")</f>
        <v>0</v>
      </c>
      <c r="D16" s="47">
        <f>COUNTIF('Recommendations'!M:M,"Testing")</f>
        <v>0</v>
      </c>
      <c r="E16" s="47">
        <f>COUNTIF('Recommendations'!M:M,"Outstanding")</f>
        <v>65</v>
      </c>
      <c r="F16" s="47">
        <f>SUM(C16:E16)</f>
        <v>65</v>
      </c>
    </row>
    <row r="18" spans="2:6" x14ac:dyDescent="0.35">
      <c r="B18" s="56" t="s">
        <v>413</v>
      </c>
    </row>
    <row r="19" spans="2:6" x14ac:dyDescent="0.35">
      <c r="B19" s="57" t="s">
        <v>21</v>
      </c>
      <c r="C19" s="57" t="s">
        <v>408</v>
      </c>
      <c r="D19" s="57" t="s">
        <v>409</v>
      </c>
      <c r="E19" s="57" t="s">
        <v>410</v>
      </c>
      <c r="F19" s="57" t="s">
        <v>21</v>
      </c>
    </row>
    <row r="20" spans="2:6" x14ac:dyDescent="0.35">
      <c r="B20" s="46" t="s">
        <v>412</v>
      </c>
      <c r="C20" s="48">
        <f>IF(F16&gt;0, C16/F16, 0)</f>
        <v>0</v>
      </c>
      <c r="D20" s="48">
        <f>IF(F16&gt;0, D16/F16, 0)</f>
        <v>0</v>
      </c>
      <c r="E20" s="48">
        <f>IF(F16&gt;0, E16/F16, 0)</f>
        <v>1</v>
      </c>
      <c r="F20" s="49" t="s">
        <v>21</v>
      </c>
    </row>
    <row r="25" spans="2:6" ht="18.5" x14ac:dyDescent="0.45">
      <c r="B25" s="42" t="s">
        <v>414</v>
      </c>
    </row>
    <row r="27" spans="2:6" x14ac:dyDescent="0.35">
      <c r="B27" s="56" t="s">
        <v>407</v>
      </c>
    </row>
    <row r="28" spans="2:6" x14ac:dyDescent="0.35">
      <c r="B28" s="44" t="s">
        <v>3</v>
      </c>
      <c r="C28" s="44" t="s">
        <v>408</v>
      </c>
      <c r="D28" s="44" t="s">
        <v>409</v>
      </c>
      <c r="E28" s="44" t="s">
        <v>410</v>
      </c>
      <c r="F28" s="44" t="s">
        <v>411</v>
      </c>
    </row>
    <row r="29" spans="2:6" x14ac:dyDescent="0.35">
      <c r="B29" s="46" t="s">
        <v>17</v>
      </c>
      <c r="C29" s="47">
        <f>COUNTIFS('Recommendations'!D:D,"Server",'Recommendations'!M:M,"=Resolved")</f>
        <v>0</v>
      </c>
      <c r="D29" s="47">
        <f>COUNTIFS('Recommendations'!D:D,"=Server",'Recommendations'!M:M,"=Testing")</f>
        <v>0</v>
      </c>
      <c r="E29" s="47">
        <f>COUNTIFS('Recommendations'!D:D,"=Server",'Recommendations'!M:M,"=Outstanding")</f>
        <v>49</v>
      </c>
      <c r="F29" s="47">
        <f>SUM(C29:E29)</f>
        <v>49</v>
      </c>
    </row>
    <row r="30" spans="2:6" x14ac:dyDescent="0.35">
      <c r="B30" s="46" t="s">
        <v>260</v>
      </c>
      <c r="C30" s="47">
        <f>COUNTIFS('Recommendations'!D:D,"Site",'Recommendations'!M:M,"=Resolved")</f>
        <v>0</v>
      </c>
      <c r="D30" s="47">
        <f>COUNTIFS('Recommendations'!D:D,"=Site",'Recommendations'!M:M,"=Testing")</f>
        <v>0</v>
      </c>
      <c r="E30" s="47">
        <f>COUNTIFS('Recommendations'!D:D,"=Site",'Recommendations'!M:M,"=Outstanding")</f>
        <v>16</v>
      </c>
      <c r="F30" s="47">
        <f>SUM(C30:E30)</f>
        <v>16</v>
      </c>
    </row>
    <row r="32" spans="2:6" x14ac:dyDescent="0.35">
      <c r="B32" s="56" t="s">
        <v>413</v>
      </c>
    </row>
    <row r="33" spans="2:6" x14ac:dyDescent="0.35">
      <c r="B33" s="57" t="s">
        <v>3</v>
      </c>
      <c r="C33" s="57" t="s">
        <v>408</v>
      </c>
      <c r="D33" s="57" t="s">
        <v>409</v>
      </c>
      <c r="E33" s="57" t="s">
        <v>410</v>
      </c>
      <c r="F33" s="57" t="s">
        <v>21</v>
      </c>
    </row>
    <row r="34" spans="2:6" x14ac:dyDescent="0.35">
      <c r="B34" s="46" t="s">
        <v>17</v>
      </c>
      <c r="C34" s="48">
        <f>IF(F29&gt;0, C29/F29, 0)</f>
        <v>0</v>
      </c>
      <c r="D34" s="48">
        <f>IF(F29&gt;0, D29/F29, 0)</f>
        <v>0</v>
      </c>
      <c r="E34" s="48">
        <f>IF(F29&gt;0, E29/F29, 0)</f>
        <v>1</v>
      </c>
      <c r="F34" s="49" t="s">
        <v>21</v>
      </c>
    </row>
    <row r="35" spans="2:6" x14ac:dyDescent="0.35">
      <c r="B35" s="46" t="s">
        <v>260</v>
      </c>
      <c r="C35" s="48">
        <f>IF(F30&gt;0, C30/F30, 0)</f>
        <v>0</v>
      </c>
      <c r="D35" s="48">
        <f>IF(F30&gt;0, D30/F30, 0)</f>
        <v>0</v>
      </c>
      <c r="E35" s="48">
        <f>IF(F30&gt;0, E30/F30, 0)</f>
        <v>1</v>
      </c>
      <c r="F35" s="49" t="s">
        <v>21</v>
      </c>
    </row>
    <row r="40" spans="2:6" ht="18.5" x14ac:dyDescent="0.45">
      <c r="B40" s="42" t="s">
        <v>415</v>
      </c>
    </row>
    <row r="42" spans="2:6" x14ac:dyDescent="0.35">
      <c r="B42" s="56" t="s">
        <v>407</v>
      </c>
    </row>
    <row r="43" spans="2:6" x14ac:dyDescent="0.35">
      <c r="B43" s="44" t="s">
        <v>6</v>
      </c>
      <c r="C43" s="44" t="s">
        <v>408</v>
      </c>
      <c r="D43" s="44" t="s">
        <v>409</v>
      </c>
      <c r="E43" s="44" t="s">
        <v>410</v>
      </c>
      <c r="F43" s="44" t="s">
        <v>411</v>
      </c>
    </row>
    <row r="44" spans="2:6" x14ac:dyDescent="0.35">
      <c r="B44" s="46" t="s">
        <v>416</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417</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418</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419</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420</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65</v>
      </c>
      <c r="F49" s="47">
        <f t="shared" si="0"/>
        <v>65</v>
      </c>
    </row>
    <row r="51" spans="2:6" x14ac:dyDescent="0.35">
      <c r="B51" s="56" t="s">
        <v>413</v>
      </c>
    </row>
    <row r="52" spans="2:6" x14ac:dyDescent="0.35">
      <c r="B52" s="57" t="s">
        <v>6</v>
      </c>
      <c r="C52" s="57" t="s">
        <v>408</v>
      </c>
      <c r="D52" s="57" t="s">
        <v>409</v>
      </c>
      <c r="E52" s="57" t="s">
        <v>410</v>
      </c>
      <c r="F52" s="57" t="s">
        <v>21</v>
      </c>
    </row>
    <row r="53" spans="2:6" x14ac:dyDescent="0.35">
      <c r="B53" s="46" t="s">
        <v>416</v>
      </c>
      <c r="C53" s="48">
        <f t="shared" ref="C53:C58" si="1">IF(F44&gt;0, C44/F44, 0)</f>
        <v>0</v>
      </c>
      <c r="D53" s="48">
        <f t="shared" ref="D53:D58" si="2">IF(F44&gt;0, D44/F44, 0)</f>
        <v>0</v>
      </c>
      <c r="E53" s="48">
        <f t="shared" ref="E53:E58" si="3">IF(F44&gt;0, E44/F44, 0)</f>
        <v>0</v>
      </c>
      <c r="F53" s="49" t="s">
        <v>21</v>
      </c>
    </row>
    <row r="54" spans="2:6" x14ac:dyDescent="0.35">
      <c r="B54" s="46" t="s">
        <v>417</v>
      </c>
      <c r="C54" s="48">
        <f t="shared" si="1"/>
        <v>0</v>
      </c>
      <c r="D54" s="48">
        <f t="shared" si="2"/>
        <v>0</v>
      </c>
      <c r="E54" s="48">
        <f t="shared" si="3"/>
        <v>0</v>
      </c>
      <c r="F54" s="49" t="s">
        <v>21</v>
      </c>
    </row>
    <row r="55" spans="2:6" x14ac:dyDescent="0.35">
      <c r="B55" s="46" t="s">
        <v>418</v>
      </c>
      <c r="C55" s="48">
        <f t="shared" si="1"/>
        <v>0</v>
      </c>
      <c r="D55" s="48">
        <f t="shared" si="2"/>
        <v>0</v>
      </c>
      <c r="E55" s="48">
        <f t="shared" si="3"/>
        <v>0</v>
      </c>
      <c r="F55" s="49" t="s">
        <v>21</v>
      </c>
    </row>
    <row r="56" spans="2:6" x14ac:dyDescent="0.35">
      <c r="B56" s="46" t="s">
        <v>419</v>
      </c>
      <c r="C56" s="48">
        <f t="shared" si="1"/>
        <v>0</v>
      </c>
      <c r="D56" s="48">
        <f t="shared" si="2"/>
        <v>0</v>
      </c>
      <c r="E56" s="48">
        <f t="shared" si="3"/>
        <v>0</v>
      </c>
      <c r="F56" s="49" t="s">
        <v>21</v>
      </c>
    </row>
    <row r="57" spans="2:6" x14ac:dyDescent="0.35">
      <c r="B57" s="46" t="s">
        <v>420</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421</v>
      </c>
    </row>
    <row r="65" spans="2:6" x14ac:dyDescent="0.35">
      <c r="B65" s="56" t="s">
        <v>407</v>
      </c>
    </row>
    <row r="66" spans="2:6" x14ac:dyDescent="0.35">
      <c r="B66" s="44" t="s">
        <v>2</v>
      </c>
      <c r="C66" s="44" t="s">
        <v>408</v>
      </c>
      <c r="D66" s="44" t="s">
        <v>409</v>
      </c>
      <c r="E66" s="44" t="s">
        <v>410</v>
      </c>
      <c r="F66" s="44" t="s">
        <v>411</v>
      </c>
    </row>
    <row r="67" spans="2:6" x14ac:dyDescent="0.35">
      <c r="B67" s="46" t="s">
        <v>92</v>
      </c>
      <c r="C67" s="47">
        <f>COUNTIFS('Recommendations'!C:C,"CAT I (High)",'Recommendations'!M:M,"=Resolved")</f>
        <v>0</v>
      </c>
      <c r="D67" s="47">
        <f>COUNTIFS('Recommendations'!C:C,"=CAT I (High)",'Recommendations'!M:M,"=Testing")</f>
        <v>0</v>
      </c>
      <c r="E67" s="47">
        <f>COUNTIFS('Recommendations'!C:C,"=CAT I (High)",'Recommendations'!M:M,"=Outstanding")</f>
        <v>5</v>
      </c>
      <c r="F67" s="47">
        <f>SUM(C67:E67)</f>
        <v>5</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60</v>
      </c>
      <c r="F68" s="47">
        <f>SUM(C68:E68)</f>
        <v>60</v>
      </c>
    </row>
    <row r="70" spans="2:6" x14ac:dyDescent="0.35">
      <c r="B70" s="56" t="s">
        <v>413</v>
      </c>
    </row>
    <row r="71" spans="2:6" x14ac:dyDescent="0.35">
      <c r="B71" s="57" t="s">
        <v>2</v>
      </c>
      <c r="C71" s="57" t="s">
        <v>408</v>
      </c>
      <c r="D71" s="57" t="s">
        <v>409</v>
      </c>
      <c r="E71" s="57" t="s">
        <v>410</v>
      </c>
      <c r="F71" s="57" t="s">
        <v>21</v>
      </c>
    </row>
    <row r="72" spans="2:6" x14ac:dyDescent="0.35">
      <c r="B72" s="46" t="s">
        <v>92</v>
      </c>
      <c r="C72" s="48">
        <f>IF(F67&gt;0, C67/F67, 0)</f>
        <v>0</v>
      </c>
      <c r="D72" s="48">
        <f>IF(F67&gt;0, D67/F67, 0)</f>
        <v>0</v>
      </c>
      <c r="E72" s="48">
        <f>IF(F67&gt;0, E67/F67, 0)</f>
        <v>1</v>
      </c>
      <c r="F72" s="49" t="s">
        <v>21</v>
      </c>
    </row>
    <row r="73" spans="2:6" x14ac:dyDescent="0.35">
      <c r="B73" s="46" t="s">
        <v>16</v>
      </c>
      <c r="C73" s="48">
        <f>IF(F68&gt;0, C68/F68, 0)</f>
        <v>0</v>
      </c>
      <c r="D73" s="48">
        <f>IF(F68&gt;0, D68/F68, 0)</f>
        <v>0</v>
      </c>
      <c r="E73" s="48">
        <f>IF(F68&gt;0, E68/F68, 0)</f>
        <v>1</v>
      </c>
      <c r="F73" s="49" t="s">
        <v>21</v>
      </c>
    </row>
    <row r="78" spans="2:6" ht="18.5" x14ac:dyDescent="0.45">
      <c r="B78" s="42" t="s">
        <v>422</v>
      </c>
    </row>
    <row r="80" spans="2:6" x14ac:dyDescent="0.35">
      <c r="B80" s="56" t="s">
        <v>407</v>
      </c>
    </row>
    <row r="81" spans="2:6" x14ac:dyDescent="0.35">
      <c r="B81" s="44" t="s">
        <v>4</v>
      </c>
      <c r="C81" s="44" t="s">
        <v>408</v>
      </c>
      <c r="D81" s="44" t="s">
        <v>409</v>
      </c>
      <c r="E81" s="44" t="s">
        <v>410</v>
      </c>
      <c r="F81" s="44" t="s">
        <v>411</v>
      </c>
    </row>
    <row r="82" spans="2:6" x14ac:dyDescent="0.35">
      <c r="B82" s="46" t="s">
        <v>423</v>
      </c>
      <c r="C82" s="47">
        <f>COUNTIFS('Recommendations'!E:E,"Must",'Recommendations'!M:M,"=Resolved")</f>
        <v>0</v>
      </c>
      <c r="D82" s="47">
        <f>COUNTIFS('Recommendations'!E:E,"=Must",'Recommendations'!M:M,"=Testing")</f>
        <v>0</v>
      </c>
      <c r="E82" s="47">
        <f>COUNTIFS('Recommendations'!E:E,"=Must",'Recommendations'!M:M,"=Outstanding")</f>
        <v>0</v>
      </c>
      <c r="F82" s="47">
        <f>SUM(C82:E82)</f>
        <v>0</v>
      </c>
    </row>
    <row r="83" spans="2:6" x14ac:dyDescent="0.35">
      <c r="B83" s="46" t="s">
        <v>424</v>
      </c>
      <c r="C83" s="47">
        <f>COUNTIFS('Recommendations'!E:E,"Should",'Recommendations'!M:M,"=Resolved")</f>
        <v>0</v>
      </c>
      <c r="D83" s="47">
        <f>COUNTIFS('Recommendations'!E:E,"=Should",'Recommendations'!M:M,"=Testing")</f>
        <v>0</v>
      </c>
      <c r="E83" s="47">
        <f>COUNTIFS('Recommendations'!E:E,"=Should",'Recommendations'!M:M,"=Outstanding")</f>
        <v>0</v>
      </c>
      <c r="F83" s="47">
        <f>SUM(C83:E83)</f>
        <v>0</v>
      </c>
    </row>
    <row r="84" spans="2:6" x14ac:dyDescent="0.35">
      <c r="B84" s="46" t="s">
        <v>425</v>
      </c>
      <c r="C84" s="47">
        <f>COUNTIFS('Recommendations'!E:E,"Could",'Recommendations'!M:M,"=Resolved")</f>
        <v>0</v>
      </c>
      <c r="D84" s="47">
        <f>COUNTIFS('Recommendations'!E:E,"=Could",'Recommendations'!M:M,"=Testing")</f>
        <v>0</v>
      </c>
      <c r="E84" s="47">
        <f>COUNTIFS('Recommendations'!E:E,"=Could",'Recommendations'!M:M,"=Outstanding")</f>
        <v>0</v>
      </c>
      <c r="F84" s="47">
        <f>SUM(C84:E84)</f>
        <v>0</v>
      </c>
    </row>
    <row r="85" spans="2:6" x14ac:dyDescent="0.35">
      <c r="B85" s="46" t="s">
        <v>426</v>
      </c>
      <c r="C85" s="47">
        <f>COUNTIFS('Recommendations'!E:E,"Won't",'Recommendations'!M:M,"=Resolved")</f>
        <v>0</v>
      </c>
      <c r="D85" s="47">
        <f>COUNTIFS('Recommendations'!E:E,"=Won't",'Recommendations'!M:M,"=Testing")</f>
        <v>0</v>
      </c>
      <c r="E85" s="47">
        <f>COUNTIFS('Recommendations'!E:E,"=Won't",'Recommendations'!M:M,"=Outstanding")</f>
        <v>0</v>
      </c>
      <c r="F85" s="47">
        <f>SUM(C85:E85)</f>
        <v>0</v>
      </c>
    </row>
    <row r="86" spans="2:6" x14ac:dyDescent="0.35">
      <c r="B86" s="46" t="s">
        <v>18</v>
      </c>
      <c r="C86" s="47">
        <f>COUNTIFS('Recommendations'!E:E,"Unassigned",'Recommendations'!M:M,"=Resolved")</f>
        <v>0</v>
      </c>
      <c r="D86" s="47">
        <f>COUNTIFS('Recommendations'!E:E,"=Unassigned",'Recommendations'!M:M,"=Testing")</f>
        <v>0</v>
      </c>
      <c r="E86" s="47">
        <f>COUNTIFS('Recommendations'!E:E,"=Unassigned",'Recommendations'!M:M,"=Outstanding")</f>
        <v>65</v>
      </c>
      <c r="F86" s="47">
        <f>SUM(C86:E86)</f>
        <v>65</v>
      </c>
    </row>
    <row r="88" spans="2:6" x14ac:dyDescent="0.35">
      <c r="B88" s="56" t="s">
        <v>413</v>
      </c>
    </row>
    <row r="89" spans="2:6" x14ac:dyDescent="0.35">
      <c r="B89" s="57" t="s">
        <v>4</v>
      </c>
      <c r="C89" s="57" t="s">
        <v>408</v>
      </c>
      <c r="D89" s="57" t="s">
        <v>409</v>
      </c>
      <c r="E89" s="57" t="s">
        <v>410</v>
      </c>
      <c r="F89" s="57" t="s">
        <v>21</v>
      </c>
    </row>
    <row r="90" spans="2:6" x14ac:dyDescent="0.35">
      <c r="B90" s="46" t="s">
        <v>423</v>
      </c>
      <c r="C90" s="48">
        <f>IF(F82&gt;0, C82/F82, 0)</f>
        <v>0</v>
      </c>
      <c r="D90" s="48">
        <f>IF(F82&gt;0, D82/F82, 0)</f>
        <v>0</v>
      </c>
      <c r="E90" s="48">
        <f>IF(F82&gt;0, E82/F82, 0)</f>
        <v>0</v>
      </c>
      <c r="F90" s="49" t="s">
        <v>21</v>
      </c>
    </row>
    <row r="91" spans="2:6" x14ac:dyDescent="0.35">
      <c r="B91" s="46" t="s">
        <v>424</v>
      </c>
      <c r="C91" s="48">
        <f>IF(F83&gt;0, C83/F83, 0)</f>
        <v>0</v>
      </c>
      <c r="D91" s="48">
        <f>IF(F83&gt;0, D83/F83, 0)</f>
        <v>0</v>
      </c>
      <c r="E91" s="48">
        <f>IF(F83&gt;0, E83/F83, 0)</f>
        <v>0</v>
      </c>
      <c r="F91" s="49" t="s">
        <v>21</v>
      </c>
    </row>
    <row r="92" spans="2:6" x14ac:dyDescent="0.35">
      <c r="B92" s="46" t="s">
        <v>425</v>
      </c>
      <c r="C92" s="48">
        <f>IF(F84&gt;0, C84/F84, 0)</f>
        <v>0</v>
      </c>
      <c r="D92" s="48">
        <f>IF(F84&gt;0, D84/F84, 0)</f>
        <v>0</v>
      </c>
      <c r="E92" s="48">
        <f>IF(F84&gt;0, E84/F84, 0)</f>
        <v>0</v>
      </c>
      <c r="F92" s="49" t="s">
        <v>21</v>
      </c>
    </row>
    <row r="93" spans="2:6" x14ac:dyDescent="0.35">
      <c r="B93" s="46" t="s">
        <v>426</v>
      </c>
      <c r="C93" s="48">
        <f>IF(F85&gt;0, C85/F85, 0)</f>
        <v>0</v>
      </c>
      <c r="D93" s="48">
        <f>IF(F85&gt;0, D85/F85, 0)</f>
        <v>0</v>
      </c>
      <c r="E93" s="48">
        <f>IF(F85&gt;0, E85/F85, 0)</f>
        <v>0</v>
      </c>
      <c r="F93" s="49" t="s">
        <v>21</v>
      </c>
    </row>
    <row r="94" spans="2:6" x14ac:dyDescent="0.35">
      <c r="B94" s="46" t="s">
        <v>18</v>
      </c>
      <c r="C94" s="48">
        <f>IF(F86&gt;0, C86/F86, 0)</f>
        <v>0</v>
      </c>
      <c r="D94" s="48">
        <f>IF(F86&gt;0, D86/F86, 0)</f>
        <v>0</v>
      </c>
      <c r="E94" s="48">
        <f>IF(F86&gt;0, E86/F86, 0)</f>
        <v>1</v>
      </c>
      <c r="F94" s="49" t="s">
        <v>21</v>
      </c>
    </row>
    <row r="99" spans="2:6" ht="18.5" x14ac:dyDescent="0.45">
      <c r="B99" s="42" t="s">
        <v>427</v>
      </c>
    </row>
    <row r="101" spans="2:6" x14ac:dyDescent="0.35">
      <c r="B101" s="56" t="s">
        <v>407</v>
      </c>
    </row>
    <row r="102" spans="2:6" x14ac:dyDescent="0.35">
      <c r="B102" s="44" t="s">
        <v>428</v>
      </c>
      <c r="C102" s="44" t="s">
        <v>408</v>
      </c>
      <c r="D102" s="44" t="s">
        <v>409</v>
      </c>
      <c r="E102" s="44" t="s">
        <v>410</v>
      </c>
      <c r="F102" s="44" t="s">
        <v>411</v>
      </c>
    </row>
    <row r="103" spans="2:6" x14ac:dyDescent="0.35">
      <c r="B103" s="46" t="s">
        <v>429</v>
      </c>
      <c r="C103" s="47">
        <f>COUNTIFS('Recommendations'!F:F,"Low",'Recommendations'!M:M,"=Resolved")</f>
        <v>0</v>
      </c>
      <c r="D103" s="47">
        <f>COUNTIFS('Recommendations'!F:F,"=Low",'Recommendations'!M:M,"=Testing")</f>
        <v>0</v>
      </c>
      <c r="E103" s="47">
        <f>COUNTIFS('Recommendations'!F:F,"=Low",'Recommendations'!M:M,"=Outstanding")</f>
        <v>0</v>
      </c>
      <c r="F103" s="47">
        <f>SUM(C103:E103)</f>
        <v>0</v>
      </c>
    </row>
    <row r="104" spans="2:6" x14ac:dyDescent="0.35">
      <c r="B104" s="46" t="s">
        <v>430</v>
      </c>
      <c r="C104" s="47">
        <f>COUNTIFS('Recommendations'!F:F,"Medium",'Recommendations'!M:M,"=Resolved")</f>
        <v>0</v>
      </c>
      <c r="D104" s="47">
        <f>COUNTIFS('Recommendations'!F:F,"=Medium",'Recommendations'!M:M,"=Testing")</f>
        <v>0</v>
      </c>
      <c r="E104" s="47">
        <f>COUNTIFS('Recommendations'!F:F,"=Medium",'Recommendations'!M:M,"=Outstanding")</f>
        <v>0</v>
      </c>
      <c r="F104" s="47">
        <f>SUM(C104:E104)</f>
        <v>0</v>
      </c>
    </row>
    <row r="105" spans="2:6" x14ac:dyDescent="0.35">
      <c r="B105" s="46" t="s">
        <v>431</v>
      </c>
      <c r="C105" s="47">
        <f>COUNTIFS('Recommendations'!F:F,"High",'Recommendations'!M:M,"=Resolved")</f>
        <v>0</v>
      </c>
      <c r="D105" s="47">
        <f>COUNTIFS('Recommendations'!F:F,"=High",'Recommendations'!M:M,"=Testing")</f>
        <v>0</v>
      </c>
      <c r="E105" s="47">
        <f>COUNTIFS('Recommendations'!F:F,"=High",'Recommendations'!M:M,"=Outstanding")</f>
        <v>0</v>
      </c>
      <c r="F105" s="47">
        <f>SUM(C105:E105)</f>
        <v>0</v>
      </c>
    </row>
    <row r="106" spans="2:6" x14ac:dyDescent="0.35">
      <c r="B106" s="46" t="s">
        <v>19</v>
      </c>
      <c r="C106" s="47">
        <f>COUNTIFS('Recommendations'!F:F,"Unassessed",'Recommendations'!M:M,"=Resolved")</f>
        <v>0</v>
      </c>
      <c r="D106" s="47">
        <f>COUNTIFS('Recommendations'!F:F,"=Unassessed",'Recommendations'!M:M,"=Testing")</f>
        <v>0</v>
      </c>
      <c r="E106" s="47">
        <f>COUNTIFS('Recommendations'!F:F,"=Unassessed",'Recommendations'!M:M,"=Outstanding")</f>
        <v>65</v>
      </c>
      <c r="F106" s="47">
        <f>SUM(C106:E106)</f>
        <v>65</v>
      </c>
    </row>
    <row r="108" spans="2:6" x14ac:dyDescent="0.35">
      <c r="B108" s="56" t="s">
        <v>413</v>
      </c>
    </row>
    <row r="109" spans="2:6" x14ac:dyDescent="0.35">
      <c r="B109" s="57" t="s">
        <v>428</v>
      </c>
      <c r="C109" s="57" t="s">
        <v>408</v>
      </c>
      <c r="D109" s="57" t="s">
        <v>409</v>
      </c>
      <c r="E109" s="57" t="s">
        <v>410</v>
      </c>
      <c r="F109" s="57" t="s">
        <v>21</v>
      </c>
    </row>
    <row r="110" spans="2:6" x14ac:dyDescent="0.35">
      <c r="B110" s="46" t="s">
        <v>429</v>
      </c>
      <c r="C110" s="48">
        <f>IF(F103&gt;0, C103/F103, 0)</f>
        <v>0</v>
      </c>
      <c r="D110" s="48">
        <f>IF(F103&gt;0, D103/F103, 0)</f>
        <v>0</v>
      </c>
      <c r="E110" s="48">
        <f>IF(F103&gt;0, E103/F103, 0)</f>
        <v>0</v>
      </c>
      <c r="F110" s="49" t="s">
        <v>21</v>
      </c>
    </row>
    <row r="111" spans="2:6" x14ac:dyDescent="0.35">
      <c r="B111" s="46" t="s">
        <v>430</v>
      </c>
      <c r="C111" s="48">
        <f>IF(F104&gt;0, C104/F104, 0)</f>
        <v>0</v>
      </c>
      <c r="D111" s="48">
        <f>IF(F104&gt;0, D104/F104, 0)</f>
        <v>0</v>
      </c>
      <c r="E111" s="48">
        <f>IF(F104&gt;0, E104/F104, 0)</f>
        <v>0</v>
      </c>
      <c r="F111" s="49" t="s">
        <v>21</v>
      </c>
    </row>
    <row r="112" spans="2:6" x14ac:dyDescent="0.35">
      <c r="B112" s="46" t="s">
        <v>431</v>
      </c>
      <c r="C112" s="48">
        <f>IF(F105&gt;0, C105/F105, 0)</f>
        <v>0</v>
      </c>
      <c r="D112" s="48">
        <f>IF(F105&gt;0, D105/F105, 0)</f>
        <v>0</v>
      </c>
      <c r="E112" s="48">
        <f>IF(F105&gt;0, E105/F105, 0)</f>
        <v>0</v>
      </c>
      <c r="F112" s="49" t="s">
        <v>21</v>
      </c>
    </row>
    <row r="113" spans="2:15" x14ac:dyDescent="0.35">
      <c r="B113" s="46" t="s">
        <v>19</v>
      </c>
      <c r="C113" s="48">
        <f>IF(F106&gt;0, C106/F106, 0)</f>
        <v>0</v>
      </c>
      <c r="D113" s="48">
        <f>IF(F106&gt;0, D106/F106, 0)</f>
        <v>0</v>
      </c>
      <c r="E113" s="48">
        <f>IF(F106&gt;0, E106/F106, 0)</f>
        <v>1</v>
      </c>
      <c r="F113" s="49" t="s">
        <v>21</v>
      </c>
    </row>
    <row r="118" spans="2:15" ht="18.5" x14ac:dyDescent="0.45">
      <c r="B118" s="42" t="s">
        <v>432</v>
      </c>
      <c r="J118" s="42" t="s">
        <v>433</v>
      </c>
    </row>
    <row r="119" spans="2:15" x14ac:dyDescent="0.35">
      <c r="B119" s="44" t="s">
        <v>6</v>
      </c>
      <c r="C119" s="217" t="s">
        <v>434</v>
      </c>
      <c r="D119" s="217"/>
      <c r="E119" s="44" t="s">
        <v>400</v>
      </c>
      <c r="F119" s="44" t="s">
        <v>408</v>
      </c>
      <c r="G119" s="217" t="s">
        <v>435</v>
      </c>
      <c r="H119" s="217"/>
      <c r="J119" s="44" t="s">
        <v>6</v>
      </c>
      <c r="K119" s="44" t="s">
        <v>423</v>
      </c>
      <c r="L119" s="44" t="s">
        <v>424</v>
      </c>
      <c r="M119" s="44" t="s">
        <v>425</v>
      </c>
      <c r="N119" s="44" t="s">
        <v>426</v>
      </c>
      <c r="O119" s="44" t="s">
        <v>18</v>
      </c>
    </row>
    <row r="120" spans="2:15" x14ac:dyDescent="0.35">
      <c r="B120" s="50" t="s">
        <v>416</v>
      </c>
      <c r="C120" s="218" t="s">
        <v>21</v>
      </c>
      <c r="D120" s="218"/>
      <c r="E120" s="47">
        <f>COUNTIF('Recommendations'!G:G,"Phase1")-COUNTIFS('Recommendations'!G:G,"Phase1",'Recommendations'!H:H,"Risk Accepted")-COUNTIFS('Recommendations'!G:G,"Phase1",'Recommendations'!H:H,"N/A")</f>
        <v>0</v>
      </c>
      <c r="F120" s="47">
        <f>COUNTIFS('Recommendations'!G:G,"Phase1",'Recommendations'!M:M,"Resolved")</f>
        <v>0</v>
      </c>
      <c r="G120" s="219">
        <f t="shared" ref="G120:G125" si="4">IF(E120&gt;0,F120/E120,0)</f>
        <v>0</v>
      </c>
      <c r="H120" s="219"/>
      <c r="J120" s="50" t="s">
        <v>416</v>
      </c>
      <c r="K120" s="47">
        <f>COUNTIFS('Recommendations'!G:G,"Phase1",'Recommendations'!E:E,"Must")</f>
        <v>0</v>
      </c>
      <c r="L120" s="47">
        <f>COUNTIFS('Recommendations'!G:G,"Phase1",'Recommendations'!E:E,"Should")</f>
        <v>0</v>
      </c>
      <c r="M120" s="47">
        <f>COUNTIFS('Recommendations'!G:G,"Phase1",'Recommendations'!E:E,"Could")</f>
        <v>0</v>
      </c>
      <c r="N120" s="47">
        <f>COUNTIFS('Recommendations'!G:G,"Phase1",'Recommendations'!E:E,"Won't")</f>
        <v>0</v>
      </c>
      <c r="O120" s="47">
        <f>COUNTIFS('Recommendations'!G:G,"Phase1",'Recommendations'!E:E,"Unassigned")</f>
        <v>0</v>
      </c>
    </row>
    <row r="121" spans="2:15" x14ac:dyDescent="0.35">
      <c r="B121" s="50" t="s">
        <v>417</v>
      </c>
      <c r="C121" s="218" t="s">
        <v>21</v>
      </c>
      <c r="D121" s="218"/>
      <c r="E121" s="47">
        <f>COUNTIF('Recommendations'!G:G,"Phase2")-COUNTIFS('Recommendations'!G:G,"Phase2",'Recommendations'!H:H,"Risk Accepted")-COUNTIFS('Recommendations'!G:G,"Phase2",'Recommendations'!H:H,"N/A")</f>
        <v>0</v>
      </c>
      <c r="F121" s="47">
        <f>COUNTIFS('Recommendations'!G:G,"Phase2",'Recommendations'!M:M,"Resolved")</f>
        <v>0</v>
      </c>
      <c r="G121" s="219">
        <f t="shared" si="4"/>
        <v>0</v>
      </c>
      <c r="H121" s="219"/>
      <c r="J121" s="50" t="s">
        <v>417</v>
      </c>
      <c r="K121" s="47">
        <f>COUNTIFS('Recommendations'!G:G,"Phase2",'Recommendations'!E:E,"Must")</f>
        <v>0</v>
      </c>
      <c r="L121" s="47">
        <f>COUNTIFS('Recommendations'!G:G,"Phase2",'Recommendations'!E:E,"Should")</f>
        <v>0</v>
      </c>
      <c r="M121" s="47">
        <f>COUNTIFS('Recommendations'!G:G,"Phase2",'Recommendations'!E:E,"Could")</f>
        <v>0</v>
      </c>
      <c r="N121" s="47">
        <f>COUNTIFS('Recommendations'!G:G,"Phase2",'Recommendations'!E:E,"Won't")</f>
        <v>0</v>
      </c>
      <c r="O121" s="47">
        <f>COUNTIFS('Recommendations'!G:G,"Phase2",'Recommendations'!E:E,"Unassigned")</f>
        <v>0</v>
      </c>
    </row>
    <row r="122" spans="2:15" x14ac:dyDescent="0.35">
      <c r="B122" s="50" t="s">
        <v>418</v>
      </c>
      <c r="C122" s="218" t="s">
        <v>21</v>
      </c>
      <c r="D122" s="218"/>
      <c r="E122" s="47">
        <f>COUNTIF('Recommendations'!G:G,"Phase3")-COUNTIFS('Recommendations'!G:G,"Phase3",'Recommendations'!H:H,"Risk Accepted")-COUNTIFS('Recommendations'!G:G,"Phase3",'Recommendations'!H:H,"N/A")</f>
        <v>0</v>
      </c>
      <c r="F122" s="47">
        <f>COUNTIFS('Recommendations'!G:G,"Phase3",'Recommendations'!M:M,"Resolved")</f>
        <v>0</v>
      </c>
      <c r="G122" s="219">
        <f t="shared" si="4"/>
        <v>0</v>
      </c>
      <c r="H122" s="219"/>
      <c r="J122" s="50" t="s">
        <v>418</v>
      </c>
      <c r="K122" s="47">
        <f>COUNTIFS('Recommendations'!G:G,"Phase3",'Recommendations'!E:E,"Must")</f>
        <v>0</v>
      </c>
      <c r="L122" s="47">
        <f>COUNTIFS('Recommendations'!G:G,"Phase3",'Recommendations'!E:E,"Should")</f>
        <v>0</v>
      </c>
      <c r="M122" s="47">
        <f>COUNTIFS('Recommendations'!G:G,"Phase3",'Recommendations'!E:E,"Could")</f>
        <v>0</v>
      </c>
      <c r="N122" s="47">
        <f>COUNTIFS('Recommendations'!G:G,"Phase3",'Recommendations'!E:E,"Won't")</f>
        <v>0</v>
      </c>
      <c r="O122" s="47">
        <f>COUNTIFS('Recommendations'!G:G,"Phase3",'Recommendations'!E:E,"Unassigned")</f>
        <v>0</v>
      </c>
    </row>
    <row r="123" spans="2:15" x14ac:dyDescent="0.35">
      <c r="B123" s="50" t="s">
        <v>419</v>
      </c>
      <c r="C123" s="218" t="s">
        <v>21</v>
      </c>
      <c r="D123" s="218"/>
      <c r="E123" s="47">
        <f>COUNTIF('Recommendations'!G:G,"Phase4")-COUNTIFS('Recommendations'!G:G,"Phase4",'Recommendations'!H:H,"Risk Accepted")-COUNTIFS('Recommendations'!G:G,"Phase4",'Recommendations'!H:H,"N/A")</f>
        <v>0</v>
      </c>
      <c r="F123" s="47">
        <f>COUNTIFS('Recommendations'!G:G,"Phase4",'Recommendations'!M:M,"Resolved")</f>
        <v>0</v>
      </c>
      <c r="G123" s="219">
        <f t="shared" si="4"/>
        <v>0</v>
      </c>
      <c r="H123" s="219"/>
      <c r="J123" s="50" t="s">
        <v>419</v>
      </c>
      <c r="K123" s="47">
        <f>COUNTIFS('Recommendations'!G:G,"Phase4",'Recommendations'!E:E,"Must")</f>
        <v>0</v>
      </c>
      <c r="L123" s="47">
        <f>COUNTIFS('Recommendations'!G:G,"Phase4",'Recommendations'!E:E,"Should")</f>
        <v>0</v>
      </c>
      <c r="M123" s="47">
        <f>COUNTIFS('Recommendations'!G:G,"Phase4",'Recommendations'!E:E,"Could")</f>
        <v>0</v>
      </c>
      <c r="N123" s="47">
        <f>COUNTIFS('Recommendations'!G:G,"Phase4",'Recommendations'!E:E,"Won't")</f>
        <v>0</v>
      </c>
      <c r="O123" s="47">
        <f>COUNTIFS('Recommendations'!G:G,"Phase4",'Recommendations'!E:E,"Unassigned")</f>
        <v>0</v>
      </c>
    </row>
    <row r="124" spans="2:15" x14ac:dyDescent="0.35">
      <c r="B124" s="50" t="s">
        <v>420</v>
      </c>
      <c r="C124" s="218" t="s">
        <v>21</v>
      </c>
      <c r="D124" s="218"/>
      <c r="E124" s="47">
        <f>COUNTIF('Recommendations'!G:G,"Phase5")-COUNTIFS('Recommendations'!G:G,"Phase5",'Recommendations'!H:H,"Risk Accepted")-COUNTIFS('Recommendations'!G:G,"Phase5",'Recommendations'!H:H,"N/A")</f>
        <v>0</v>
      </c>
      <c r="F124" s="47">
        <f>COUNTIFS('Recommendations'!G:G,"Phase5",'Recommendations'!M:M,"Resolved")</f>
        <v>0</v>
      </c>
      <c r="G124" s="219">
        <f t="shared" si="4"/>
        <v>0</v>
      </c>
      <c r="H124" s="219"/>
      <c r="J124" s="50" t="s">
        <v>420</v>
      </c>
      <c r="K124" s="47">
        <f>COUNTIFS('Recommendations'!G:G,"Phase5",'Recommendations'!E:E,"Must")</f>
        <v>0</v>
      </c>
      <c r="L124" s="47">
        <f>COUNTIFS('Recommendations'!G:G,"Phase5",'Recommendations'!E:E,"Should")</f>
        <v>0</v>
      </c>
      <c r="M124" s="47">
        <f>COUNTIFS('Recommendations'!G:G,"Phase5",'Recommendations'!E:E,"Could")</f>
        <v>0</v>
      </c>
      <c r="N124" s="47">
        <f>COUNTIFS('Recommendations'!G:G,"Phase5",'Recommendations'!E:E,"Won't")</f>
        <v>0</v>
      </c>
      <c r="O124" s="47">
        <f>COUNTIFS('Recommendations'!G:G,"Phase5",'Recommendations'!E:E,"Unassigned")</f>
        <v>0</v>
      </c>
    </row>
    <row r="125" spans="2:15" x14ac:dyDescent="0.35">
      <c r="B125" s="50" t="s">
        <v>20</v>
      </c>
      <c r="C125" s="218" t="s">
        <v>21</v>
      </c>
      <c r="D125" s="218"/>
      <c r="E125" s="47">
        <f>COUNTIF('Recommendations'!G:G,"Pending")-COUNTIFS('Recommendations'!G:G,"Pending",'Recommendations'!H:H,"Risk Accepted")-COUNTIFS('Recommendations'!G:G,"Pending",'Recommendations'!H:H,"N/A")</f>
        <v>65</v>
      </c>
      <c r="F125" s="47">
        <f>COUNTIFS('Recommendations'!G:G,"Pending",'Recommendations'!M:M,"Resolved")</f>
        <v>0</v>
      </c>
      <c r="G125" s="219">
        <f t="shared" si="4"/>
        <v>0</v>
      </c>
      <c r="H125" s="219"/>
      <c r="J125" s="50" t="s">
        <v>20</v>
      </c>
      <c r="K125" s="47">
        <f>COUNTIFS('Recommendations'!G:G,"Pending",'Recommendations'!E:E,"Must")</f>
        <v>0</v>
      </c>
      <c r="L125" s="47">
        <f>COUNTIFS('Recommendations'!G:G,"Pending",'Recommendations'!E:E,"Should")</f>
        <v>0</v>
      </c>
      <c r="M125" s="47">
        <f>COUNTIFS('Recommendations'!G:G,"Pending",'Recommendations'!E:E,"Could")</f>
        <v>0</v>
      </c>
      <c r="N125" s="47">
        <f>COUNTIFS('Recommendations'!G:G,"Pending",'Recommendations'!E:E,"Won't")</f>
        <v>0</v>
      </c>
      <c r="O125" s="47">
        <f>COUNTIFS('Recommendations'!G:G,"Pending",'Recommendations'!E:E,"Unassigned")</f>
        <v>65</v>
      </c>
    </row>
    <row r="132" spans="2:24" ht="21" x14ac:dyDescent="0.5">
      <c r="B132" s="42" t="s">
        <v>436</v>
      </c>
      <c r="P132" s="59" t="s">
        <v>437</v>
      </c>
    </row>
    <row r="134" spans="2:24" ht="60" customHeight="1" x14ac:dyDescent="0.35">
      <c r="B134" s="220" t="s">
        <v>438</v>
      </c>
      <c r="C134" s="213"/>
      <c r="D134" s="213"/>
      <c r="E134" s="213"/>
      <c r="F134" s="213"/>
      <c r="P134" s="220" t="s">
        <v>439</v>
      </c>
      <c r="Q134" s="213"/>
      <c r="R134" s="213"/>
      <c r="S134" s="213"/>
      <c r="T134" s="213"/>
      <c r="U134" s="213"/>
      <c r="V134" s="213"/>
      <c r="W134" s="213"/>
    </row>
    <row r="136" spans="2:24" ht="30" customHeight="1" x14ac:dyDescent="0.35">
      <c r="P136" s="60" t="s">
        <v>440</v>
      </c>
      <c r="Q136" s="61">
        <f>C16</f>
        <v>0</v>
      </c>
      <c r="R136" s="62"/>
      <c r="S136" s="61">
        <f>C82</f>
        <v>0</v>
      </c>
      <c r="T136" s="62"/>
      <c r="U136" s="61">
        <f>C83</f>
        <v>0</v>
      </c>
      <c r="V136" s="62"/>
      <c r="W136" s="61">
        <f>C84</f>
        <v>0</v>
      </c>
      <c r="X136" s="62"/>
    </row>
    <row r="137" spans="2:24" ht="35" customHeight="1" x14ac:dyDescent="0.35">
      <c r="P137" s="63" t="s">
        <v>441</v>
      </c>
      <c r="Q137" s="63" t="s">
        <v>442</v>
      </c>
      <c r="R137" s="63" t="s">
        <v>443</v>
      </c>
      <c r="S137" s="63" t="s">
        <v>444</v>
      </c>
      <c r="T137" s="63" t="s">
        <v>445</v>
      </c>
      <c r="U137" s="63" t="s">
        <v>446</v>
      </c>
      <c r="V137" s="63" t="s">
        <v>447</v>
      </c>
      <c r="W137" s="63" t="s">
        <v>448</v>
      </c>
      <c r="X137" s="63" t="s">
        <v>449</v>
      </c>
    </row>
    <row r="138" spans="2:24" x14ac:dyDescent="0.35">
      <c r="O138" s="64" t="s">
        <v>450</v>
      </c>
      <c r="P138" s="65" t="s">
        <v>451</v>
      </c>
      <c r="Q138" s="66">
        <v>0</v>
      </c>
      <c r="R138" s="67">
        <f>IF(Dashboard!F16&gt;0, Q138/Dashboard!F16, "")</f>
        <v>0</v>
      </c>
      <c r="S138" s="66">
        <v>0</v>
      </c>
      <c r="T138" s="67" t="str">
        <f>IF(AND(NOT(ISBLANK(S138)),Dashboard!F82&gt;0), S138/Dashboard!F82, "")</f>
        <v/>
      </c>
      <c r="U138" s="66">
        <v>0</v>
      </c>
      <c r="V138" s="67" t="str">
        <f>IF(AND(NOT(ISBLANK(U138)),Dashboard!F83&gt;0), U138/Dashboard!F83, "")</f>
        <v/>
      </c>
      <c r="W138" s="66">
        <v>0</v>
      </c>
      <c r="X138" s="67" t="str">
        <f>IF(AND(NOT(ISBLANK(W138)),Dashboard!F84&gt;0), W138/Dashboard!F84, "")</f>
        <v/>
      </c>
    </row>
    <row r="139" spans="2:24" x14ac:dyDescent="0.35">
      <c r="P139" s="58"/>
      <c r="Q139" s="45"/>
      <c r="R139" s="48" t="str">
        <f>IF(AND(NOT(ISBLANK(Q139)),Dashboard!F16&gt;0), Q139/Dashboard!F16, "")</f>
        <v/>
      </c>
      <c r="S139" s="45"/>
      <c r="T139" s="48" t="str">
        <f>IF(AND(NOT(ISBLANK(S139)),Dashboard!F82&gt;0), S139/Dashboard!F82, "")</f>
        <v/>
      </c>
      <c r="U139" s="45"/>
      <c r="V139" s="48" t="str">
        <f>IF(AND(NOT(ISBLANK(U139)),Dashboard!F83&gt;0), U139/Dashboard!F83, "")</f>
        <v/>
      </c>
      <c r="W139" s="45"/>
      <c r="X139" s="48" t="str">
        <f>IF(AND(NOT(ISBLANK(W139)),Dashboard!F84&gt;0), W139/Dashboard!F84, "")</f>
        <v/>
      </c>
    </row>
    <row r="140" spans="2:24" x14ac:dyDescent="0.35">
      <c r="P140" s="58"/>
      <c r="Q140" s="45"/>
      <c r="R140" s="48" t="str">
        <f>IF(AND(NOT(ISBLANK(Q140)),Dashboard!F16&gt;0), Q140/Dashboard!F16, "")</f>
        <v/>
      </c>
      <c r="S140" s="45"/>
      <c r="T140" s="48" t="str">
        <f>IF(AND(NOT(ISBLANK(S140)),Dashboard!F82&gt;0), S140/Dashboard!F82, "")</f>
        <v/>
      </c>
      <c r="U140" s="45"/>
      <c r="V140" s="48" t="str">
        <f>IF(AND(NOT(ISBLANK(U140)),Dashboard!F83&gt;0), U140/Dashboard!F83, "")</f>
        <v/>
      </c>
      <c r="W140" s="45"/>
      <c r="X140" s="48" t="str">
        <f>IF(AND(NOT(ISBLANK(W140)),Dashboard!F84&gt;0), W140/Dashboard!F84, "")</f>
        <v/>
      </c>
    </row>
    <row r="141" spans="2:24" x14ac:dyDescent="0.35">
      <c r="P141" s="58"/>
      <c r="Q141" s="45"/>
      <c r="R141" s="48" t="str">
        <f>IF(AND(NOT(ISBLANK(Q141)),Dashboard!F16&gt;0), Q141/Dashboard!F16, "")</f>
        <v/>
      </c>
      <c r="S141" s="45"/>
      <c r="T141" s="48" t="str">
        <f>IF(AND(NOT(ISBLANK(S141)),Dashboard!F82&gt;0), S141/Dashboard!F82, "")</f>
        <v/>
      </c>
      <c r="U141" s="45"/>
      <c r="V141" s="48" t="str">
        <f>IF(AND(NOT(ISBLANK(U141)),Dashboard!F83&gt;0), U141/Dashboard!F83, "")</f>
        <v/>
      </c>
      <c r="W141" s="45"/>
      <c r="X141" s="48" t="str">
        <f>IF(AND(NOT(ISBLANK(W141)),Dashboard!F84&gt;0), W141/Dashboard!F84, "")</f>
        <v/>
      </c>
    </row>
    <row r="142" spans="2:24" x14ac:dyDescent="0.35">
      <c r="P142" s="58"/>
      <c r="Q142" s="45"/>
      <c r="R142" s="48" t="str">
        <f>IF(AND(NOT(ISBLANK(Q142)),Dashboard!F16&gt;0), Q142/Dashboard!F16, "")</f>
        <v/>
      </c>
      <c r="S142" s="45"/>
      <c r="T142" s="48" t="str">
        <f>IF(AND(NOT(ISBLANK(S142)),Dashboard!F82&gt;0), S142/Dashboard!F82, "")</f>
        <v/>
      </c>
      <c r="U142" s="45"/>
      <c r="V142" s="48" t="str">
        <f>IF(AND(NOT(ISBLANK(U142)),Dashboard!F83&gt;0), U142/Dashboard!F83, "")</f>
        <v/>
      </c>
      <c r="W142" s="45"/>
      <c r="X142" s="48" t="str">
        <f>IF(AND(NOT(ISBLANK(W142)),Dashboard!F84&gt;0), W142/Dashboard!F84, "")</f>
        <v/>
      </c>
    </row>
    <row r="143" spans="2:24" x14ac:dyDescent="0.35">
      <c r="P143" s="58"/>
      <c r="Q143" s="45"/>
      <c r="R143" s="48" t="str">
        <f>IF(AND(NOT(ISBLANK(Q143)),Dashboard!F16&gt;0), Q143/Dashboard!F16, "")</f>
        <v/>
      </c>
      <c r="S143" s="45"/>
      <c r="T143" s="48" t="str">
        <f>IF(AND(NOT(ISBLANK(S143)),Dashboard!F82&gt;0), S143/Dashboard!F82, "")</f>
        <v/>
      </c>
      <c r="U143" s="45"/>
      <c r="V143" s="48" t="str">
        <f>IF(AND(NOT(ISBLANK(U143)),Dashboard!F83&gt;0), U143/Dashboard!F83, "")</f>
        <v/>
      </c>
      <c r="W143" s="45"/>
      <c r="X143" s="48" t="str">
        <f>IF(AND(NOT(ISBLANK(W143)),Dashboard!F84&gt;0), W143/Dashboard!F84, "")</f>
        <v/>
      </c>
    </row>
    <row r="144" spans="2:24" x14ac:dyDescent="0.35">
      <c r="P144" s="58"/>
      <c r="Q144" s="45"/>
      <c r="R144" s="48" t="str">
        <f>IF(AND(NOT(ISBLANK(Q144)),Dashboard!F16&gt;0), Q144/Dashboard!F16, "")</f>
        <v/>
      </c>
      <c r="S144" s="45"/>
      <c r="T144" s="48" t="str">
        <f>IF(AND(NOT(ISBLANK(S144)),Dashboard!F82&gt;0), S144/Dashboard!F82, "")</f>
        <v/>
      </c>
      <c r="U144" s="45"/>
      <c r="V144" s="48" t="str">
        <f>IF(AND(NOT(ISBLANK(U144)),Dashboard!F83&gt;0), U144/Dashboard!F83, "")</f>
        <v/>
      </c>
      <c r="W144" s="45"/>
      <c r="X144" s="48" t="str">
        <f>IF(AND(NOT(ISBLANK(W144)),Dashboard!F84&gt;0), W144/Dashboard!F84, "")</f>
        <v/>
      </c>
    </row>
    <row r="145" spans="16:24" x14ac:dyDescent="0.35">
      <c r="P145" s="58"/>
      <c r="Q145" s="45"/>
      <c r="R145" s="48" t="str">
        <f>IF(AND(NOT(ISBLANK(Q145)),Dashboard!F16&gt;0), Q145/Dashboard!F16, "")</f>
        <v/>
      </c>
      <c r="S145" s="45"/>
      <c r="T145" s="48" t="str">
        <f>IF(AND(NOT(ISBLANK(S145)),Dashboard!F82&gt;0), S145/Dashboard!F82, "")</f>
        <v/>
      </c>
      <c r="U145" s="45"/>
      <c r="V145" s="48" t="str">
        <f>IF(AND(NOT(ISBLANK(U145)),Dashboard!F83&gt;0), U145/Dashboard!F83, "")</f>
        <v/>
      </c>
      <c r="W145" s="45"/>
      <c r="X145" s="48" t="str">
        <f>IF(AND(NOT(ISBLANK(W145)),Dashboard!F84&gt;0), W145/Dashboard!F84, "")</f>
        <v/>
      </c>
    </row>
    <row r="146" spans="16:24" x14ac:dyDescent="0.35">
      <c r="P146" s="58"/>
      <c r="Q146" s="45"/>
      <c r="R146" s="48" t="str">
        <f>IF(AND(NOT(ISBLANK(Q146)),Dashboard!F16&gt;0), Q146/Dashboard!F16, "")</f>
        <v/>
      </c>
      <c r="S146" s="45"/>
      <c r="T146" s="48" t="str">
        <f>IF(AND(NOT(ISBLANK(S146)),Dashboard!F82&gt;0), S146/Dashboard!F82, "")</f>
        <v/>
      </c>
      <c r="U146" s="45"/>
      <c r="V146" s="48" t="str">
        <f>IF(AND(NOT(ISBLANK(U146)),Dashboard!F83&gt;0), U146/Dashboard!F83, "")</f>
        <v/>
      </c>
      <c r="W146" s="45"/>
      <c r="X146" s="48" t="str">
        <f>IF(AND(NOT(ISBLANK(W146)),Dashboard!F84&gt;0), W146/Dashboard!F84, "")</f>
        <v/>
      </c>
    </row>
    <row r="147" spans="16:24" x14ac:dyDescent="0.35">
      <c r="P147" s="58"/>
      <c r="Q147" s="45"/>
      <c r="R147" s="48" t="str">
        <f>IF(AND(NOT(ISBLANK(Q147)),Dashboard!F16&gt;0), Q147/Dashboard!F16, "")</f>
        <v/>
      </c>
      <c r="S147" s="45"/>
      <c r="T147" s="48" t="str">
        <f>IF(AND(NOT(ISBLANK(S147)),Dashboard!F82&gt;0), S147/Dashboard!F82, "")</f>
        <v/>
      </c>
      <c r="U147" s="45"/>
      <c r="V147" s="48" t="str">
        <f>IF(AND(NOT(ISBLANK(U147)),Dashboard!F83&gt;0), U147/Dashboard!F83, "")</f>
        <v/>
      </c>
      <c r="W147" s="45"/>
      <c r="X147" s="48" t="str">
        <f>IF(AND(NOT(ISBLANK(W147)),Dashboard!F84&gt;0), W147/Dashboard!F84, "")</f>
        <v/>
      </c>
    </row>
    <row r="148" spans="16:24" x14ac:dyDescent="0.35">
      <c r="P148" s="58"/>
      <c r="Q148" s="45"/>
      <c r="R148" s="48" t="str">
        <f>IF(AND(NOT(ISBLANK(Q148)),Dashboard!F16&gt;0), Q148/Dashboard!F16, "")</f>
        <v/>
      </c>
      <c r="S148" s="45"/>
      <c r="T148" s="48" t="str">
        <f>IF(AND(NOT(ISBLANK(S148)),Dashboard!F82&gt;0), S148/Dashboard!F82, "")</f>
        <v/>
      </c>
      <c r="U148" s="45"/>
      <c r="V148" s="48" t="str">
        <f>IF(AND(NOT(ISBLANK(U148)),Dashboard!F83&gt;0), U148/Dashboard!F83, "")</f>
        <v/>
      </c>
      <c r="W148" s="45"/>
      <c r="X148" s="48" t="str">
        <f>IF(AND(NOT(ISBLANK(W148)),Dashboard!F84&gt;0), W148/Dashboard!F84, "")</f>
        <v/>
      </c>
    </row>
    <row r="149" spans="16:24" x14ac:dyDescent="0.35">
      <c r="P149" s="58"/>
      <c r="Q149" s="45"/>
      <c r="R149" s="48" t="str">
        <f>IF(AND(NOT(ISBLANK(Q149)),Dashboard!F16&gt;0), Q149/Dashboard!F16, "")</f>
        <v/>
      </c>
      <c r="S149" s="45"/>
      <c r="T149" s="48" t="str">
        <f>IF(AND(NOT(ISBLANK(S149)),Dashboard!F82&gt;0), S149/Dashboard!F82, "")</f>
        <v/>
      </c>
      <c r="U149" s="45"/>
      <c r="V149" s="48" t="str">
        <f>IF(AND(NOT(ISBLANK(U149)),Dashboard!F83&gt;0), U149/Dashboard!F83, "")</f>
        <v/>
      </c>
      <c r="W149" s="45"/>
      <c r="X149" s="48" t="str">
        <f>IF(AND(NOT(ISBLANK(W149)),Dashboard!F84&gt;0), W149/Dashboard!F84, "")</f>
        <v/>
      </c>
    </row>
    <row r="150" spans="16:24" x14ac:dyDescent="0.35">
      <c r="P150" s="58"/>
      <c r="Q150" s="45"/>
      <c r="R150" s="48" t="str">
        <f>IF(AND(NOT(ISBLANK(Q150)),Dashboard!F16&gt;0), Q150/Dashboard!F16, "")</f>
        <v/>
      </c>
      <c r="S150" s="45"/>
      <c r="T150" s="48" t="str">
        <f>IF(AND(NOT(ISBLANK(S150)),Dashboard!F82&gt;0), S150/Dashboard!F82, "")</f>
        <v/>
      </c>
      <c r="U150" s="45"/>
      <c r="V150" s="48" t="str">
        <f>IF(AND(NOT(ISBLANK(U150)),Dashboard!F83&gt;0), U150/Dashboard!F83, "")</f>
        <v/>
      </c>
      <c r="W150" s="45"/>
      <c r="X150" s="48" t="str">
        <f>IF(AND(NOT(ISBLANK(W150)),Dashboard!F84&gt;0), W150/Dashboard!F84, "")</f>
        <v/>
      </c>
    </row>
    <row r="151" spans="16:24" x14ac:dyDescent="0.35">
      <c r="P151" s="58"/>
      <c r="Q151" s="45"/>
      <c r="R151" s="48" t="str">
        <f>IF(AND(NOT(ISBLANK(Q151)),Dashboard!F16&gt;0), Q151/Dashboard!F16, "")</f>
        <v/>
      </c>
      <c r="S151" s="45"/>
      <c r="T151" s="48" t="str">
        <f>IF(AND(NOT(ISBLANK(S151)),Dashboard!F82&gt;0), S151/Dashboard!F82, "")</f>
        <v/>
      </c>
      <c r="U151" s="45"/>
      <c r="V151" s="48" t="str">
        <f>IF(AND(NOT(ISBLANK(U151)),Dashboard!F83&gt;0), U151/Dashboard!F83, "")</f>
        <v/>
      </c>
      <c r="W151" s="45"/>
      <c r="X151" s="48" t="str">
        <f>IF(AND(NOT(ISBLANK(W151)),Dashboard!F84&gt;0), W151/Dashboard!F84, "")</f>
        <v/>
      </c>
    </row>
    <row r="152" spans="16:24" x14ac:dyDescent="0.35">
      <c r="P152" s="58"/>
      <c r="Q152" s="45"/>
      <c r="R152" s="48" t="str">
        <f>IF(AND(NOT(ISBLANK(Q152)),Dashboard!F16&gt;0), Q152/Dashboard!F16, "")</f>
        <v/>
      </c>
      <c r="S152" s="45"/>
      <c r="T152" s="48" t="str">
        <f>IF(AND(NOT(ISBLANK(S152)),Dashboard!F82&gt;0), S152/Dashboard!F82, "")</f>
        <v/>
      </c>
      <c r="U152" s="45"/>
      <c r="V152" s="48" t="str">
        <f>IF(AND(NOT(ISBLANK(U152)),Dashboard!F83&gt;0), U152/Dashboard!F83, "")</f>
        <v/>
      </c>
      <c r="W152" s="45"/>
      <c r="X152" s="48" t="str">
        <f>IF(AND(NOT(ISBLANK(W152)),Dashboard!F84&gt;0), W152/Dashboard!F84, "")</f>
        <v/>
      </c>
    </row>
    <row r="153" spans="16:24" x14ac:dyDescent="0.35">
      <c r="P153" s="58"/>
      <c r="Q153" s="45"/>
      <c r="R153" s="48" t="str">
        <f>IF(AND(NOT(ISBLANK(Q153)),Dashboard!F16&gt;0), Q153/Dashboard!F16, "")</f>
        <v/>
      </c>
      <c r="S153" s="45"/>
      <c r="T153" s="48" t="str">
        <f>IF(AND(NOT(ISBLANK(S153)),Dashboard!F82&gt;0), S153/Dashboard!F82, "")</f>
        <v/>
      </c>
      <c r="U153" s="45"/>
      <c r="V153" s="48" t="str">
        <f>IF(AND(NOT(ISBLANK(U153)),Dashboard!F83&gt;0), U153/Dashboard!F83, "")</f>
        <v/>
      </c>
      <c r="W153" s="45"/>
      <c r="X153" s="48" t="str">
        <f>IF(AND(NOT(ISBLANK(W153)),Dashboard!F84&gt;0), W153/Dashboard!F84, "")</f>
        <v/>
      </c>
    </row>
    <row r="154" spans="16:24" x14ac:dyDescent="0.35">
      <c r="P154" s="58"/>
      <c r="Q154" s="45"/>
      <c r="R154" s="48" t="str">
        <f>IF(AND(NOT(ISBLANK(Q154)),Dashboard!F16&gt;0), Q154/Dashboard!F16, "")</f>
        <v/>
      </c>
      <c r="S154" s="45"/>
      <c r="T154" s="48" t="str">
        <f>IF(AND(NOT(ISBLANK(S154)),Dashboard!F82&gt;0), S154/Dashboard!F82, "")</f>
        <v/>
      </c>
      <c r="U154" s="45"/>
      <c r="V154" s="48" t="str">
        <f>IF(AND(NOT(ISBLANK(U154)),Dashboard!F83&gt;0), U154/Dashboard!F83, "")</f>
        <v/>
      </c>
      <c r="W154" s="45"/>
      <c r="X154" s="48" t="str">
        <f>IF(AND(NOT(ISBLANK(W154)),Dashboard!F84&gt;0), W154/Dashboard!F84, "")</f>
        <v/>
      </c>
    </row>
    <row r="155" spans="16:24" x14ac:dyDescent="0.35">
      <c r="P155" s="58"/>
      <c r="Q155" s="45"/>
      <c r="R155" s="48" t="str">
        <f>IF(AND(NOT(ISBLANK(Q155)),Dashboard!F16&gt;0), Q155/Dashboard!F16, "")</f>
        <v/>
      </c>
      <c r="S155" s="45"/>
      <c r="T155" s="48" t="str">
        <f>IF(AND(NOT(ISBLANK(S155)),Dashboard!F82&gt;0), S155/Dashboard!F82, "")</f>
        <v/>
      </c>
      <c r="U155" s="45"/>
      <c r="V155" s="48" t="str">
        <f>IF(AND(NOT(ISBLANK(U155)),Dashboard!F83&gt;0), U155/Dashboard!F83, "")</f>
        <v/>
      </c>
      <c r="W155" s="45"/>
      <c r="X155" s="48" t="str">
        <f>IF(AND(NOT(ISBLANK(W155)),Dashboard!F84&gt;0), W155/Dashboard!F84, "")</f>
        <v/>
      </c>
    </row>
    <row r="156" spans="16:24" x14ac:dyDescent="0.35">
      <c r="P156" s="58"/>
      <c r="Q156" s="45"/>
      <c r="R156" s="48" t="str">
        <f>IF(AND(NOT(ISBLANK(Q156)),Dashboard!F16&gt;0), Q156/Dashboard!F16, "")</f>
        <v/>
      </c>
      <c r="S156" s="45"/>
      <c r="T156" s="48" t="str">
        <f>IF(AND(NOT(ISBLANK(S156)),Dashboard!F82&gt;0), S156/Dashboard!F82, "")</f>
        <v/>
      </c>
      <c r="U156" s="45"/>
      <c r="V156" s="48" t="str">
        <f>IF(AND(NOT(ISBLANK(U156)),Dashboard!F83&gt;0), U156/Dashboard!F83, "")</f>
        <v/>
      </c>
      <c r="W156" s="45"/>
      <c r="X156" s="48" t="str">
        <f>IF(AND(NOT(ISBLANK(W156)),Dashboard!F84&gt;0), W156/Dashboard!F84, "")</f>
        <v/>
      </c>
    </row>
    <row r="157" spans="16:24" x14ac:dyDescent="0.35">
      <c r="P157" s="58"/>
      <c r="Q157" s="45"/>
      <c r="R157" s="48" t="str">
        <f>IF(AND(NOT(ISBLANK(Q157)),Dashboard!F16&gt;0), Q157/Dashboard!F16, "")</f>
        <v/>
      </c>
      <c r="S157" s="45"/>
      <c r="T157" s="48" t="str">
        <f>IF(AND(NOT(ISBLANK(S157)),Dashboard!F82&gt;0), S157/Dashboard!F82, "")</f>
        <v/>
      </c>
      <c r="U157" s="45"/>
      <c r="V157" s="48" t="str">
        <f>IF(AND(NOT(ISBLANK(U157)),Dashboard!F83&gt;0), U157/Dashboard!F83, "")</f>
        <v/>
      </c>
      <c r="W157" s="45"/>
      <c r="X157" s="48" t="str">
        <f>IF(AND(NOT(ISBLANK(W157)),Dashboard!F84&gt;0), W157/Dashboard!F84, "")</f>
        <v/>
      </c>
    </row>
    <row r="158" spans="16:24" x14ac:dyDescent="0.35">
      <c r="P158" s="58"/>
      <c r="Q158" s="45"/>
      <c r="R158" s="48" t="str">
        <f>IF(AND(NOT(ISBLANK(Q158)),Dashboard!F16&gt;0), Q158/Dashboard!F16, "")</f>
        <v/>
      </c>
      <c r="S158" s="45"/>
      <c r="T158" s="48" t="str">
        <f>IF(AND(NOT(ISBLANK(S158)),Dashboard!F82&gt;0), S158/Dashboard!F82, "")</f>
        <v/>
      </c>
      <c r="U158" s="45"/>
      <c r="V158" s="48" t="str">
        <f>IF(AND(NOT(ISBLANK(U158)),Dashboard!F83&gt;0), U158/Dashboard!F83, "")</f>
        <v/>
      </c>
      <c r="W158" s="45"/>
      <c r="X158" s="48" t="str">
        <f>IF(AND(NOT(ISBLANK(W158)),Dashboard!F84&gt;0), W158/Dashboard!F84, "")</f>
        <v/>
      </c>
    </row>
    <row r="159" spans="16:24" x14ac:dyDescent="0.35">
      <c r="P159" s="58"/>
      <c r="Q159" s="45"/>
      <c r="R159" s="48" t="str">
        <f>IF(AND(NOT(ISBLANK(Q159)),Dashboard!F16&gt;0), Q159/Dashboard!F16, "")</f>
        <v/>
      </c>
      <c r="S159" s="45"/>
      <c r="T159" s="48" t="str">
        <f>IF(AND(NOT(ISBLANK(S159)),Dashboard!F82&gt;0), S159/Dashboard!F82, "")</f>
        <v/>
      </c>
      <c r="U159" s="45"/>
      <c r="V159" s="48" t="str">
        <f>IF(AND(NOT(ISBLANK(U159)),Dashboard!F83&gt;0), U159/Dashboard!F83, "")</f>
        <v/>
      </c>
      <c r="W159" s="45"/>
      <c r="X159" s="48" t="str">
        <f>IF(AND(NOT(ISBLANK(W159)),Dashboard!F84&gt;0), W159/Dashboard!F84, "")</f>
        <v/>
      </c>
    </row>
    <row r="160" spans="16:24" x14ac:dyDescent="0.35">
      <c r="P160" s="58"/>
      <c r="Q160" s="45"/>
      <c r="R160" s="48" t="str">
        <f>IF(AND(NOT(ISBLANK(Q160)),Dashboard!F16&gt;0), Q160/Dashboard!F16, "")</f>
        <v/>
      </c>
      <c r="S160" s="45"/>
      <c r="T160" s="48" t="str">
        <f>IF(AND(NOT(ISBLANK(S160)),Dashboard!F82&gt;0), S160/Dashboard!F82, "")</f>
        <v/>
      </c>
      <c r="U160" s="45"/>
      <c r="V160" s="48" t="str">
        <f>IF(AND(NOT(ISBLANK(U160)),Dashboard!F83&gt;0), U160/Dashboard!F83, "")</f>
        <v/>
      </c>
      <c r="W160" s="45"/>
      <c r="X160" s="48" t="str">
        <f>IF(AND(NOT(ISBLANK(W160)),Dashboard!F84&gt;0), W160/Dashboard!F84, "")</f>
        <v/>
      </c>
    </row>
    <row r="161" spans="2:24" x14ac:dyDescent="0.35">
      <c r="P161" s="58"/>
      <c r="Q161" s="45"/>
      <c r="R161" s="48" t="str">
        <f>IF(AND(NOT(ISBLANK(Q161)),Dashboard!F16&gt;0), Q161/Dashboard!F16, "")</f>
        <v/>
      </c>
      <c r="S161" s="45"/>
      <c r="T161" s="48" t="str">
        <f>IF(AND(NOT(ISBLANK(S161)),Dashboard!F82&gt;0), S161/Dashboard!F82, "")</f>
        <v/>
      </c>
      <c r="U161" s="45"/>
      <c r="V161" s="48" t="str">
        <f>IF(AND(NOT(ISBLANK(U161)),Dashboard!F83&gt;0), U161/Dashboard!F83, "")</f>
        <v/>
      </c>
      <c r="W161" s="45"/>
      <c r="X161" s="48" t="str">
        <f>IF(AND(NOT(ISBLANK(W161)),Dashboard!F84&gt;0), W161/Dashboard!F84, "")</f>
        <v/>
      </c>
    </row>
    <row r="162" spans="2:24" x14ac:dyDescent="0.35">
      <c r="P162" s="58"/>
      <c r="Q162" s="45"/>
      <c r="R162" s="48" t="str">
        <f>IF(AND(NOT(ISBLANK(Q162)),Dashboard!F16&gt;0), Q162/Dashboard!F16, "")</f>
        <v/>
      </c>
      <c r="S162" s="45"/>
      <c r="T162" s="48" t="str">
        <f>IF(AND(NOT(ISBLANK(S162)),Dashboard!F82&gt;0), S162/Dashboard!F82, "")</f>
        <v/>
      </c>
      <c r="U162" s="45"/>
      <c r="V162" s="48" t="str">
        <f>IF(AND(NOT(ISBLANK(U162)),Dashboard!F83&gt;0), U162/Dashboard!F83, "")</f>
        <v/>
      </c>
      <c r="W162" s="45"/>
      <c r="X162" s="48" t="str">
        <f>IF(AND(NOT(ISBLANK(W162)),Dashboard!F84&gt;0), W162/Dashboard!F84, "")</f>
        <v/>
      </c>
    </row>
    <row r="163" spans="2:24" x14ac:dyDescent="0.35">
      <c r="P163" s="58"/>
      <c r="Q163" s="45"/>
      <c r="R163" s="48" t="str">
        <f>IF(AND(NOT(ISBLANK(Q163)),Dashboard!F16&gt;0), Q163/Dashboard!F16, "")</f>
        <v/>
      </c>
      <c r="S163" s="45"/>
      <c r="T163" s="48" t="str">
        <f>IF(AND(NOT(ISBLANK(S163)),Dashboard!F82&gt;0), S163/Dashboard!F82, "")</f>
        <v/>
      </c>
      <c r="U163" s="45"/>
      <c r="V163" s="48" t="str">
        <f>IF(AND(NOT(ISBLANK(U163)),Dashboard!F83&gt;0), U163/Dashboard!F83, "")</f>
        <v/>
      </c>
      <c r="W163" s="45"/>
      <c r="X163" s="48" t="str">
        <f>IF(AND(NOT(ISBLANK(W163)),Dashboard!F84&gt;0), W163/Dashboard!F84, "")</f>
        <v/>
      </c>
    </row>
    <row r="164" spans="2:24" x14ac:dyDescent="0.35">
      <c r="P164" s="58"/>
      <c r="Q164" s="45"/>
      <c r="R164" s="48" t="str">
        <f>IF(AND(NOT(ISBLANK(Q164)),Dashboard!F16&gt;0), Q164/Dashboard!F16, "")</f>
        <v/>
      </c>
      <c r="S164" s="45"/>
      <c r="T164" s="48" t="str">
        <f>IF(AND(NOT(ISBLANK(S164)),Dashboard!F82&gt;0), S164/Dashboard!F82, "")</f>
        <v/>
      </c>
      <c r="U164" s="45"/>
      <c r="V164" s="48" t="str">
        <f>IF(AND(NOT(ISBLANK(U164)),Dashboard!F83&gt;0), U164/Dashboard!F83, "")</f>
        <v/>
      </c>
      <c r="W164" s="45"/>
      <c r="X164" s="48" t="str">
        <f>IF(AND(NOT(ISBLANK(W164)),Dashboard!F84&gt;0), W164/Dashboard!F84, "")</f>
        <v/>
      </c>
    </row>
    <row r="165" spans="2:24" x14ac:dyDescent="0.35">
      <c r="P165" s="58"/>
      <c r="Q165" s="45"/>
      <c r="R165" s="48" t="str">
        <f>IF(AND(NOT(ISBLANK(Q165)),Dashboard!F16&gt;0), Q165/Dashboard!F16, "")</f>
        <v/>
      </c>
      <c r="S165" s="45"/>
      <c r="T165" s="48" t="str">
        <f>IF(AND(NOT(ISBLANK(S165)),Dashboard!F82&gt;0), S165/Dashboard!F82, "")</f>
        <v/>
      </c>
      <c r="U165" s="45"/>
      <c r="V165" s="48" t="str">
        <f>IF(AND(NOT(ISBLANK(U165)),Dashboard!F83&gt;0), U165/Dashboard!F83, "")</f>
        <v/>
      </c>
      <c r="W165" s="45"/>
      <c r="X165" s="48" t="str">
        <f>IF(AND(NOT(ISBLANK(W165)),Dashboard!F84&gt;0), W165/Dashboard!F84, "")</f>
        <v/>
      </c>
    </row>
    <row r="166" spans="2:24" x14ac:dyDescent="0.35">
      <c r="P166" s="58"/>
      <c r="Q166" s="45"/>
      <c r="R166" s="48" t="str">
        <f>IF(AND(NOT(ISBLANK(Q166)),Dashboard!F16&gt;0), Q166/Dashboard!F16, "")</f>
        <v/>
      </c>
      <c r="S166" s="45"/>
      <c r="T166" s="48" t="str">
        <f>IF(AND(NOT(ISBLANK(S166)),Dashboard!F82&gt;0), S166/Dashboard!F82, "")</f>
        <v/>
      </c>
      <c r="U166" s="45"/>
      <c r="V166" s="48" t="str">
        <f>IF(AND(NOT(ISBLANK(U166)),Dashboard!F83&gt;0), U166/Dashboard!F83, "")</f>
        <v/>
      </c>
      <c r="W166" s="45"/>
      <c r="X166" s="48" t="str">
        <f>IF(AND(NOT(ISBLANK(W166)),Dashboard!F84&gt;0), W166/Dashboard!F84, "")</f>
        <v/>
      </c>
    </row>
    <row r="167" spans="2:24" x14ac:dyDescent="0.35">
      <c r="P167" s="58"/>
      <c r="Q167" s="45"/>
      <c r="R167" s="48" t="str">
        <f>IF(AND(NOT(ISBLANK(Q167)),Dashboard!F16&gt;0), Q167/Dashboard!F16, "")</f>
        <v/>
      </c>
      <c r="S167" s="45"/>
      <c r="T167" s="48" t="str">
        <f>IF(AND(NOT(ISBLANK(S167)),Dashboard!F82&gt;0), S167/Dashboard!F82, "")</f>
        <v/>
      </c>
      <c r="U167" s="45"/>
      <c r="V167" s="48" t="str">
        <f>IF(AND(NOT(ISBLANK(U167)),Dashboard!F83&gt;0), U167/Dashboard!F83, "")</f>
        <v/>
      </c>
      <c r="W167" s="45"/>
      <c r="X167" s="48" t="str">
        <f>IF(AND(NOT(ISBLANK(W167)),Dashboard!F84&gt;0), W167/Dashboard!F84, "")</f>
        <v/>
      </c>
    </row>
    <row r="168" spans="2:24" x14ac:dyDescent="0.35">
      <c r="P168" s="58"/>
      <c r="Q168" s="45"/>
      <c r="R168" s="48" t="str">
        <f>IF(AND(NOT(ISBLANK(Q168)),Dashboard!F16&gt;0), Q168/Dashboard!F16, "")</f>
        <v/>
      </c>
      <c r="S168" s="45"/>
      <c r="T168" s="48" t="str">
        <f>IF(AND(NOT(ISBLANK(S168)),Dashboard!F82&gt;0), S168/Dashboard!F82, "")</f>
        <v/>
      </c>
      <c r="U168" s="45"/>
      <c r="V168" s="48" t="str">
        <f>IF(AND(NOT(ISBLANK(U168)),Dashboard!F83&gt;0), U168/Dashboard!F83, "")</f>
        <v/>
      </c>
      <c r="W168" s="45"/>
      <c r="X168" s="48" t="str">
        <f>IF(AND(NOT(ISBLANK(W168)),Dashboard!F84&gt;0), W168/Dashboard!F84, "")</f>
        <v/>
      </c>
    </row>
    <row r="173" spans="2:24" ht="21" x14ac:dyDescent="0.5">
      <c r="B173" s="42" t="s">
        <v>452</v>
      </c>
      <c r="P173" s="59" t="s">
        <v>453</v>
      </c>
    </row>
    <row r="175" spans="2:24" ht="45" customHeight="1" x14ac:dyDescent="0.35">
      <c r="B175" s="220" t="s">
        <v>454</v>
      </c>
      <c r="C175" s="213"/>
      <c r="D175" s="213"/>
      <c r="E175" s="213"/>
      <c r="F175" s="213"/>
      <c r="P175" s="220" t="s">
        <v>455</v>
      </c>
      <c r="Q175" s="213"/>
      <c r="R175" s="213"/>
      <c r="S175" s="213"/>
      <c r="T175" s="213"/>
      <c r="U175" s="213"/>
    </row>
    <row r="176" spans="2:24" ht="35" customHeight="1" x14ac:dyDescent="0.35">
      <c r="P176" s="217" t="s">
        <v>456</v>
      </c>
      <c r="Q176" s="217"/>
      <c r="R176" s="217" t="s">
        <v>457</v>
      </c>
      <c r="S176" s="217"/>
      <c r="T176" s="217"/>
    </row>
    <row r="177" spans="16:22" ht="30" customHeight="1" x14ac:dyDescent="0.35">
      <c r="P177" s="221">
        <v>0</v>
      </c>
      <c r="Q177" s="222"/>
      <c r="R177" s="223" t="s">
        <v>458</v>
      </c>
      <c r="S177" s="224"/>
      <c r="T177" s="224"/>
    </row>
    <row r="180" spans="16:22" ht="25" customHeight="1" x14ac:dyDescent="0.35">
      <c r="P180" s="68" t="s">
        <v>441</v>
      </c>
      <c r="Q180" s="68" t="s">
        <v>459</v>
      </c>
      <c r="R180" s="68" t="s">
        <v>460</v>
      </c>
      <c r="S180" s="225" t="s">
        <v>8</v>
      </c>
      <c r="T180" s="225"/>
      <c r="U180" s="225"/>
      <c r="V180" s="213"/>
    </row>
    <row r="181" spans="16:22" ht="20" customHeight="1" x14ac:dyDescent="0.35">
      <c r="P181" s="70"/>
      <c r="Q181" s="71"/>
      <c r="R181" s="72" t="str">
        <f>IF(AND(NOT(ISBLANK(Q181)), Dashboard!$P177&gt;0), Q181/Dashboard!$P177, "")</f>
        <v/>
      </c>
      <c r="S181" s="226"/>
      <c r="T181" s="227"/>
      <c r="U181" s="227"/>
      <c r="V181" s="227"/>
    </row>
    <row r="182" spans="16:22" ht="20" customHeight="1" x14ac:dyDescent="0.35">
      <c r="P182" s="70"/>
      <c r="Q182" s="71"/>
      <c r="R182" s="72" t="str">
        <f>IF(AND(NOT(ISBLANK(Q182)), Dashboard!$P177&gt;0), Q182/Dashboard!$P177, "")</f>
        <v/>
      </c>
      <c r="S182" s="226"/>
      <c r="T182" s="227"/>
      <c r="U182" s="227"/>
      <c r="V182" s="227"/>
    </row>
    <row r="183" spans="16:22" ht="20" customHeight="1" x14ac:dyDescent="0.35">
      <c r="P183" s="70"/>
      <c r="Q183" s="71"/>
      <c r="R183" s="72" t="str">
        <f>IF(AND(NOT(ISBLANK(Q183)), Dashboard!$P177&gt;0), Q183/Dashboard!$P177, "")</f>
        <v/>
      </c>
      <c r="S183" s="226"/>
      <c r="T183" s="227"/>
      <c r="U183" s="227"/>
      <c r="V183" s="227"/>
    </row>
    <row r="184" spans="16:22" ht="20" customHeight="1" x14ac:dyDescent="0.35">
      <c r="P184" s="70"/>
      <c r="Q184" s="71"/>
      <c r="R184" s="72" t="str">
        <f>IF(AND(NOT(ISBLANK(Q184)), Dashboard!$P177&gt;0), Q184/Dashboard!$P177, "")</f>
        <v/>
      </c>
      <c r="S184" s="226"/>
      <c r="T184" s="227"/>
      <c r="U184" s="227"/>
      <c r="V184" s="227"/>
    </row>
    <row r="185" spans="16:22" ht="20" customHeight="1" x14ac:dyDescent="0.35">
      <c r="P185" s="70"/>
      <c r="Q185" s="71"/>
      <c r="R185" s="72" t="str">
        <f>IF(AND(NOT(ISBLANK(Q185)), Dashboard!$P177&gt;0), Q185/Dashboard!$P177, "")</f>
        <v/>
      </c>
      <c r="S185" s="226"/>
      <c r="T185" s="227"/>
      <c r="U185" s="227"/>
      <c r="V185" s="227"/>
    </row>
    <row r="186" spans="16:22" ht="20" customHeight="1" x14ac:dyDescent="0.35">
      <c r="P186" s="70"/>
      <c r="Q186" s="71"/>
      <c r="R186" s="72" t="str">
        <f>IF(AND(NOT(ISBLANK(Q186)), Dashboard!$P177&gt;0), Q186/Dashboard!$P177, "")</f>
        <v/>
      </c>
      <c r="S186" s="226"/>
      <c r="T186" s="227"/>
      <c r="U186" s="227"/>
      <c r="V186" s="227"/>
    </row>
    <row r="187" spans="16:22" ht="20" customHeight="1" x14ac:dyDescent="0.35">
      <c r="P187" s="70"/>
      <c r="Q187" s="71"/>
      <c r="R187" s="72" t="str">
        <f>IF(AND(NOT(ISBLANK(Q187)), Dashboard!$P177&gt;0), Q187/Dashboard!$P177, "")</f>
        <v/>
      </c>
      <c r="S187" s="226"/>
      <c r="T187" s="227"/>
      <c r="U187" s="227"/>
      <c r="V187" s="227"/>
    </row>
    <row r="188" spans="16:22" ht="20" customHeight="1" x14ac:dyDescent="0.35">
      <c r="P188" s="70"/>
      <c r="Q188" s="71"/>
      <c r="R188" s="72" t="str">
        <f>IF(AND(NOT(ISBLANK(Q188)), Dashboard!$P177&gt;0), Q188/Dashboard!$P177, "")</f>
        <v/>
      </c>
      <c r="S188" s="226"/>
      <c r="T188" s="227"/>
      <c r="U188" s="227"/>
      <c r="V188" s="227"/>
    </row>
    <row r="189" spans="16:22" ht="20" customHeight="1" x14ac:dyDescent="0.35">
      <c r="P189" s="70"/>
      <c r="Q189" s="71"/>
      <c r="R189" s="72" t="str">
        <f>IF(AND(NOT(ISBLANK(Q189)), Dashboard!$P177&gt;0), Q189/Dashboard!$P177, "")</f>
        <v/>
      </c>
      <c r="S189" s="226"/>
      <c r="T189" s="227"/>
      <c r="U189" s="227"/>
      <c r="V189" s="227"/>
    </row>
    <row r="190" spans="16:22" ht="20" customHeight="1" x14ac:dyDescent="0.35">
      <c r="P190" s="70"/>
      <c r="Q190" s="71"/>
      <c r="R190" s="72" t="str">
        <f>IF(AND(NOT(ISBLANK(Q190)), Dashboard!$P177&gt;0), Q190/Dashboard!$P177, "")</f>
        <v/>
      </c>
      <c r="S190" s="226"/>
      <c r="T190" s="227"/>
      <c r="U190" s="227"/>
      <c r="V190" s="227"/>
    </row>
    <row r="191" spans="16:22" ht="20" customHeight="1" x14ac:dyDescent="0.35">
      <c r="P191" s="70"/>
      <c r="Q191" s="71"/>
      <c r="R191" s="72" t="str">
        <f>IF(AND(NOT(ISBLANK(Q191)), Dashboard!$P177&gt;0), Q191/Dashboard!$P177, "")</f>
        <v/>
      </c>
      <c r="S191" s="226"/>
      <c r="T191" s="227"/>
      <c r="U191" s="227"/>
      <c r="V191" s="227"/>
    </row>
    <row r="192" spans="16:22" ht="20" customHeight="1" x14ac:dyDescent="0.35">
      <c r="P192" s="70"/>
      <c r="Q192" s="71"/>
      <c r="R192" s="72" t="str">
        <f>IF(AND(NOT(ISBLANK(Q192)), Dashboard!$P177&gt;0), Q192/Dashboard!$P177, "")</f>
        <v/>
      </c>
      <c r="S192" s="226"/>
      <c r="T192" s="227"/>
      <c r="U192" s="227"/>
      <c r="V192" s="227"/>
    </row>
    <row r="193" spans="2:22" ht="20" customHeight="1" x14ac:dyDescent="0.35">
      <c r="P193" s="70"/>
      <c r="Q193" s="71"/>
      <c r="R193" s="72" t="str">
        <f>IF(AND(NOT(ISBLANK(Q193)), Dashboard!$P177&gt;0), Q193/Dashboard!$P177, "")</f>
        <v/>
      </c>
      <c r="S193" s="226"/>
      <c r="T193" s="227"/>
      <c r="U193" s="227"/>
      <c r="V193" s="227"/>
    </row>
    <row r="194" spans="2:22" ht="20" customHeight="1" x14ac:dyDescent="0.35">
      <c r="P194" s="70"/>
      <c r="Q194" s="71"/>
      <c r="R194" s="72" t="str">
        <f>IF(AND(NOT(ISBLANK(Q194)), Dashboard!$P177&gt;0), Q194/Dashboard!$P177, "")</f>
        <v/>
      </c>
      <c r="S194" s="226"/>
      <c r="T194" s="227"/>
      <c r="U194" s="227"/>
      <c r="V194" s="227"/>
    </row>
    <row r="195" spans="2:22" ht="20" customHeight="1" x14ac:dyDescent="0.35">
      <c r="P195" s="70"/>
      <c r="Q195" s="71"/>
      <c r="R195" s="72" t="str">
        <f>IF(AND(NOT(ISBLANK(Q195)), Dashboard!$P177&gt;0), Q195/Dashboard!$P177, "")</f>
        <v/>
      </c>
      <c r="S195" s="226"/>
      <c r="T195" s="227"/>
      <c r="U195" s="227"/>
      <c r="V195" s="227"/>
    </row>
    <row r="196" spans="2:22" ht="20" customHeight="1" x14ac:dyDescent="0.35">
      <c r="P196" s="70"/>
      <c r="Q196" s="71"/>
      <c r="R196" s="72" t="str">
        <f>IF(AND(NOT(ISBLANK(Q196)), Dashboard!$P177&gt;0), Q196/Dashboard!$P177, "")</f>
        <v/>
      </c>
      <c r="S196" s="226"/>
      <c r="T196" s="227"/>
      <c r="U196" s="227"/>
      <c r="V196" s="227"/>
    </row>
    <row r="197" spans="2:22" ht="20" customHeight="1" x14ac:dyDescent="0.35">
      <c r="P197" s="70"/>
      <c r="Q197" s="71"/>
      <c r="R197" s="72" t="str">
        <f>IF(AND(NOT(ISBLANK(Q197)), Dashboard!$P177&gt;0), Q197/Dashboard!$P177, "")</f>
        <v/>
      </c>
      <c r="S197" s="226"/>
      <c r="T197" s="227"/>
      <c r="U197" s="227"/>
      <c r="V197" s="227"/>
    </row>
    <row r="198" spans="2:22" ht="20" customHeight="1" x14ac:dyDescent="0.35">
      <c r="P198" s="70"/>
      <c r="Q198" s="71"/>
      <c r="R198" s="72" t="str">
        <f>IF(AND(NOT(ISBLANK(Q198)), Dashboard!$P177&gt;0), Q198/Dashboard!$P177, "")</f>
        <v/>
      </c>
      <c r="S198" s="226"/>
      <c r="T198" s="227"/>
      <c r="U198" s="227"/>
      <c r="V198" s="227"/>
    </row>
    <row r="199" spans="2:22" ht="20" customHeight="1" x14ac:dyDescent="0.35">
      <c r="P199" s="70"/>
      <c r="Q199" s="71"/>
      <c r="R199" s="72" t="str">
        <f>IF(AND(NOT(ISBLANK(Q199)), Dashboard!$P177&gt;0), Q199/Dashboard!$P177, "")</f>
        <v/>
      </c>
      <c r="S199" s="226"/>
      <c r="T199" s="227"/>
      <c r="U199" s="227"/>
      <c r="V199" s="227"/>
    </row>
    <row r="200" spans="2:22" ht="20" customHeight="1" x14ac:dyDescent="0.35">
      <c r="P200" s="70"/>
      <c r="Q200" s="71"/>
      <c r="R200" s="72" t="str">
        <f>IF(AND(NOT(ISBLANK(Q200)), Dashboard!$P177&gt;0), Q200/Dashboard!$P177, "")</f>
        <v/>
      </c>
      <c r="S200" s="226"/>
      <c r="T200" s="227"/>
      <c r="U200" s="227"/>
      <c r="V200" s="227"/>
    </row>
    <row r="204" spans="2:22" ht="32" customHeight="1" x14ac:dyDescent="0.35">
      <c r="B204" s="211" t="s">
        <v>316</v>
      </c>
      <c r="C204" s="211"/>
      <c r="D204" s="211"/>
      <c r="E204" s="211"/>
      <c r="F204" s="211"/>
      <c r="G204" s="211"/>
      <c r="H204" s="211"/>
      <c r="I204" s="21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0:H125">
    <cfRule type="expression" dxfId="62" priority="4">
      <formula>$G120&gt;=0.8</formula>
    </cfRule>
    <cfRule type="expression" dxfId="61" priority="5">
      <formula>AND($G120&gt;=0.5,$G120&lt;0.8)</formula>
    </cfRule>
    <cfRule type="expression" dxfId="60" priority="6">
      <formula>$G120&lt;0.5</formula>
    </cfRule>
  </conditionalFormatting>
  <conditionalFormatting sqref="K120:K125">
    <cfRule type="cellIs" dxfId="59" priority="7" operator="greaterThan">
      <formula>0</formula>
    </cfRule>
  </conditionalFormatting>
  <conditionalFormatting sqref="L120:L125">
    <cfRule type="cellIs" dxfId="58" priority="8" operator="greaterThan">
      <formula>0</formula>
    </cfRule>
  </conditionalFormatting>
  <conditionalFormatting sqref="M120:M125">
    <cfRule type="cellIs" dxfId="57" priority="9" operator="greaterThan">
      <formula>0</formula>
    </cfRule>
  </conditionalFormatting>
  <conditionalFormatting sqref="N120:N125">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92</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92</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17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16</v>
      </c>
      <c r="D34" s="3" t="s">
        <v>17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16</v>
      </c>
      <c r="D35" s="3" t="s">
        <v>17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17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16</v>
      </c>
      <c r="D39" s="3" t="s">
        <v>17</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16</v>
      </c>
      <c r="D40" s="3" t="s">
        <v>17</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16</v>
      </c>
      <c r="D41" s="3" t="s">
        <v>17</v>
      </c>
      <c r="E41" s="4" t="s">
        <v>18</v>
      </c>
      <c r="F41" s="4" t="s">
        <v>19</v>
      </c>
      <c r="G41" s="4" t="s">
        <v>20</v>
      </c>
      <c r="H41" s="4" t="s">
        <v>21</v>
      </c>
      <c r="I41" s="5" t="s">
        <v>21</v>
      </c>
      <c r="J41" s="1" t="s">
        <v>218</v>
      </c>
      <c r="K41" s="1" t="s">
        <v>219</v>
      </c>
      <c r="L41" s="1" t="s">
        <v>220</v>
      </c>
      <c r="M41" s="4" t="str">
        <f t="shared" si="0"/>
        <v>Outstanding</v>
      </c>
      <c r="N41" s="13" t="s">
        <v>21</v>
      </c>
    </row>
    <row r="42" spans="1:14" ht="60" customHeight="1" x14ac:dyDescent="0.35">
      <c r="A42" s="11" t="s">
        <v>221</v>
      </c>
      <c r="B42" s="1" t="s">
        <v>222</v>
      </c>
      <c r="C42" s="2" t="s">
        <v>16</v>
      </c>
      <c r="D42" s="3" t="s">
        <v>17</v>
      </c>
      <c r="E42" s="4" t="s">
        <v>18</v>
      </c>
      <c r="F42" s="4" t="s">
        <v>19</v>
      </c>
      <c r="G42" s="4" t="s">
        <v>20</v>
      </c>
      <c r="H42" s="4" t="s">
        <v>21</v>
      </c>
      <c r="I42" s="5" t="s">
        <v>21</v>
      </c>
      <c r="J42" s="1" t="s">
        <v>218</v>
      </c>
      <c r="K42" s="1" t="s">
        <v>223</v>
      </c>
      <c r="L42" s="1" t="s">
        <v>220</v>
      </c>
      <c r="M42" s="4" t="str">
        <f t="shared" si="0"/>
        <v>Outstanding</v>
      </c>
      <c r="N42" s="13" t="s">
        <v>21</v>
      </c>
    </row>
    <row r="43" spans="1:14" ht="60" customHeight="1" x14ac:dyDescent="0.35">
      <c r="A43" s="11" t="s">
        <v>224</v>
      </c>
      <c r="B43" s="1" t="s">
        <v>225</v>
      </c>
      <c r="C43" s="2" t="s">
        <v>16</v>
      </c>
      <c r="D43" s="3" t="s">
        <v>17</v>
      </c>
      <c r="E43" s="4" t="s">
        <v>18</v>
      </c>
      <c r="F43" s="4" t="s">
        <v>19</v>
      </c>
      <c r="G43" s="4" t="s">
        <v>20</v>
      </c>
      <c r="H43" s="4" t="s">
        <v>21</v>
      </c>
      <c r="I43" s="5" t="s">
        <v>21</v>
      </c>
      <c r="J43" s="1" t="s">
        <v>57</v>
      </c>
      <c r="K43" s="1" t="s">
        <v>226</v>
      </c>
      <c r="L43" s="1" t="s">
        <v>59</v>
      </c>
      <c r="M43" s="4" t="str">
        <f t="shared" si="0"/>
        <v>Outstanding</v>
      </c>
      <c r="N43" s="13" t="s">
        <v>21</v>
      </c>
    </row>
    <row r="44" spans="1:14" ht="60" customHeight="1" x14ac:dyDescent="0.35">
      <c r="A44" s="11" t="s">
        <v>227</v>
      </c>
      <c r="B44" s="1" t="s">
        <v>228</v>
      </c>
      <c r="C44" s="2" t="s">
        <v>16</v>
      </c>
      <c r="D44" s="3" t="s">
        <v>17</v>
      </c>
      <c r="E44" s="4" t="s">
        <v>18</v>
      </c>
      <c r="F44" s="4" t="s">
        <v>19</v>
      </c>
      <c r="G44" s="4" t="s">
        <v>20</v>
      </c>
      <c r="H44" s="4" t="s">
        <v>21</v>
      </c>
      <c r="I44" s="5" t="s">
        <v>21</v>
      </c>
      <c r="J44" s="1" t="s">
        <v>229</v>
      </c>
      <c r="K44" s="1" t="s">
        <v>230</v>
      </c>
      <c r="L44" s="1" t="s">
        <v>231</v>
      </c>
      <c r="M44" s="4" t="str">
        <f t="shared" si="0"/>
        <v>Outstanding</v>
      </c>
      <c r="N44" s="13" t="s">
        <v>21</v>
      </c>
    </row>
    <row r="45" spans="1:14" ht="60" customHeight="1" x14ac:dyDescent="0.35">
      <c r="A45" s="11" t="s">
        <v>232</v>
      </c>
      <c r="B45" s="1" t="s">
        <v>233</v>
      </c>
      <c r="C45" s="2" t="s">
        <v>16</v>
      </c>
      <c r="D45" s="3" t="s">
        <v>17</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16</v>
      </c>
      <c r="D46" s="3" t="s">
        <v>17</v>
      </c>
      <c r="E46" s="4" t="s">
        <v>18</v>
      </c>
      <c r="F46" s="4" t="s">
        <v>19</v>
      </c>
      <c r="G46" s="4" t="s">
        <v>20</v>
      </c>
      <c r="H46" s="4" t="s">
        <v>21</v>
      </c>
      <c r="I46" s="5" t="s">
        <v>21</v>
      </c>
      <c r="J46" s="1" t="s">
        <v>239</v>
      </c>
      <c r="K46" s="1" t="s">
        <v>240</v>
      </c>
      <c r="L46" s="1" t="s">
        <v>241</v>
      </c>
      <c r="M46" s="4" t="str">
        <f t="shared" si="0"/>
        <v>Outstanding</v>
      </c>
      <c r="N46" s="13" t="s">
        <v>21</v>
      </c>
    </row>
    <row r="47" spans="1:14" ht="60" customHeight="1" x14ac:dyDescent="0.35">
      <c r="A47" s="11" t="s">
        <v>242</v>
      </c>
      <c r="B47" s="1" t="s">
        <v>243</v>
      </c>
      <c r="C47" s="2" t="s">
        <v>16</v>
      </c>
      <c r="D47" s="3" t="s">
        <v>17</v>
      </c>
      <c r="E47" s="4" t="s">
        <v>18</v>
      </c>
      <c r="F47" s="4" t="s">
        <v>19</v>
      </c>
      <c r="G47" s="4" t="s">
        <v>20</v>
      </c>
      <c r="H47" s="4" t="s">
        <v>21</v>
      </c>
      <c r="I47" s="5" t="s">
        <v>21</v>
      </c>
      <c r="J47" s="1" t="s">
        <v>244</v>
      </c>
      <c r="K47" s="1" t="s">
        <v>245</v>
      </c>
      <c r="L47" s="1" t="s">
        <v>246</v>
      </c>
      <c r="M47" s="4" t="str">
        <f t="shared" si="0"/>
        <v>Outstanding</v>
      </c>
      <c r="N47" s="13" t="s">
        <v>21</v>
      </c>
    </row>
    <row r="48" spans="1:14" ht="60" customHeight="1" x14ac:dyDescent="0.35">
      <c r="A48" s="11" t="s">
        <v>247</v>
      </c>
      <c r="B48" s="1" t="s">
        <v>248</v>
      </c>
      <c r="C48" s="2" t="s">
        <v>92</v>
      </c>
      <c r="D48" s="3" t="s">
        <v>17</v>
      </c>
      <c r="E48" s="4" t="s">
        <v>18</v>
      </c>
      <c r="F48" s="4" t="s">
        <v>19</v>
      </c>
      <c r="G48" s="4" t="s">
        <v>20</v>
      </c>
      <c r="H48" s="4" t="s">
        <v>21</v>
      </c>
      <c r="I48" s="5" t="s">
        <v>21</v>
      </c>
      <c r="J48" s="1" t="s">
        <v>249</v>
      </c>
      <c r="K48" s="1" t="s">
        <v>250</v>
      </c>
      <c r="L48" s="1" t="s">
        <v>251</v>
      </c>
      <c r="M48" s="4" t="str">
        <f t="shared" si="0"/>
        <v>Outstanding</v>
      </c>
      <c r="N48" s="13" t="s">
        <v>21</v>
      </c>
    </row>
    <row r="49" spans="1:14" ht="60" customHeight="1" x14ac:dyDescent="0.35">
      <c r="A49" s="11" t="s">
        <v>252</v>
      </c>
      <c r="B49" s="1" t="s">
        <v>253</v>
      </c>
      <c r="C49" s="2" t="s">
        <v>92</v>
      </c>
      <c r="D49" s="3" t="s">
        <v>17</v>
      </c>
      <c r="E49" s="4" t="s">
        <v>18</v>
      </c>
      <c r="F49" s="4" t="s">
        <v>19</v>
      </c>
      <c r="G49" s="4" t="s">
        <v>20</v>
      </c>
      <c r="H49" s="4" t="s">
        <v>21</v>
      </c>
      <c r="I49" s="5" t="s">
        <v>21</v>
      </c>
      <c r="J49" s="1" t="s">
        <v>244</v>
      </c>
      <c r="K49" s="1" t="s">
        <v>254</v>
      </c>
      <c r="L49" s="1" t="s">
        <v>255</v>
      </c>
      <c r="M49" s="4" t="str">
        <f t="shared" si="0"/>
        <v>Outstanding</v>
      </c>
      <c r="N49" s="13" t="s">
        <v>21</v>
      </c>
    </row>
    <row r="50" spans="1:14" ht="60" customHeight="1" x14ac:dyDescent="0.35">
      <c r="A50" s="11" t="s">
        <v>256</v>
      </c>
      <c r="B50" s="1" t="s">
        <v>257</v>
      </c>
      <c r="C50" s="2" t="s">
        <v>16</v>
      </c>
      <c r="D50" s="3" t="s">
        <v>17</v>
      </c>
      <c r="E50" s="4" t="s">
        <v>18</v>
      </c>
      <c r="F50" s="4" t="s">
        <v>19</v>
      </c>
      <c r="G50" s="4" t="s">
        <v>20</v>
      </c>
      <c r="H50" s="4" t="s">
        <v>21</v>
      </c>
      <c r="I50" s="5" t="s">
        <v>21</v>
      </c>
      <c r="J50" s="1" t="s">
        <v>57</v>
      </c>
      <c r="K50" s="1" t="s">
        <v>258</v>
      </c>
      <c r="L50" s="1" t="s">
        <v>59</v>
      </c>
      <c r="M50" s="4" t="str">
        <f t="shared" si="0"/>
        <v>Outstanding</v>
      </c>
      <c r="N50" s="13" t="s">
        <v>21</v>
      </c>
    </row>
    <row r="51" spans="1:14" ht="60" customHeight="1" x14ac:dyDescent="0.35">
      <c r="A51" s="11" t="s">
        <v>259</v>
      </c>
      <c r="B51" s="1" t="s">
        <v>76</v>
      </c>
      <c r="C51" s="2" t="s">
        <v>16</v>
      </c>
      <c r="D51" s="3" t="s">
        <v>260</v>
      </c>
      <c r="E51" s="4" t="s">
        <v>18</v>
      </c>
      <c r="F51" s="4" t="s">
        <v>19</v>
      </c>
      <c r="G51" s="4" t="s">
        <v>20</v>
      </c>
      <c r="H51" s="4" t="s">
        <v>21</v>
      </c>
      <c r="I51" s="5" t="s">
        <v>21</v>
      </c>
      <c r="J51" s="1" t="s">
        <v>77</v>
      </c>
      <c r="K51" s="1" t="s">
        <v>78</v>
      </c>
      <c r="L51" s="1" t="s">
        <v>79</v>
      </c>
      <c r="M51" s="4" t="str">
        <f t="shared" si="0"/>
        <v>Outstanding</v>
      </c>
      <c r="N51" s="13" t="s">
        <v>21</v>
      </c>
    </row>
    <row r="52" spans="1:14" ht="60" customHeight="1" x14ac:dyDescent="0.35">
      <c r="A52" s="11" t="s">
        <v>261</v>
      </c>
      <c r="B52" s="1" t="s">
        <v>107</v>
      </c>
      <c r="C52" s="2" t="s">
        <v>16</v>
      </c>
      <c r="D52" s="3" t="s">
        <v>260</v>
      </c>
      <c r="E52" s="4" t="s">
        <v>18</v>
      </c>
      <c r="F52" s="4" t="s">
        <v>19</v>
      </c>
      <c r="G52" s="4" t="s">
        <v>20</v>
      </c>
      <c r="H52" s="4" t="s">
        <v>21</v>
      </c>
      <c r="I52" s="5" t="s">
        <v>21</v>
      </c>
      <c r="J52" s="1" t="s">
        <v>108</v>
      </c>
      <c r="K52" s="1" t="s">
        <v>109</v>
      </c>
      <c r="L52" s="1" t="s">
        <v>262</v>
      </c>
      <c r="M52" s="4" t="str">
        <f t="shared" si="0"/>
        <v>Outstanding</v>
      </c>
      <c r="N52" s="13" t="s">
        <v>21</v>
      </c>
    </row>
    <row r="53" spans="1:14" ht="60" customHeight="1" x14ac:dyDescent="0.35">
      <c r="A53" s="11" t="s">
        <v>263</v>
      </c>
      <c r="B53" s="1" t="s">
        <v>264</v>
      </c>
      <c r="C53" s="2" t="s">
        <v>16</v>
      </c>
      <c r="D53" s="3" t="s">
        <v>260</v>
      </c>
      <c r="E53" s="4" t="s">
        <v>18</v>
      </c>
      <c r="F53" s="4" t="s">
        <v>19</v>
      </c>
      <c r="G53" s="4" t="s">
        <v>20</v>
      </c>
      <c r="H53" s="4" t="s">
        <v>21</v>
      </c>
      <c r="I53" s="5" t="s">
        <v>21</v>
      </c>
      <c r="J53" s="1" t="s">
        <v>265</v>
      </c>
      <c r="K53" s="1" t="s">
        <v>266</v>
      </c>
      <c r="L53" s="1" t="s">
        <v>267</v>
      </c>
      <c r="M53" s="4" t="str">
        <f t="shared" si="0"/>
        <v>Outstanding</v>
      </c>
      <c r="N53" s="13" t="s">
        <v>21</v>
      </c>
    </row>
    <row r="54" spans="1:14" ht="60" customHeight="1" x14ac:dyDescent="0.35">
      <c r="A54" s="11" t="s">
        <v>268</v>
      </c>
      <c r="B54" s="1" t="s">
        <v>269</v>
      </c>
      <c r="C54" s="2" t="s">
        <v>16</v>
      </c>
      <c r="D54" s="3" t="s">
        <v>260</v>
      </c>
      <c r="E54" s="4" t="s">
        <v>18</v>
      </c>
      <c r="F54" s="4" t="s">
        <v>19</v>
      </c>
      <c r="G54" s="4" t="s">
        <v>20</v>
      </c>
      <c r="H54" s="4" t="s">
        <v>21</v>
      </c>
      <c r="I54" s="5" t="s">
        <v>21</v>
      </c>
      <c r="J54" s="1" t="s">
        <v>270</v>
      </c>
      <c r="K54" s="1" t="s">
        <v>271</v>
      </c>
      <c r="L54" s="1" t="s">
        <v>272</v>
      </c>
      <c r="M54" s="4" t="str">
        <f t="shared" si="0"/>
        <v>Outstanding</v>
      </c>
      <c r="N54" s="13" t="s">
        <v>21</v>
      </c>
    </row>
    <row r="55" spans="1:14" ht="60" customHeight="1" x14ac:dyDescent="0.35">
      <c r="A55" s="11" t="s">
        <v>273</v>
      </c>
      <c r="B55" s="1" t="s">
        <v>132</v>
      </c>
      <c r="C55" s="2" t="s">
        <v>16</v>
      </c>
      <c r="D55" s="3" t="s">
        <v>260</v>
      </c>
      <c r="E55" s="4" t="s">
        <v>18</v>
      </c>
      <c r="F55" s="4" t="s">
        <v>19</v>
      </c>
      <c r="G55" s="4" t="s">
        <v>20</v>
      </c>
      <c r="H55" s="4" t="s">
        <v>21</v>
      </c>
      <c r="I55" s="5" t="s">
        <v>21</v>
      </c>
      <c r="J55" s="1" t="s">
        <v>133</v>
      </c>
      <c r="K55" s="1" t="s">
        <v>134</v>
      </c>
      <c r="L55" s="1" t="s">
        <v>274</v>
      </c>
      <c r="M55" s="4" t="str">
        <f t="shared" si="0"/>
        <v>Outstanding</v>
      </c>
      <c r="N55" s="13" t="s">
        <v>21</v>
      </c>
    </row>
    <row r="56" spans="1:14" ht="60" customHeight="1" x14ac:dyDescent="0.35">
      <c r="A56" s="11" t="s">
        <v>275</v>
      </c>
      <c r="B56" s="1" t="s">
        <v>276</v>
      </c>
      <c r="C56" s="2" t="s">
        <v>92</v>
      </c>
      <c r="D56" s="3" t="s">
        <v>260</v>
      </c>
      <c r="E56" s="4" t="s">
        <v>18</v>
      </c>
      <c r="F56" s="4" t="s">
        <v>19</v>
      </c>
      <c r="G56" s="4" t="s">
        <v>20</v>
      </c>
      <c r="H56" s="4" t="s">
        <v>21</v>
      </c>
      <c r="I56" s="5" t="s">
        <v>21</v>
      </c>
      <c r="J56" s="1" t="s">
        <v>98</v>
      </c>
      <c r="K56" s="1" t="s">
        <v>277</v>
      </c>
      <c r="L56" s="1" t="s">
        <v>100</v>
      </c>
      <c r="M56" s="4" t="str">
        <f t="shared" si="0"/>
        <v>Outstanding</v>
      </c>
      <c r="N56" s="13" t="s">
        <v>21</v>
      </c>
    </row>
    <row r="57" spans="1:14" ht="60" customHeight="1" x14ac:dyDescent="0.35">
      <c r="A57" s="11" t="s">
        <v>278</v>
      </c>
      <c r="B57" s="1" t="s">
        <v>137</v>
      </c>
      <c r="C57" s="2" t="s">
        <v>16</v>
      </c>
      <c r="D57" s="3" t="s">
        <v>260</v>
      </c>
      <c r="E57" s="4" t="s">
        <v>18</v>
      </c>
      <c r="F57" s="4" t="s">
        <v>19</v>
      </c>
      <c r="G57" s="4" t="s">
        <v>20</v>
      </c>
      <c r="H57" s="4" t="s">
        <v>21</v>
      </c>
      <c r="I57" s="5" t="s">
        <v>21</v>
      </c>
      <c r="J57" s="1" t="s">
        <v>138</v>
      </c>
      <c r="K57" s="1" t="s">
        <v>139</v>
      </c>
      <c r="L57" s="1" t="s">
        <v>140</v>
      </c>
      <c r="M57" s="4" t="str">
        <f t="shared" si="0"/>
        <v>Outstanding</v>
      </c>
      <c r="N57" s="13" t="s">
        <v>21</v>
      </c>
    </row>
    <row r="58" spans="1:14" ht="60" customHeight="1" x14ac:dyDescent="0.35">
      <c r="A58" s="11" t="s">
        <v>279</v>
      </c>
      <c r="B58" s="1" t="s">
        <v>142</v>
      </c>
      <c r="C58" s="2" t="s">
        <v>16</v>
      </c>
      <c r="D58" s="3" t="s">
        <v>260</v>
      </c>
      <c r="E58" s="4" t="s">
        <v>18</v>
      </c>
      <c r="F58" s="4" t="s">
        <v>19</v>
      </c>
      <c r="G58" s="4" t="s">
        <v>20</v>
      </c>
      <c r="H58" s="4" t="s">
        <v>21</v>
      </c>
      <c r="I58" s="5" t="s">
        <v>21</v>
      </c>
      <c r="J58" s="1" t="s">
        <v>280</v>
      </c>
      <c r="K58" s="1" t="s">
        <v>144</v>
      </c>
      <c r="L58" s="1" t="s">
        <v>281</v>
      </c>
      <c r="M58" s="4" t="str">
        <f t="shared" si="0"/>
        <v>Outstanding</v>
      </c>
      <c r="N58" s="13" t="s">
        <v>21</v>
      </c>
    </row>
    <row r="59" spans="1:14" ht="60" customHeight="1" x14ac:dyDescent="0.35">
      <c r="A59" s="11" t="s">
        <v>282</v>
      </c>
      <c r="B59" s="1" t="s">
        <v>283</v>
      </c>
      <c r="C59" s="2" t="s">
        <v>16</v>
      </c>
      <c r="D59" s="3" t="s">
        <v>260</v>
      </c>
      <c r="E59" s="4" t="s">
        <v>18</v>
      </c>
      <c r="F59" s="4" t="s">
        <v>19</v>
      </c>
      <c r="G59" s="4" t="s">
        <v>20</v>
      </c>
      <c r="H59" s="4" t="s">
        <v>21</v>
      </c>
      <c r="I59" s="5" t="s">
        <v>21</v>
      </c>
      <c r="J59" s="1" t="s">
        <v>284</v>
      </c>
      <c r="K59" s="1" t="s">
        <v>285</v>
      </c>
      <c r="L59" s="1" t="s">
        <v>286</v>
      </c>
      <c r="M59" s="4" t="str">
        <f t="shared" si="0"/>
        <v>Outstanding</v>
      </c>
      <c r="N59" s="13" t="s">
        <v>21</v>
      </c>
    </row>
    <row r="60" spans="1:14" ht="60" customHeight="1" x14ac:dyDescent="0.35">
      <c r="A60" s="11" t="s">
        <v>287</v>
      </c>
      <c r="B60" s="1" t="s">
        <v>162</v>
      </c>
      <c r="C60" s="2" t="s">
        <v>16</v>
      </c>
      <c r="D60" s="3" t="s">
        <v>260</v>
      </c>
      <c r="E60" s="4" t="s">
        <v>18</v>
      </c>
      <c r="F60" s="4" t="s">
        <v>19</v>
      </c>
      <c r="G60" s="4" t="s">
        <v>20</v>
      </c>
      <c r="H60" s="4" t="s">
        <v>21</v>
      </c>
      <c r="I60" s="5" t="s">
        <v>21</v>
      </c>
      <c r="J60" s="1" t="s">
        <v>163</v>
      </c>
      <c r="K60" s="1" t="s">
        <v>288</v>
      </c>
      <c r="L60" s="1" t="s">
        <v>165</v>
      </c>
      <c r="M60" s="4" t="str">
        <f t="shared" si="0"/>
        <v>Outstanding</v>
      </c>
      <c r="N60" s="13" t="s">
        <v>21</v>
      </c>
    </row>
    <row r="61" spans="1:14" ht="60" customHeight="1" x14ac:dyDescent="0.35">
      <c r="A61" s="11" t="s">
        <v>289</v>
      </c>
      <c r="B61" s="1" t="s">
        <v>290</v>
      </c>
      <c r="C61" s="2" t="s">
        <v>16</v>
      </c>
      <c r="D61" s="3" t="s">
        <v>260</v>
      </c>
      <c r="E61" s="4" t="s">
        <v>18</v>
      </c>
      <c r="F61" s="4" t="s">
        <v>19</v>
      </c>
      <c r="G61" s="4" t="s">
        <v>20</v>
      </c>
      <c r="H61" s="4" t="s">
        <v>21</v>
      </c>
      <c r="I61" s="5" t="s">
        <v>21</v>
      </c>
      <c r="J61" s="1" t="s">
        <v>291</v>
      </c>
      <c r="K61" s="1" t="s">
        <v>292</v>
      </c>
      <c r="L61" s="1" t="s">
        <v>293</v>
      </c>
      <c r="M61" s="4" t="str">
        <f t="shared" si="0"/>
        <v>Outstanding</v>
      </c>
      <c r="N61" s="13" t="s">
        <v>21</v>
      </c>
    </row>
    <row r="62" spans="1:14" ht="60" customHeight="1" x14ac:dyDescent="0.35">
      <c r="A62" s="11" t="s">
        <v>294</v>
      </c>
      <c r="B62" s="1" t="s">
        <v>192</v>
      </c>
      <c r="C62" s="2" t="s">
        <v>16</v>
      </c>
      <c r="D62" s="3" t="s">
        <v>260</v>
      </c>
      <c r="E62" s="4" t="s">
        <v>18</v>
      </c>
      <c r="F62" s="4" t="s">
        <v>19</v>
      </c>
      <c r="G62" s="4" t="s">
        <v>20</v>
      </c>
      <c r="H62" s="4" t="s">
        <v>21</v>
      </c>
      <c r="I62" s="5" t="s">
        <v>21</v>
      </c>
      <c r="J62" s="1" t="s">
        <v>295</v>
      </c>
      <c r="K62" s="1" t="s">
        <v>296</v>
      </c>
      <c r="L62" s="1" t="s">
        <v>297</v>
      </c>
      <c r="M62" s="4" t="str">
        <f t="shared" si="0"/>
        <v>Outstanding</v>
      </c>
      <c r="N62" s="13" t="s">
        <v>21</v>
      </c>
    </row>
    <row r="63" spans="1:14" ht="60" customHeight="1" x14ac:dyDescent="0.35">
      <c r="A63" s="11" t="s">
        <v>298</v>
      </c>
      <c r="B63" s="1" t="s">
        <v>202</v>
      </c>
      <c r="C63" s="2" t="s">
        <v>16</v>
      </c>
      <c r="D63" s="3" t="s">
        <v>260</v>
      </c>
      <c r="E63" s="4" t="s">
        <v>18</v>
      </c>
      <c r="F63" s="4" t="s">
        <v>19</v>
      </c>
      <c r="G63" s="4" t="s">
        <v>20</v>
      </c>
      <c r="H63" s="4" t="s">
        <v>21</v>
      </c>
      <c r="I63" s="5" t="s">
        <v>21</v>
      </c>
      <c r="J63" s="1" t="s">
        <v>299</v>
      </c>
      <c r="K63" s="1" t="s">
        <v>300</v>
      </c>
      <c r="L63" s="1" t="s">
        <v>205</v>
      </c>
      <c r="M63" s="4" t="str">
        <f t="shared" si="0"/>
        <v>Outstanding</v>
      </c>
      <c r="N63" s="13" t="s">
        <v>21</v>
      </c>
    </row>
    <row r="64" spans="1:14" ht="60" customHeight="1" x14ac:dyDescent="0.35">
      <c r="A64" s="11" t="s">
        <v>301</v>
      </c>
      <c r="B64" s="1" t="s">
        <v>302</v>
      </c>
      <c r="C64" s="2" t="s">
        <v>16</v>
      </c>
      <c r="D64" s="3" t="s">
        <v>260</v>
      </c>
      <c r="E64" s="4" t="s">
        <v>18</v>
      </c>
      <c r="F64" s="4" t="s">
        <v>19</v>
      </c>
      <c r="G64" s="4" t="s">
        <v>20</v>
      </c>
      <c r="H64" s="4" t="s">
        <v>21</v>
      </c>
      <c r="I64" s="5" t="s">
        <v>21</v>
      </c>
      <c r="J64" s="1" t="s">
        <v>303</v>
      </c>
      <c r="K64" s="1" t="s">
        <v>304</v>
      </c>
      <c r="L64" s="1" t="s">
        <v>305</v>
      </c>
      <c r="M64" s="4" t="str">
        <f t="shared" si="0"/>
        <v>Outstanding</v>
      </c>
      <c r="N64" s="13" t="s">
        <v>21</v>
      </c>
    </row>
    <row r="65" spans="1:14" ht="60" customHeight="1" x14ac:dyDescent="0.35">
      <c r="A65" s="11" t="s">
        <v>306</v>
      </c>
      <c r="B65" s="1" t="s">
        <v>307</v>
      </c>
      <c r="C65" s="2" t="s">
        <v>16</v>
      </c>
      <c r="D65" s="3" t="s">
        <v>260</v>
      </c>
      <c r="E65" s="4" t="s">
        <v>18</v>
      </c>
      <c r="F65" s="4" t="s">
        <v>19</v>
      </c>
      <c r="G65" s="4" t="s">
        <v>20</v>
      </c>
      <c r="H65" s="4" t="s">
        <v>21</v>
      </c>
      <c r="I65" s="5" t="s">
        <v>21</v>
      </c>
      <c r="J65" s="1" t="s">
        <v>308</v>
      </c>
      <c r="K65" s="1" t="s">
        <v>309</v>
      </c>
      <c r="L65" s="1" t="s">
        <v>310</v>
      </c>
      <c r="M65" s="4" t="str">
        <f t="shared" si="0"/>
        <v>Outstanding</v>
      </c>
      <c r="N65" s="13" t="s">
        <v>21</v>
      </c>
    </row>
    <row r="66" spans="1:14" ht="60" customHeight="1" x14ac:dyDescent="0.35">
      <c r="A66" s="12" t="s">
        <v>311</v>
      </c>
      <c r="B66" s="6" t="s">
        <v>312</v>
      </c>
      <c r="C66" s="7" t="s">
        <v>16</v>
      </c>
      <c r="D66" s="8" t="s">
        <v>260</v>
      </c>
      <c r="E66" s="9" t="s">
        <v>18</v>
      </c>
      <c r="F66" s="9" t="s">
        <v>19</v>
      </c>
      <c r="G66" s="9" t="s">
        <v>20</v>
      </c>
      <c r="H66" s="9" t="s">
        <v>21</v>
      </c>
      <c r="I66" s="10" t="s">
        <v>21</v>
      </c>
      <c r="J66" s="6" t="s">
        <v>313</v>
      </c>
      <c r="K66" s="6" t="s">
        <v>314</v>
      </c>
      <c r="L66" s="6" t="s">
        <v>315</v>
      </c>
      <c r="M66" s="9" t="str">
        <f t="shared" si="0"/>
        <v>Outstanding</v>
      </c>
      <c r="N66" s="14" t="s">
        <v>21</v>
      </c>
    </row>
    <row r="70" spans="1:14" ht="32" customHeight="1" x14ac:dyDescent="0.35">
      <c r="A70" s="211" t="s">
        <v>316</v>
      </c>
      <c r="B70" s="211"/>
      <c r="C70" s="211"/>
      <c r="D70" s="211"/>
    </row>
  </sheetData>
  <mergeCells count="1">
    <mergeCell ref="A70:D70"/>
  </mergeCells>
  <conditionalFormatting sqref="C2:C66">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66">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66">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66">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66" xr:uid="{00000000-0002-0000-0200-000000000000}">
      <formula1>"Must,Should,Could,Won't,Unassigned"</formula1>
    </dataValidation>
    <dataValidation type="list" showErrorMessage="1" errorTitle="Invalid Value" error="Please select a value from the list: Low, Medium, High, Unassessed." sqref="F2:F66" xr:uid="{00000000-0002-0000-0200-000001000000}">
      <formula1>"Low,Medium,High,Unassessed"</formula1>
    </dataValidation>
    <dataValidation type="list" showErrorMessage="1" errorTitle="Invalid Value" error="Please select a value from the list: Phase1, Phase2, Phase3, Phase4, Phase5, Pending." sqref="G2:G6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6" xr:uid="{00000000-0002-0000-0200-000003000000}">
      <formula1>"Implemented,Testing,Failed,Compensated,Risk Accepted,N/A"</formula1>
    </dataValidation>
  </dataValidations>
  <hyperlinks>
    <hyperlink ref="A7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461</v>
      </c>
      <c r="C2" s="228" t="s">
        <v>461</v>
      </c>
      <c r="D2" s="228" t="s">
        <v>461</v>
      </c>
      <c r="E2" s="228" t="s">
        <v>461</v>
      </c>
      <c r="F2" s="228" t="s">
        <v>461</v>
      </c>
      <c r="G2" s="228" t="s">
        <v>461</v>
      </c>
      <c r="H2" s="232" t="s">
        <v>462</v>
      </c>
      <c r="I2" s="232" t="s">
        <v>462</v>
      </c>
      <c r="J2" s="232" t="s">
        <v>462</v>
      </c>
      <c r="K2" s="232" t="s">
        <v>462</v>
      </c>
      <c r="L2" s="232" t="s">
        <v>462</v>
      </c>
      <c r="M2" s="231" t="s">
        <v>463</v>
      </c>
      <c r="N2" s="231" t="s">
        <v>463</v>
      </c>
      <c r="O2" s="233" t="s">
        <v>464</v>
      </c>
      <c r="P2" s="233" t="s">
        <v>464</v>
      </c>
      <c r="Q2" s="229" t="s">
        <v>12</v>
      </c>
      <c r="R2" s="229" t="s">
        <v>12</v>
      </c>
      <c r="S2" s="229" t="s">
        <v>12</v>
      </c>
      <c r="T2" s="230" t="s">
        <v>465</v>
      </c>
    </row>
    <row r="3" spans="2:20" ht="35" customHeight="1" x14ac:dyDescent="0.35">
      <c r="B3" s="73" t="s">
        <v>466</v>
      </c>
      <c r="C3" s="73" t="s">
        <v>467</v>
      </c>
      <c r="D3" s="73" t="s">
        <v>468</v>
      </c>
      <c r="E3" s="73" t="s">
        <v>469</v>
      </c>
      <c r="F3" s="73" t="s">
        <v>470</v>
      </c>
      <c r="G3" s="73" t="s">
        <v>10</v>
      </c>
      <c r="H3" s="74" t="s">
        <v>471</v>
      </c>
      <c r="I3" s="74" t="s">
        <v>472</v>
      </c>
      <c r="J3" s="74" t="s">
        <v>473</v>
      </c>
      <c r="K3" s="74" t="s">
        <v>474</v>
      </c>
      <c r="L3" s="74" t="s">
        <v>405</v>
      </c>
      <c r="M3" s="75" t="s">
        <v>475</v>
      </c>
      <c r="N3" s="75" t="s">
        <v>476</v>
      </c>
      <c r="O3" s="76" t="s">
        <v>477</v>
      </c>
      <c r="P3" s="76" t="s">
        <v>478</v>
      </c>
      <c r="Q3" s="77" t="s">
        <v>12</v>
      </c>
      <c r="R3" s="77" t="s">
        <v>479</v>
      </c>
      <c r="S3" s="77" t="s">
        <v>480</v>
      </c>
      <c r="T3" s="78" t="s">
        <v>481</v>
      </c>
    </row>
    <row r="4" spans="2:20" ht="60" customHeight="1" x14ac:dyDescent="0.35">
      <c r="B4" s="79" t="s">
        <v>482</v>
      </c>
      <c r="C4" s="79" t="s">
        <v>483</v>
      </c>
      <c r="D4" s="79" t="s">
        <v>484</v>
      </c>
      <c r="E4" s="79" t="s">
        <v>485</v>
      </c>
      <c r="F4" s="79" t="s">
        <v>486</v>
      </c>
      <c r="G4" s="79" t="s">
        <v>487</v>
      </c>
      <c r="H4" s="79" t="s">
        <v>488</v>
      </c>
      <c r="I4" s="79" t="s">
        <v>489</v>
      </c>
      <c r="J4" s="79" t="s">
        <v>490</v>
      </c>
      <c r="K4" s="79" t="s">
        <v>491</v>
      </c>
      <c r="L4" s="79" t="s">
        <v>492</v>
      </c>
      <c r="M4" s="79" t="s">
        <v>493</v>
      </c>
      <c r="N4" s="79" t="s">
        <v>494</v>
      </c>
      <c r="O4" s="79" t="s">
        <v>495</v>
      </c>
      <c r="P4" s="79" t="s">
        <v>496</v>
      </c>
      <c r="Q4" s="79" t="s">
        <v>497</v>
      </c>
      <c r="R4" s="79" t="s">
        <v>498</v>
      </c>
      <c r="S4" s="79" t="s">
        <v>499</v>
      </c>
      <c r="T4" s="79" t="s">
        <v>500</v>
      </c>
    </row>
    <row r="5" spans="2:20" ht="60" customHeight="1" x14ac:dyDescent="0.35">
      <c r="B5" s="41" t="s">
        <v>501</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502</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503</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504</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505</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506</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507</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508</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509</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510</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511</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512</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513</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514</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515</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516</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517</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518</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519</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520</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521</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522</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523</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524</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525</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526</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527</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528</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529</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530</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531</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532</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533</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534</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535</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536</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537</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538</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539</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540</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541</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542</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543</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544</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545</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546</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547</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548</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549</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550</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316</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551</v>
      </c>
      <c r="B1" s="107" t="s">
        <v>0</v>
      </c>
      <c r="C1" s="107" t="s">
        <v>552</v>
      </c>
      <c r="D1" s="107" t="s">
        <v>10</v>
      </c>
      <c r="E1" s="107" t="s">
        <v>553</v>
      </c>
      <c r="F1" s="107" t="s">
        <v>554</v>
      </c>
      <c r="G1" s="107" t="s">
        <v>555</v>
      </c>
      <c r="H1" s="107" t="s">
        <v>556</v>
      </c>
      <c r="I1" s="107" t="s">
        <v>557</v>
      </c>
      <c r="J1" s="107" t="s">
        <v>558</v>
      </c>
      <c r="K1" s="107" t="s">
        <v>559</v>
      </c>
      <c r="L1" s="107" t="s">
        <v>560</v>
      </c>
      <c r="M1" s="107" t="s">
        <v>561</v>
      </c>
      <c r="N1" s="107" t="s">
        <v>562</v>
      </c>
      <c r="O1" s="107" t="s">
        <v>563</v>
      </c>
      <c r="P1" s="107" t="s">
        <v>564</v>
      </c>
      <c r="Q1" s="107" t="s">
        <v>565</v>
      </c>
      <c r="R1" s="107" t="s">
        <v>566</v>
      </c>
      <c r="S1" s="107" t="s">
        <v>567</v>
      </c>
      <c r="T1" s="107" t="s">
        <v>568</v>
      </c>
      <c r="U1" s="107" t="s">
        <v>569</v>
      </c>
      <c r="V1" s="107" t="s">
        <v>570</v>
      </c>
      <c r="W1" s="107" t="s">
        <v>571</v>
      </c>
      <c r="X1" s="107" t="s">
        <v>572</v>
      </c>
      <c r="Y1" s="107" t="s">
        <v>573</v>
      </c>
      <c r="Z1" s="107" t="s">
        <v>574</v>
      </c>
      <c r="AA1" s="107" t="s">
        <v>575</v>
      </c>
      <c r="AB1" s="107" t="s">
        <v>576</v>
      </c>
      <c r="AC1" s="107" t="s">
        <v>577</v>
      </c>
      <c r="AD1" s="107" t="s">
        <v>578</v>
      </c>
      <c r="AE1" s="107" t="s">
        <v>579</v>
      </c>
      <c r="AF1" s="107" t="s">
        <v>580</v>
      </c>
      <c r="AG1" s="107" t="s">
        <v>581</v>
      </c>
      <c r="AH1" s="107" t="s">
        <v>582</v>
      </c>
      <c r="AI1" s="107" t="s">
        <v>583</v>
      </c>
      <c r="AJ1" s="107" t="s">
        <v>584</v>
      </c>
      <c r="AK1" s="107" t="s">
        <v>585</v>
      </c>
      <c r="AL1" s="107" t="s">
        <v>586</v>
      </c>
      <c r="AM1" s="107" t="s">
        <v>587</v>
      </c>
      <c r="AN1" s="107" t="s">
        <v>588</v>
      </c>
      <c r="AO1" s="107" t="s">
        <v>589</v>
      </c>
      <c r="AP1" s="107" t="s">
        <v>590</v>
      </c>
      <c r="AQ1" s="107" t="s">
        <v>591</v>
      </c>
      <c r="AR1" s="107" t="s">
        <v>592</v>
      </c>
      <c r="AS1" s="107" t="s">
        <v>593</v>
      </c>
      <c r="AT1" s="107" t="s">
        <v>594</v>
      </c>
      <c r="AU1" s="107" t="s">
        <v>595</v>
      </c>
      <c r="AV1" s="107" t="s">
        <v>596</v>
      </c>
      <c r="AW1" s="108" t="s">
        <v>597</v>
      </c>
    </row>
    <row r="2" spans="1:49" ht="60" customHeight="1" outlineLevel="1" x14ac:dyDescent="0.35">
      <c r="A2" s="100" t="s">
        <v>598</v>
      </c>
      <c r="B2" s="83">
        <v>1</v>
      </c>
      <c r="C2" s="85" t="s">
        <v>21</v>
      </c>
      <c r="D2" s="87" t="s">
        <v>599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598</v>
      </c>
      <c r="B3" s="84" t="s">
        <v>600</v>
      </c>
      <c r="C3" s="86" t="s">
        <v>601</v>
      </c>
      <c r="D3" s="88" t="s">
        <v>602</v>
      </c>
      <c r="E3" s="88" t="s">
        <v>603</v>
      </c>
      <c r="F3" s="89" t="s">
        <v>604</v>
      </c>
      <c r="G3" s="89" t="s">
        <v>605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598</v>
      </c>
      <c r="B4" s="84" t="s">
        <v>606</v>
      </c>
      <c r="C4" s="86" t="s">
        <v>607</v>
      </c>
      <c r="D4" s="88" t="s">
        <v>608</v>
      </c>
      <c r="E4" s="88" t="s">
        <v>609</v>
      </c>
      <c r="F4" s="89" t="s">
        <v>604</v>
      </c>
      <c r="G4" s="89" t="s">
        <v>610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598</v>
      </c>
      <c r="B5" s="84" t="s">
        <v>611</v>
      </c>
      <c r="C5" s="86" t="s">
        <v>612</v>
      </c>
      <c r="D5" s="88" t="s">
        <v>613</v>
      </c>
      <c r="E5" s="88" t="s">
        <v>614</v>
      </c>
      <c r="F5" s="89" t="s">
        <v>604</v>
      </c>
      <c r="G5" s="89" t="s">
        <v>615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598</v>
      </c>
      <c r="B6" s="84" t="s">
        <v>616</v>
      </c>
      <c r="C6" s="86" t="s">
        <v>617</v>
      </c>
      <c r="D6" s="88" t="s">
        <v>618</v>
      </c>
      <c r="E6" s="88" t="s">
        <v>619</v>
      </c>
      <c r="F6" s="89" t="s">
        <v>604</v>
      </c>
      <c r="G6" s="89" t="s">
        <v>605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598</v>
      </c>
      <c r="B7" s="84" t="s">
        <v>620</v>
      </c>
      <c r="C7" s="86" t="s">
        <v>621</v>
      </c>
      <c r="D7" s="88" t="s">
        <v>622</v>
      </c>
      <c r="E7" s="88" t="s">
        <v>623</v>
      </c>
      <c r="F7" s="89" t="s">
        <v>604</v>
      </c>
      <c r="G7" s="89" t="s">
        <v>615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624</v>
      </c>
      <c r="B8" s="83">
        <v>2</v>
      </c>
      <c r="C8" s="85" t="s">
        <v>21</v>
      </c>
      <c r="D8" s="87" t="s">
        <v>625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624</v>
      </c>
      <c r="B9" s="84" t="s">
        <v>626</v>
      </c>
      <c r="C9" s="86" t="s">
        <v>627</v>
      </c>
      <c r="D9" s="88" t="s">
        <v>628</v>
      </c>
      <c r="E9" s="88" t="s">
        <v>629</v>
      </c>
      <c r="F9" s="89" t="s">
        <v>630</v>
      </c>
      <c r="G9" s="89" t="s">
        <v>605</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624</v>
      </c>
      <c r="B10" s="84" t="s">
        <v>631</v>
      </c>
      <c r="C10" s="86" t="s">
        <v>632</v>
      </c>
      <c r="D10" s="88" t="s">
        <v>633</v>
      </c>
      <c r="E10" s="88" t="s">
        <v>634</v>
      </c>
      <c r="F10" s="89" t="s">
        <v>630</v>
      </c>
      <c r="G10" s="89" t="s">
        <v>605</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624</v>
      </c>
      <c r="B11" s="84" t="s">
        <v>635</v>
      </c>
      <c r="C11" s="86" t="s">
        <v>636</v>
      </c>
      <c r="D11" s="88" t="s">
        <v>637</v>
      </c>
      <c r="E11" s="88" t="s">
        <v>638</v>
      </c>
      <c r="F11" s="89" t="s">
        <v>630</v>
      </c>
      <c r="G11" s="89" t="s">
        <v>610</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624</v>
      </c>
      <c r="B12" s="84" t="s">
        <v>639</v>
      </c>
      <c r="C12" s="86" t="s">
        <v>640</v>
      </c>
      <c r="D12" s="88" t="s">
        <v>641</v>
      </c>
      <c r="E12" s="88" t="s">
        <v>642</v>
      </c>
      <c r="F12" s="89" t="s">
        <v>630</v>
      </c>
      <c r="G12" s="89" t="s">
        <v>615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624</v>
      </c>
      <c r="B13" s="84" t="s">
        <v>643</v>
      </c>
      <c r="C13" s="86" t="s">
        <v>644</v>
      </c>
      <c r="D13" s="88" t="s">
        <v>645</v>
      </c>
      <c r="E13" s="88" t="s">
        <v>646</v>
      </c>
      <c r="F13" s="89" t="s">
        <v>630</v>
      </c>
      <c r="G13" s="89" t="s">
        <v>647</v>
      </c>
      <c r="H13" s="89">
        <v>2</v>
      </c>
      <c r="I13" s="91">
        <f>IF(COUNTIF(J13:AW13,"&lt;&gt;")=0,"",SUMPRODUCT(((Recommendations[ImplStatus]="Implemented")+(Recommendations[ImplStatus]="Compensated"))*ISNUMBER(MATCH(Recommendations[Id],J13:AW13,0)))/COUNTIF(J13:AW13,"&lt;&gt;"))</f>
        <v>0</v>
      </c>
      <c r="J13" s="93" t="s">
        <v>101</v>
      </c>
      <c r="K13" s="93" t="s">
        <v>106</v>
      </c>
      <c r="L13" s="93" t="s">
        <v>261</v>
      </c>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624</v>
      </c>
      <c r="B14" s="84" t="s">
        <v>648</v>
      </c>
      <c r="C14" s="86" t="s">
        <v>649</v>
      </c>
      <c r="D14" s="88" t="s">
        <v>650</v>
      </c>
      <c r="E14" s="88" t="s">
        <v>651</v>
      </c>
      <c r="F14" s="89" t="s">
        <v>630</v>
      </c>
      <c r="G14" s="89" t="s">
        <v>647</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624</v>
      </c>
      <c r="B15" s="84" t="s">
        <v>652</v>
      </c>
      <c r="C15" s="86" t="s">
        <v>653</v>
      </c>
      <c r="D15" s="88" t="s">
        <v>654</v>
      </c>
      <c r="E15" s="88" t="s">
        <v>655</v>
      </c>
      <c r="F15" s="89" t="s">
        <v>630</v>
      </c>
      <c r="G15" s="89" t="s">
        <v>647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656</v>
      </c>
      <c r="B16" s="83">
        <v>3</v>
      </c>
      <c r="C16" s="85" t="s">
        <v>21</v>
      </c>
      <c r="D16" s="87" t="s">
        <v>657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656</v>
      </c>
      <c r="B17" s="84" t="s">
        <v>658</v>
      </c>
      <c r="C17" s="86" t="s">
        <v>659</v>
      </c>
      <c r="D17" s="88" t="s">
        <v>660</v>
      </c>
      <c r="E17" s="88" t="s">
        <v>661</v>
      </c>
      <c r="F17" s="89" t="s">
        <v>662</v>
      </c>
      <c r="G17" s="89" t="s">
        <v>663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656</v>
      </c>
      <c r="B18" s="84" t="s">
        <v>664</v>
      </c>
      <c r="C18" s="86" t="s">
        <v>665</v>
      </c>
      <c r="D18" s="88" t="s">
        <v>666</v>
      </c>
      <c r="E18" s="88" t="s">
        <v>667</v>
      </c>
      <c r="F18" s="89" t="s">
        <v>662</v>
      </c>
      <c r="G18" s="89" t="s">
        <v>605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656</v>
      </c>
      <c r="B19" s="84" t="s">
        <v>668</v>
      </c>
      <c r="C19" s="86" t="s">
        <v>669</v>
      </c>
      <c r="D19" s="88" t="s">
        <v>670</v>
      </c>
      <c r="E19" s="88" t="s">
        <v>671</v>
      </c>
      <c r="F19" s="89" t="s">
        <v>662</v>
      </c>
      <c r="G19" s="89" t="s">
        <v>647</v>
      </c>
      <c r="H19" s="89">
        <v>1</v>
      </c>
      <c r="I19" s="91">
        <f>IF(COUNTIF(J19:AW19,"&lt;&gt;")=0,"",SUMPRODUCT(((Recommendations[ImplStatus]="Implemented")+(Recommendations[ImplStatus]="Compensated"))*ISNUMBER(MATCH(Recommendations[Id],J19:AW19,0)))/COUNTIF(J19:AW19,"&lt;&gt;"))</f>
        <v>0</v>
      </c>
      <c r="J19" s="93" t="s">
        <v>25</v>
      </c>
      <c r="K19" s="93" t="s">
        <v>60</v>
      </c>
      <c r="L19" s="93" t="s">
        <v>96</v>
      </c>
      <c r="M19" s="93" t="s">
        <v>131</v>
      </c>
      <c r="N19" s="93" t="s">
        <v>263</v>
      </c>
      <c r="O19" s="93" t="s">
        <v>273</v>
      </c>
      <c r="P19" s="93" t="s">
        <v>275</v>
      </c>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656</v>
      </c>
      <c r="B20" s="84" t="s">
        <v>672</v>
      </c>
      <c r="C20" s="86" t="s">
        <v>673</v>
      </c>
      <c r="D20" s="88" t="s">
        <v>674</v>
      </c>
      <c r="E20" s="88" t="s">
        <v>675</v>
      </c>
      <c r="F20" s="89" t="s">
        <v>662</v>
      </c>
      <c r="G20" s="89" t="s">
        <v>647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656</v>
      </c>
      <c r="B21" s="84" t="s">
        <v>676</v>
      </c>
      <c r="C21" s="86" t="s">
        <v>677</v>
      </c>
      <c r="D21" s="88" t="s">
        <v>678</v>
      </c>
      <c r="E21" s="88" t="s">
        <v>679</v>
      </c>
      <c r="F21" s="89" t="s">
        <v>662</v>
      </c>
      <c r="G21" s="89" t="s">
        <v>647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656</v>
      </c>
      <c r="B22" s="84" t="s">
        <v>680</v>
      </c>
      <c r="C22" s="86" t="s">
        <v>681</v>
      </c>
      <c r="D22" s="88" t="s">
        <v>682</v>
      </c>
      <c r="E22" s="88" t="s">
        <v>683</v>
      </c>
      <c r="F22" s="89" t="s">
        <v>662</v>
      </c>
      <c r="G22" s="89" t="s">
        <v>647</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656</v>
      </c>
      <c r="B23" s="84" t="s">
        <v>684</v>
      </c>
      <c r="C23" s="86" t="s">
        <v>685</v>
      </c>
      <c r="D23" s="88" t="s">
        <v>686</v>
      </c>
      <c r="E23" s="88" t="s">
        <v>687</v>
      </c>
      <c r="F23" s="89" t="s">
        <v>662</v>
      </c>
      <c r="G23" s="89" t="s">
        <v>605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656</v>
      </c>
      <c r="B24" s="84" t="s">
        <v>688</v>
      </c>
      <c r="C24" s="86" t="s">
        <v>689</v>
      </c>
      <c r="D24" s="88" t="s">
        <v>690</v>
      </c>
      <c r="E24" s="88" t="s">
        <v>691</v>
      </c>
      <c r="F24" s="89" t="s">
        <v>662</v>
      </c>
      <c r="G24" s="89" t="s">
        <v>605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656</v>
      </c>
      <c r="B25" s="84" t="s">
        <v>692</v>
      </c>
      <c r="C25" s="86" t="s">
        <v>693</v>
      </c>
      <c r="D25" s="88" t="s">
        <v>694</v>
      </c>
      <c r="E25" s="88" t="s">
        <v>695</v>
      </c>
      <c r="F25" s="89" t="s">
        <v>662</v>
      </c>
      <c r="G25" s="89" t="s">
        <v>647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656</v>
      </c>
      <c r="B26" s="84" t="s">
        <v>696</v>
      </c>
      <c r="C26" s="86" t="s">
        <v>697</v>
      </c>
      <c r="D26" s="88" t="s">
        <v>698</v>
      </c>
      <c r="E26" s="88" t="s">
        <v>699</v>
      </c>
      <c r="F26" s="89" t="s">
        <v>662</v>
      </c>
      <c r="G26" s="89" t="s">
        <v>647</v>
      </c>
      <c r="H26" s="89">
        <v>2</v>
      </c>
      <c r="I26" s="91">
        <f>IF(COUNTIF(J26:AW26,"&lt;&gt;")=0,"",SUMPRODUCT(((Recommendations[ImplStatus]="Implemented")+(Recommendations[ImplStatus]="Compensated"))*ISNUMBER(MATCH(Recommendations[Id],J26:AW26,0)))/COUNTIF(J26:AW26,"&lt;&gt;"))</f>
        <v>0</v>
      </c>
      <c r="J26" s="93" t="s">
        <v>30</v>
      </c>
      <c r="K26" s="93" t="s">
        <v>121</v>
      </c>
      <c r="L26" s="93" t="s">
        <v>186</v>
      </c>
      <c r="M26" s="93" t="s">
        <v>237</v>
      </c>
      <c r="N26" s="93" t="s">
        <v>311</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656</v>
      </c>
      <c r="B27" s="84" t="s">
        <v>700</v>
      </c>
      <c r="C27" s="86" t="s">
        <v>701</v>
      </c>
      <c r="D27" s="88" t="s">
        <v>702</v>
      </c>
      <c r="E27" s="88" t="s">
        <v>703</v>
      </c>
      <c r="F27" s="89" t="s">
        <v>662</v>
      </c>
      <c r="G27" s="89" t="s">
        <v>647</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656</v>
      </c>
      <c r="B28" s="84" t="s">
        <v>704</v>
      </c>
      <c r="C28" s="86" t="s">
        <v>705</v>
      </c>
      <c r="D28" s="88" t="s">
        <v>706</v>
      </c>
      <c r="E28" s="88" t="s">
        <v>707</v>
      </c>
      <c r="F28" s="89" t="s">
        <v>662</v>
      </c>
      <c r="G28" s="89" t="s">
        <v>647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656</v>
      </c>
      <c r="B29" s="84" t="s">
        <v>708</v>
      </c>
      <c r="C29" s="86" t="s">
        <v>709</v>
      </c>
      <c r="D29" s="88" t="s">
        <v>710</v>
      </c>
      <c r="E29" s="88" t="s">
        <v>711</v>
      </c>
      <c r="F29" s="89" t="s">
        <v>662</v>
      </c>
      <c r="G29" s="89" t="s">
        <v>647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656</v>
      </c>
      <c r="B30" s="84" t="s">
        <v>712</v>
      </c>
      <c r="C30" s="86" t="s">
        <v>713</v>
      </c>
      <c r="D30" s="88" t="s">
        <v>714</v>
      </c>
      <c r="E30" s="88" t="s">
        <v>715</v>
      </c>
      <c r="F30" s="89" t="s">
        <v>662</v>
      </c>
      <c r="G30" s="89" t="s">
        <v>615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716</v>
      </c>
      <c r="B31" s="83">
        <v>4</v>
      </c>
      <c r="C31" s="85" t="s">
        <v>21</v>
      </c>
      <c r="D31" s="87" t="s">
        <v>717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716</v>
      </c>
      <c r="B32" s="84" t="s">
        <v>718</v>
      </c>
      <c r="C32" s="86" t="s">
        <v>719</v>
      </c>
      <c r="D32" s="88" t="s">
        <v>720</v>
      </c>
      <c r="E32" s="88" t="s">
        <v>721</v>
      </c>
      <c r="F32" s="89" t="s">
        <v>722</v>
      </c>
      <c r="G32" s="89" t="s">
        <v>663</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716</v>
      </c>
      <c r="B33" s="84" t="s">
        <v>723</v>
      </c>
      <c r="C33" s="86" t="s">
        <v>724</v>
      </c>
      <c r="D33" s="88" t="s">
        <v>725</v>
      </c>
      <c r="E33" s="88" t="s">
        <v>726</v>
      </c>
      <c r="F33" s="89" t="s">
        <v>722</v>
      </c>
      <c r="G33" s="89" t="s">
        <v>663</v>
      </c>
      <c r="H33" s="89">
        <v>1</v>
      </c>
      <c r="I33" s="91">
        <f>IF(COUNTIF(J33:AW33,"&lt;&gt;")=0,"",SUMPRODUCT(((Recommendations[ImplStatus]="Implemented")+(Recommendations[ImplStatus]="Compensated"))*ISNUMBER(MATCH(Recommendations[Id],J33:AW33,0)))/COUNTIF(J33:AW33,"&lt;&gt;"))</f>
        <v>0</v>
      </c>
      <c r="J33" s="93" t="s">
        <v>116</v>
      </c>
      <c r="K33" s="93" t="s">
        <v>156</v>
      </c>
      <c r="L33" s="93" t="s">
        <v>161</v>
      </c>
      <c r="M33" s="93" t="s">
        <v>171</v>
      </c>
      <c r="N33" s="93" t="s">
        <v>221</v>
      </c>
      <c r="O33" s="93" t="s">
        <v>247</v>
      </c>
      <c r="P33" s="93" t="s">
        <v>282</v>
      </c>
      <c r="Q33" s="93" t="s">
        <v>287</v>
      </c>
      <c r="R33" s="93" t="s">
        <v>289</v>
      </c>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716</v>
      </c>
      <c r="B34" s="84" t="s">
        <v>727</v>
      </c>
      <c r="C34" s="86" t="s">
        <v>728</v>
      </c>
      <c r="D34" s="88" t="s">
        <v>729</v>
      </c>
      <c r="E34" s="88" t="s">
        <v>730</v>
      </c>
      <c r="F34" s="89" t="s">
        <v>604</v>
      </c>
      <c r="G34" s="89" t="s">
        <v>647</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716</v>
      </c>
      <c r="B35" s="84" t="s">
        <v>731</v>
      </c>
      <c r="C35" s="86" t="s">
        <v>732</v>
      </c>
      <c r="D35" s="88" t="s">
        <v>733</v>
      </c>
      <c r="E35" s="88" t="s">
        <v>734</v>
      </c>
      <c r="F35" s="89" t="s">
        <v>604</v>
      </c>
      <c r="G35" s="89" t="s">
        <v>647</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716</v>
      </c>
      <c r="B36" s="84" t="s">
        <v>735</v>
      </c>
      <c r="C36" s="86" t="s">
        <v>736</v>
      </c>
      <c r="D36" s="88" t="s">
        <v>737</v>
      </c>
      <c r="E36" s="88" t="s">
        <v>738</v>
      </c>
      <c r="F36" s="89" t="s">
        <v>604</v>
      </c>
      <c r="G36" s="89" t="s">
        <v>647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716</v>
      </c>
      <c r="B37" s="84" t="s">
        <v>739</v>
      </c>
      <c r="C37" s="86" t="s">
        <v>740</v>
      </c>
      <c r="D37" s="88" t="s">
        <v>741</v>
      </c>
      <c r="E37" s="88" t="s">
        <v>742</v>
      </c>
      <c r="F37" s="89" t="s">
        <v>604</v>
      </c>
      <c r="G37" s="89" t="s">
        <v>647</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716</v>
      </c>
      <c r="B38" s="84" t="s">
        <v>743</v>
      </c>
      <c r="C38" s="86" t="s">
        <v>744</v>
      </c>
      <c r="D38" s="88" t="s">
        <v>745</v>
      </c>
      <c r="E38" s="88" t="s">
        <v>746</v>
      </c>
      <c r="F38" s="89" t="s">
        <v>747</v>
      </c>
      <c r="G38" s="89" t="s">
        <v>647</v>
      </c>
      <c r="H38" s="89">
        <v>1</v>
      </c>
      <c r="I38" s="91">
        <f>IF(COUNTIF(J38:AW38,"&lt;&gt;")=0,"",SUMPRODUCT(((Recommendations[ImplStatus]="Implemented")+(Recommendations[ImplStatus]="Compensated"))*ISNUMBER(MATCH(Recommendations[Id],J38:AW38,0)))/COUNTIF(J38:AW38,"&lt;&gt;"))</f>
        <v>0</v>
      </c>
      <c r="J38" s="93" t="s">
        <v>232</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716</v>
      </c>
      <c r="B39" s="84" t="s">
        <v>748</v>
      </c>
      <c r="C39" s="86" t="s">
        <v>749</v>
      </c>
      <c r="D39" s="88" t="s">
        <v>750</v>
      </c>
      <c r="E39" s="88" t="s">
        <v>751</v>
      </c>
      <c r="F39" s="89" t="s">
        <v>604</v>
      </c>
      <c r="G39" s="89" t="s">
        <v>647</v>
      </c>
      <c r="H39" s="89">
        <v>2</v>
      </c>
      <c r="I39" s="91">
        <f>IF(COUNTIF(J39:AW39,"&lt;&gt;")=0,"",SUMPRODUCT(((Recommendations[ImplStatus]="Implemented")+(Recommendations[ImplStatus]="Compensated"))*ISNUMBER(MATCH(Recommendations[Id],J39:AW39,0)))/COUNTIF(J39:AW39,"&lt;&gt;"))</f>
        <v>0</v>
      </c>
      <c r="J39" s="93" t="s">
        <v>25</v>
      </c>
      <c r="K39" s="93" t="s">
        <v>75</v>
      </c>
      <c r="L39" s="93" t="s">
        <v>80</v>
      </c>
      <c r="M39" s="93" t="s">
        <v>85</v>
      </c>
      <c r="N39" s="93" t="s">
        <v>90</v>
      </c>
      <c r="O39" s="93" t="s">
        <v>96</v>
      </c>
      <c r="P39" s="93" t="s">
        <v>101</v>
      </c>
      <c r="Q39" s="93" t="s">
        <v>106</v>
      </c>
      <c r="R39" s="93" t="s">
        <v>111</v>
      </c>
      <c r="S39" s="93" t="s">
        <v>131</v>
      </c>
      <c r="T39" s="93" t="s">
        <v>136</v>
      </c>
      <c r="U39" s="93" t="s">
        <v>176</v>
      </c>
      <c r="V39" s="93" t="s">
        <v>259</v>
      </c>
      <c r="W39" s="93" t="s">
        <v>261</v>
      </c>
      <c r="X39" s="93" t="s">
        <v>273</v>
      </c>
      <c r="Y39" s="93" t="s">
        <v>278</v>
      </c>
      <c r="Z39" s="93" t="s">
        <v>289</v>
      </c>
      <c r="AA39" s="93" t="s">
        <v>301</v>
      </c>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716</v>
      </c>
      <c r="B40" s="84" t="s">
        <v>752</v>
      </c>
      <c r="C40" s="86" t="s">
        <v>753</v>
      </c>
      <c r="D40" s="88" t="s">
        <v>754</v>
      </c>
      <c r="E40" s="88" t="s">
        <v>755</v>
      </c>
      <c r="F40" s="89" t="s">
        <v>604</v>
      </c>
      <c r="G40" s="89" t="s">
        <v>647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716</v>
      </c>
      <c r="B41" s="84" t="s">
        <v>756</v>
      </c>
      <c r="C41" s="86" t="s">
        <v>757</v>
      </c>
      <c r="D41" s="88" t="s">
        <v>758</v>
      </c>
      <c r="E41" s="88" t="s">
        <v>759</v>
      </c>
      <c r="F41" s="89" t="s">
        <v>604</v>
      </c>
      <c r="G41" s="89" t="s">
        <v>647</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716</v>
      </c>
      <c r="B42" s="84" t="s">
        <v>760</v>
      </c>
      <c r="C42" s="86" t="s">
        <v>761</v>
      </c>
      <c r="D42" s="88" t="s">
        <v>762</v>
      </c>
      <c r="E42" s="88" t="s">
        <v>763</v>
      </c>
      <c r="F42" s="89" t="s">
        <v>662</v>
      </c>
      <c r="G42" s="89" t="s">
        <v>647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716</v>
      </c>
      <c r="B43" s="84" t="s">
        <v>764</v>
      </c>
      <c r="C43" s="86" t="s">
        <v>765</v>
      </c>
      <c r="D43" s="88" t="s">
        <v>766</v>
      </c>
      <c r="E43" s="88" t="s">
        <v>767</v>
      </c>
      <c r="F43" s="89" t="s">
        <v>662</v>
      </c>
      <c r="G43" s="89" t="s">
        <v>647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768</v>
      </c>
      <c r="B44" s="83">
        <v>5</v>
      </c>
      <c r="C44" s="85" t="s">
        <v>21</v>
      </c>
      <c r="D44" s="87" t="s">
        <v>769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768</v>
      </c>
      <c r="B45" s="84" t="s">
        <v>770</v>
      </c>
      <c r="C45" s="86" t="s">
        <v>771</v>
      </c>
      <c r="D45" s="88" t="s">
        <v>772</v>
      </c>
      <c r="E45" s="88" t="s">
        <v>773</v>
      </c>
      <c r="F45" s="89" t="s">
        <v>747</v>
      </c>
      <c r="G45" s="89" t="s">
        <v>605</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768</v>
      </c>
      <c r="B46" s="84" t="s">
        <v>774</v>
      </c>
      <c r="C46" s="86" t="s">
        <v>775</v>
      </c>
      <c r="D46" s="88" t="s">
        <v>776</v>
      </c>
      <c r="E46" s="88" t="s">
        <v>777</v>
      </c>
      <c r="F46" s="89" t="s">
        <v>747</v>
      </c>
      <c r="G46" s="89" t="s">
        <v>647</v>
      </c>
      <c r="H46" s="89">
        <v>1</v>
      </c>
      <c r="I46" s="91">
        <f>IF(COUNTIF(J46:AW46,"&lt;&gt;")=0,"",SUMPRODUCT(((Recommendations[ImplStatus]="Implemented")+(Recommendations[ImplStatus]="Compensated"))*ISNUMBER(MATCH(Recommendations[Id],J46:AW46,0)))/COUNTIF(J46:AW46,"&lt;&gt;"))</f>
        <v>0</v>
      </c>
      <c r="J46" s="93" t="s">
        <v>247</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768</v>
      </c>
      <c r="B47" s="84" t="s">
        <v>778</v>
      </c>
      <c r="C47" s="86" t="s">
        <v>779</v>
      </c>
      <c r="D47" s="88" t="s">
        <v>780</v>
      </c>
      <c r="E47" s="88" t="s">
        <v>781</v>
      </c>
      <c r="F47" s="89" t="s">
        <v>747</v>
      </c>
      <c r="G47" s="89" t="s">
        <v>647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768</v>
      </c>
      <c r="B48" s="84" t="s">
        <v>782</v>
      </c>
      <c r="C48" s="86" t="s">
        <v>783</v>
      </c>
      <c r="D48" s="88" t="s">
        <v>784</v>
      </c>
      <c r="E48" s="88" t="s">
        <v>785</v>
      </c>
      <c r="F48" s="89" t="s">
        <v>747</v>
      </c>
      <c r="G48" s="89" t="s">
        <v>647</v>
      </c>
      <c r="H48" s="89">
        <v>1</v>
      </c>
      <c r="I48" s="91">
        <f>IF(COUNTIF(J48:AW48,"&lt;&gt;")=0,"",SUMPRODUCT(((Recommendations[ImplStatus]="Implemented")+(Recommendations[ImplStatus]="Compensated"))*ISNUMBER(MATCH(Recommendations[Id],J48:AW48,0)))/COUNTIF(J48:AW48,"&lt;&gt;"))</f>
        <v>0</v>
      </c>
      <c r="J48" s="93" t="s">
        <v>75</v>
      </c>
      <c r="K48" s="93" t="s">
        <v>136</v>
      </c>
      <c r="L48" s="93" t="s">
        <v>201</v>
      </c>
      <c r="M48" s="93" t="s">
        <v>206</v>
      </c>
      <c r="N48" s="93" t="s">
        <v>232</v>
      </c>
      <c r="O48" s="93" t="s">
        <v>259</v>
      </c>
      <c r="P48" s="93" t="s">
        <v>263</v>
      </c>
      <c r="Q48" s="93" t="s">
        <v>275</v>
      </c>
      <c r="R48" s="93" t="s">
        <v>278</v>
      </c>
      <c r="S48" s="93" t="s">
        <v>298</v>
      </c>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768</v>
      </c>
      <c r="B49" s="84" t="s">
        <v>786</v>
      </c>
      <c r="C49" s="86" t="s">
        <v>787</v>
      </c>
      <c r="D49" s="88" t="s">
        <v>788</v>
      </c>
      <c r="E49" s="88" t="s">
        <v>789</v>
      </c>
      <c r="F49" s="89" t="s">
        <v>747</v>
      </c>
      <c r="G49" s="89" t="s">
        <v>605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768</v>
      </c>
      <c r="B50" s="84" t="s">
        <v>790</v>
      </c>
      <c r="C50" s="86" t="s">
        <v>791</v>
      </c>
      <c r="D50" s="88" t="s">
        <v>792</v>
      </c>
      <c r="E50" s="88" t="s">
        <v>793</v>
      </c>
      <c r="F50" s="89" t="s">
        <v>747</v>
      </c>
      <c r="G50" s="89" t="s">
        <v>663</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794</v>
      </c>
      <c r="B51" s="83">
        <v>6</v>
      </c>
      <c r="C51" s="85" t="s">
        <v>21</v>
      </c>
      <c r="D51" s="87" t="s">
        <v>795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794</v>
      </c>
      <c r="B52" s="84" t="s">
        <v>796</v>
      </c>
      <c r="C52" s="86" t="s">
        <v>797</v>
      </c>
      <c r="D52" s="88" t="s">
        <v>798</v>
      </c>
      <c r="E52" s="88" t="s">
        <v>799</v>
      </c>
      <c r="F52" s="89" t="s">
        <v>722</v>
      </c>
      <c r="G52" s="89" t="s">
        <v>663</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794</v>
      </c>
      <c r="B53" s="84" t="s">
        <v>800</v>
      </c>
      <c r="C53" s="86" t="s">
        <v>801</v>
      </c>
      <c r="D53" s="88" t="s">
        <v>802</v>
      </c>
      <c r="E53" s="88" t="s">
        <v>803</v>
      </c>
      <c r="F53" s="89" t="s">
        <v>722</v>
      </c>
      <c r="G53" s="89" t="s">
        <v>663</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794</v>
      </c>
      <c r="B54" s="84" t="s">
        <v>804</v>
      </c>
      <c r="C54" s="86" t="s">
        <v>805</v>
      </c>
      <c r="D54" s="88" t="s">
        <v>806</v>
      </c>
      <c r="E54" s="88" t="s">
        <v>807</v>
      </c>
      <c r="F54" s="89" t="s">
        <v>747</v>
      </c>
      <c r="G54" s="89" t="s">
        <v>647</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794</v>
      </c>
      <c r="B55" s="84" t="s">
        <v>808</v>
      </c>
      <c r="C55" s="86" t="s">
        <v>809</v>
      </c>
      <c r="D55" s="88" t="s">
        <v>810</v>
      </c>
      <c r="E55" s="88" t="s">
        <v>811</v>
      </c>
      <c r="F55" s="89" t="s">
        <v>747</v>
      </c>
      <c r="G55" s="89" t="s">
        <v>647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794</v>
      </c>
      <c r="B56" s="84" t="s">
        <v>812</v>
      </c>
      <c r="C56" s="86" t="s">
        <v>813</v>
      </c>
      <c r="D56" s="88" t="s">
        <v>814</v>
      </c>
      <c r="E56" s="88" t="s">
        <v>815</v>
      </c>
      <c r="F56" s="89" t="s">
        <v>747</v>
      </c>
      <c r="G56" s="89" t="s">
        <v>647</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794</v>
      </c>
      <c r="B57" s="84" t="s">
        <v>816</v>
      </c>
      <c r="C57" s="86" t="s">
        <v>817</v>
      </c>
      <c r="D57" s="88" t="s">
        <v>818</v>
      </c>
      <c r="E57" s="88" t="s">
        <v>819</v>
      </c>
      <c r="F57" s="89" t="s">
        <v>630</v>
      </c>
      <c r="G57" s="89" t="s">
        <v>605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794</v>
      </c>
      <c r="B58" s="84" t="s">
        <v>820</v>
      </c>
      <c r="C58" s="86" t="s">
        <v>821</v>
      </c>
      <c r="D58" s="88" t="s">
        <v>822</v>
      </c>
      <c r="E58" s="88" t="s">
        <v>823</v>
      </c>
      <c r="F58" s="89" t="s">
        <v>747</v>
      </c>
      <c r="G58" s="89" t="s">
        <v>647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794</v>
      </c>
      <c r="B59" s="84" t="s">
        <v>824</v>
      </c>
      <c r="C59" s="86" t="s">
        <v>825</v>
      </c>
      <c r="D59" s="88" t="s">
        <v>826</v>
      </c>
      <c r="E59" s="88" t="s">
        <v>827</v>
      </c>
      <c r="F59" s="89" t="s">
        <v>747</v>
      </c>
      <c r="G59" s="89" t="s">
        <v>663</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828</v>
      </c>
      <c r="B60" s="83">
        <v>7</v>
      </c>
      <c r="C60" s="85" t="s">
        <v>21</v>
      </c>
      <c r="D60" s="87" t="s">
        <v>829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828</v>
      </c>
      <c r="B61" s="84" t="s">
        <v>830</v>
      </c>
      <c r="C61" s="86" t="s">
        <v>831</v>
      </c>
      <c r="D61" s="88" t="s">
        <v>832</v>
      </c>
      <c r="E61" s="88" t="s">
        <v>833</v>
      </c>
      <c r="F61" s="89" t="s">
        <v>722</v>
      </c>
      <c r="G61" s="89" t="s">
        <v>663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828</v>
      </c>
      <c r="B62" s="84" t="s">
        <v>834</v>
      </c>
      <c r="C62" s="86" t="s">
        <v>835</v>
      </c>
      <c r="D62" s="88" t="s">
        <v>836</v>
      </c>
      <c r="E62" s="88" t="s">
        <v>837</v>
      </c>
      <c r="F62" s="89" t="s">
        <v>722</v>
      </c>
      <c r="G62" s="89" t="s">
        <v>663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828</v>
      </c>
      <c r="B63" s="84" t="s">
        <v>838</v>
      </c>
      <c r="C63" s="86" t="s">
        <v>839</v>
      </c>
      <c r="D63" s="88" t="s">
        <v>840</v>
      </c>
      <c r="E63" s="88" t="s">
        <v>841</v>
      </c>
      <c r="F63" s="89" t="s">
        <v>630</v>
      </c>
      <c r="G63" s="89" t="s">
        <v>647</v>
      </c>
      <c r="H63" s="89">
        <v>1</v>
      </c>
      <c r="I63" s="91">
        <f>IF(COUNTIF(J63:AW63,"&lt;&gt;")=0,"",SUMPRODUCT(((Recommendations[ImplStatus]="Implemented")+(Recommendations[ImplStatus]="Compensated"))*ISNUMBER(MATCH(Recommendations[Id],J63:AW63,0)))/COUNTIF(J63:AW63,"&lt;&gt;"))</f>
        <v>0</v>
      </c>
      <c r="J63" s="93" t="s">
        <v>242</v>
      </c>
      <c r="K63" s="93" t="s">
        <v>252</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828</v>
      </c>
      <c r="B64" s="84" t="s">
        <v>842</v>
      </c>
      <c r="C64" s="86" t="s">
        <v>843</v>
      </c>
      <c r="D64" s="88" t="s">
        <v>844</v>
      </c>
      <c r="E64" s="88" t="s">
        <v>845</v>
      </c>
      <c r="F64" s="89" t="s">
        <v>630</v>
      </c>
      <c r="G64" s="89" t="s">
        <v>647</v>
      </c>
      <c r="H64" s="89">
        <v>1</v>
      </c>
      <c r="I64" s="91">
        <f>IF(COUNTIF(J64:AW64,"&lt;&gt;")=0,"",SUMPRODUCT(((Recommendations[ImplStatus]="Implemented")+(Recommendations[ImplStatus]="Compensated"))*ISNUMBER(MATCH(Recommendations[Id],J64:AW64,0)))/COUNTIF(J64:AW64,"&lt;&gt;"))</f>
        <v>0</v>
      </c>
      <c r="J64" s="93" t="s">
        <v>242</v>
      </c>
      <c r="K64" s="93" t="s">
        <v>252</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828</v>
      </c>
      <c r="B65" s="84" t="s">
        <v>846</v>
      </c>
      <c r="C65" s="86" t="s">
        <v>847</v>
      </c>
      <c r="D65" s="88" t="s">
        <v>848</v>
      </c>
      <c r="E65" s="88" t="s">
        <v>849</v>
      </c>
      <c r="F65" s="89" t="s">
        <v>630</v>
      </c>
      <c r="G65" s="89" t="s">
        <v>605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828</v>
      </c>
      <c r="B66" s="84" t="s">
        <v>850</v>
      </c>
      <c r="C66" s="86" t="s">
        <v>851</v>
      </c>
      <c r="D66" s="88" t="s">
        <v>852</v>
      </c>
      <c r="E66" s="88" t="s">
        <v>853</v>
      </c>
      <c r="F66" s="89" t="s">
        <v>630</v>
      </c>
      <c r="G66" s="89" t="s">
        <v>605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828</v>
      </c>
      <c r="B67" s="84" t="s">
        <v>854</v>
      </c>
      <c r="C67" s="86" t="s">
        <v>855</v>
      </c>
      <c r="D67" s="88" t="s">
        <v>856</v>
      </c>
      <c r="E67" s="88" t="s">
        <v>857</v>
      </c>
      <c r="F67" s="89" t="s">
        <v>630</v>
      </c>
      <c r="G67" s="89" t="s">
        <v>610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858</v>
      </c>
      <c r="B68" s="83">
        <v>8</v>
      </c>
      <c r="C68" s="85" t="s">
        <v>21</v>
      </c>
      <c r="D68" s="87" t="s">
        <v>859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858</v>
      </c>
      <c r="B69" s="84" t="s">
        <v>860</v>
      </c>
      <c r="C69" s="86" t="s">
        <v>861</v>
      </c>
      <c r="D69" s="88" t="s">
        <v>862</v>
      </c>
      <c r="E69" s="88" t="s">
        <v>863</v>
      </c>
      <c r="F69" s="89" t="s">
        <v>722</v>
      </c>
      <c r="G69" s="89" t="s">
        <v>663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858</v>
      </c>
      <c r="B70" s="84" t="s">
        <v>864</v>
      </c>
      <c r="C70" s="86" t="s">
        <v>865</v>
      </c>
      <c r="D70" s="88" t="s">
        <v>866</v>
      </c>
      <c r="E70" s="88" t="s">
        <v>867</v>
      </c>
      <c r="F70" s="89" t="s">
        <v>662</v>
      </c>
      <c r="G70" s="89" t="s">
        <v>615</v>
      </c>
      <c r="H70" s="89">
        <v>1</v>
      </c>
      <c r="I70" s="91">
        <f>IF(COUNTIF(J70:AW70,"&lt;&gt;")=0,"",SUMPRODUCT(((Recommendations[ImplStatus]="Implemented")+(Recommendations[ImplStatus]="Compensated"))*ISNUMBER(MATCH(Recommendations[Id],J70:AW70,0)))/COUNTIF(J70:AW70,"&lt;&gt;"))</f>
        <v>0</v>
      </c>
      <c r="J70" s="93" t="s">
        <v>35</v>
      </c>
      <c r="K70" s="93" t="s">
        <v>40</v>
      </c>
      <c r="L70" s="93" t="s">
        <v>45</v>
      </c>
      <c r="M70" s="93" t="s">
        <v>50</v>
      </c>
      <c r="N70" s="93" t="s">
        <v>55</v>
      </c>
      <c r="O70" s="93" t="s">
        <v>60</v>
      </c>
      <c r="P70" s="93" t="s">
        <v>65</v>
      </c>
      <c r="Q70" s="93" t="s">
        <v>216</v>
      </c>
      <c r="R70" s="93" t="s">
        <v>256</v>
      </c>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858</v>
      </c>
      <c r="B71" s="84" t="s">
        <v>868</v>
      </c>
      <c r="C71" s="86" t="s">
        <v>869</v>
      </c>
      <c r="D71" s="88" t="s">
        <v>870</v>
      </c>
      <c r="E71" s="88" t="s">
        <v>871</v>
      </c>
      <c r="F71" s="89" t="s">
        <v>662</v>
      </c>
      <c r="G71" s="89" t="s">
        <v>647</v>
      </c>
      <c r="H71" s="89">
        <v>1</v>
      </c>
      <c r="I71" s="91">
        <f>IF(COUNTIF(J71:AW71,"&lt;&gt;")=0,"",SUMPRODUCT(((Recommendations[ImplStatus]="Implemented")+(Recommendations[ImplStatus]="Compensated"))*ISNUMBER(MATCH(Recommendations[Id],J71:AW71,0)))/COUNTIF(J71:AW71,"&lt;&gt;"))</f>
        <v>0</v>
      </c>
      <c r="J71" s="93" t="s">
        <v>70</v>
      </c>
      <c r="K71" s="93" t="s">
        <v>211</v>
      </c>
      <c r="L71" s="93" t="s">
        <v>224</v>
      </c>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858</v>
      </c>
      <c r="B72" s="84" t="s">
        <v>872</v>
      </c>
      <c r="C72" s="86" t="s">
        <v>873</v>
      </c>
      <c r="D72" s="88" t="s">
        <v>874</v>
      </c>
      <c r="E72" s="88" t="s">
        <v>875</v>
      </c>
      <c r="F72" s="89" t="s">
        <v>876</v>
      </c>
      <c r="G72" s="89" t="s">
        <v>647</v>
      </c>
      <c r="H72" s="89">
        <v>2</v>
      </c>
      <c r="I72" s="91">
        <f>IF(COUNTIF(J72:AW72,"&lt;&gt;")=0,"",SUMPRODUCT(((Recommendations[ImplStatus]="Implemented")+(Recommendations[ImplStatus]="Compensated"))*ISNUMBER(MATCH(Recommendations[Id],J72:AW72,0)))/COUNTIF(J72:AW72,"&lt;&gt;"))</f>
        <v>0</v>
      </c>
      <c r="J72" s="93" t="s">
        <v>227</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858</v>
      </c>
      <c r="B73" s="84" t="s">
        <v>877</v>
      </c>
      <c r="C73" s="86" t="s">
        <v>878</v>
      </c>
      <c r="D73" s="88" t="s">
        <v>879</v>
      </c>
      <c r="E73" s="88" t="s">
        <v>880</v>
      </c>
      <c r="F73" s="89" t="s">
        <v>662</v>
      </c>
      <c r="G73" s="89" t="s">
        <v>615</v>
      </c>
      <c r="H73" s="89">
        <v>2</v>
      </c>
      <c r="I73" s="91">
        <f>IF(COUNTIF(J73:AW73,"&lt;&gt;")=0,"",SUMPRODUCT(((Recommendations[ImplStatus]="Implemented")+(Recommendations[ImplStatus]="Compensated"))*ISNUMBER(MATCH(Recommendations[Id],J73:AW73,0)))/COUNTIF(J73:AW73,"&lt;&gt;"))</f>
        <v>0</v>
      </c>
      <c r="J73" s="93" t="s">
        <v>35</v>
      </c>
      <c r="K73" s="93" t="s">
        <v>40</v>
      </c>
      <c r="L73" s="93" t="s">
        <v>45</v>
      </c>
      <c r="M73" s="93" t="s">
        <v>50</v>
      </c>
      <c r="N73" s="93" t="s">
        <v>60</v>
      </c>
      <c r="O73" s="93" t="s">
        <v>65</v>
      </c>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858</v>
      </c>
      <c r="B74" s="84" t="s">
        <v>881</v>
      </c>
      <c r="C74" s="86" t="s">
        <v>882</v>
      </c>
      <c r="D74" s="88" t="s">
        <v>883</v>
      </c>
      <c r="E74" s="88" t="s">
        <v>884</v>
      </c>
      <c r="F74" s="89" t="s">
        <v>662</v>
      </c>
      <c r="G74" s="89" t="s">
        <v>615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858</v>
      </c>
      <c r="B75" s="84" t="s">
        <v>885</v>
      </c>
      <c r="C75" s="86" t="s">
        <v>886</v>
      </c>
      <c r="D75" s="88" t="s">
        <v>887</v>
      </c>
      <c r="E75" s="88" t="s">
        <v>888</v>
      </c>
      <c r="F75" s="89" t="s">
        <v>662</v>
      </c>
      <c r="G75" s="89" t="s">
        <v>615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858</v>
      </c>
      <c r="B76" s="84" t="s">
        <v>889</v>
      </c>
      <c r="C76" s="86" t="s">
        <v>890</v>
      </c>
      <c r="D76" s="88" t="s">
        <v>891</v>
      </c>
      <c r="E76" s="88" t="s">
        <v>892</v>
      </c>
      <c r="F76" s="89" t="s">
        <v>662</v>
      </c>
      <c r="G76" s="89" t="s">
        <v>615</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858</v>
      </c>
      <c r="B77" s="84" t="s">
        <v>893</v>
      </c>
      <c r="C77" s="86" t="s">
        <v>894</v>
      </c>
      <c r="D77" s="88" t="s">
        <v>895</v>
      </c>
      <c r="E77" s="88" t="s">
        <v>896</v>
      </c>
      <c r="F77" s="89" t="s">
        <v>662</v>
      </c>
      <c r="G77" s="89" t="s">
        <v>615</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858</v>
      </c>
      <c r="B78" s="84" t="s">
        <v>897</v>
      </c>
      <c r="C78" s="86" t="s">
        <v>898</v>
      </c>
      <c r="D78" s="88" t="s">
        <v>899</v>
      </c>
      <c r="E78" s="88" t="s">
        <v>900</v>
      </c>
      <c r="F78" s="89" t="s">
        <v>662</v>
      </c>
      <c r="G78" s="89" t="s">
        <v>647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858</v>
      </c>
      <c r="B79" s="84" t="s">
        <v>901</v>
      </c>
      <c r="C79" s="86" t="s">
        <v>902</v>
      </c>
      <c r="D79" s="88" t="s">
        <v>903</v>
      </c>
      <c r="E79" s="88" t="s">
        <v>904</v>
      </c>
      <c r="F79" s="89" t="s">
        <v>662</v>
      </c>
      <c r="G79" s="89" t="s">
        <v>615</v>
      </c>
      <c r="H79" s="89">
        <v>2</v>
      </c>
      <c r="I79" s="91">
        <f>IF(COUNTIF(J79:AW79,"&lt;&gt;")=0,"",SUMPRODUCT(((Recommendations[ImplStatus]="Implemented")+(Recommendations[ImplStatus]="Compensated"))*ISNUMBER(MATCH(Recommendations[Id],J79:AW79,0)))/COUNTIF(J79:AW79,"&lt;&gt;"))</f>
        <v>0</v>
      </c>
      <c r="J79" s="93" t="s">
        <v>55</v>
      </c>
      <c r="K79" s="93" t="s">
        <v>216</v>
      </c>
      <c r="L79" s="93" t="s">
        <v>256</v>
      </c>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858</v>
      </c>
      <c r="B80" s="84" t="s">
        <v>905</v>
      </c>
      <c r="C80" s="86" t="s">
        <v>906</v>
      </c>
      <c r="D80" s="88" t="s">
        <v>907</v>
      </c>
      <c r="E80" s="88" t="s">
        <v>908</v>
      </c>
      <c r="F80" s="89" t="s">
        <v>662</v>
      </c>
      <c r="G80" s="89" t="s">
        <v>615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909</v>
      </c>
      <c r="B81" s="83">
        <v>9</v>
      </c>
      <c r="C81" s="85" t="s">
        <v>21</v>
      </c>
      <c r="D81" s="87" t="s">
        <v>910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909</v>
      </c>
      <c r="B82" s="84" t="s">
        <v>911</v>
      </c>
      <c r="C82" s="86" t="s">
        <v>912</v>
      </c>
      <c r="D82" s="88" t="s">
        <v>913</v>
      </c>
      <c r="E82" s="88" t="s">
        <v>914</v>
      </c>
      <c r="F82" s="89" t="s">
        <v>630</v>
      </c>
      <c r="G82" s="89" t="s">
        <v>647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909</v>
      </c>
      <c r="B83" s="84" t="s">
        <v>915</v>
      </c>
      <c r="C83" s="86" t="s">
        <v>916</v>
      </c>
      <c r="D83" s="88" t="s">
        <v>917</v>
      </c>
      <c r="E83" s="88" t="s">
        <v>918</v>
      </c>
      <c r="F83" s="89" t="s">
        <v>604</v>
      </c>
      <c r="G83" s="89" t="s">
        <v>647</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909</v>
      </c>
      <c r="B84" s="84" t="s">
        <v>919</v>
      </c>
      <c r="C84" s="86" t="s">
        <v>920</v>
      </c>
      <c r="D84" s="88" t="s">
        <v>921</v>
      </c>
      <c r="E84" s="88" t="s">
        <v>922</v>
      </c>
      <c r="F84" s="89" t="s">
        <v>876</v>
      </c>
      <c r="G84" s="89" t="s">
        <v>647</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909</v>
      </c>
      <c r="B85" s="84" t="s">
        <v>923</v>
      </c>
      <c r="C85" s="86" t="s">
        <v>924</v>
      </c>
      <c r="D85" s="88" t="s">
        <v>925</v>
      </c>
      <c r="E85" s="88" t="s">
        <v>926</v>
      </c>
      <c r="F85" s="89" t="s">
        <v>630</v>
      </c>
      <c r="G85" s="89" t="s">
        <v>647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909</v>
      </c>
      <c r="B86" s="84" t="s">
        <v>927</v>
      </c>
      <c r="C86" s="86" t="s">
        <v>928</v>
      </c>
      <c r="D86" s="88" t="s">
        <v>929</v>
      </c>
      <c r="E86" s="88" t="s">
        <v>930</v>
      </c>
      <c r="F86" s="89" t="s">
        <v>876</v>
      </c>
      <c r="G86" s="89" t="s">
        <v>647</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909</v>
      </c>
      <c r="B87" s="84" t="s">
        <v>931</v>
      </c>
      <c r="C87" s="86" t="s">
        <v>932</v>
      </c>
      <c r="D87" s="88" t="s">
        <v>933</v>
      </c>
      <c r="E87" s="88" t="s">
        <v>934</v>
      </c>
      <c r="F87" s="89" t="s">
        <v>876</v>
      </c>
      <c r="G87" s="89" t="s">
        <v>647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909</v>
      </c>
      <c r="B88" s="84" t="s">
        <v>935</v>
      </c>
      <c r="C88" s="86" t="s">
        <v>936</v>
      </c>
      <c r="D88" s="88" t="s">
        <v>937</v>
      </c>
      <c r="E88" s="88" t="s">
        <v>938</v>
      </c>
      <c r="F88" s="89" t="s">
        <v>876</v>
      </c>
      <c r="G88" s="89" t="s">
        <v>647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939</v>
      </c>
      <c r="B89" s="83">
        <v>10</v>
      </c>
      <c r="C89" s="85" t="s">
        <v>21</v>
      </c>
      <c r="D89" s="87" t="s">
        <v>940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939</v>
      </c>
      <c r="B90" s="84" t="s">
        <v>941</v>
      </c>
      <c r="C90" s="86" t="s">
        <v>942</v>
      </c>
      <c r="D90" s="88" t="s">
        <v>943</v>
      </c>
      <c r="E90" s="88" t="s">
        <v>944</v>
      </c>
      <c r="F90" s="89" t="s">
        <v>604</v>
      </c>
      <c r="G90" s="89" t="s">
        <v>615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939</v>
      </c>
      <c r="B91" s="84" t="s">
        <v>945</v>
      </c>
      <c r="C91" s="86" t="s">
        <v>946</v>
      </c>
      <c r="D91" s="88" t="s">
        <v>947</v>
      </c>
      <c r="E91" s="88" t="s">
        <v>948</v>
      </c>
      <c r="F91" s="89" t="s">
        <v>604</v>
      </c>
      <c r="G91" s="89" t="s">
        <v>647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939</v>
      </c>
      <c r="B92" s="84" t="s">
        <v>949</v>
      </c>
      <c r="C92" s="86" t="s">
        <v>950</v>
      </c>
      <c r="D92" s="88" t="s">
        <v>951</v>
      </c>
      <c r="E92" s="88" t="s">
        <v>952</v>
      </c>
      <c r="F92" s="89" t="s">
        <v>604</v>
      </c>
      <c r="G92" s="89" t="s">
        <v>647</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939</v>
      </c>
      <c r="B93" s="84" t="s">
        <v>953</v>
      </c>
      <c r="C93" s="86" t="s">
        <v>954</v>
      </c>
      <c r="D93" s="88" t="s">
        <v>955</v>
      </c>
      <c r="E93" s="88" t="s">
        <v>956</v>
      </c>
      <c r="F93" s="89" t="s">
        <v>604</v>
      </c>
      <c r="G93" s="89" t="s">
        <v>615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939</v>
      </c>
      <c r="B94" s="84" t="s">
        <v>957</v>
      </c>
      <c r="C94" s="86" t="s">
        <v>958</v>
      </c>
      <c r="D94" s="88" t="s">
        <v>959</v>
      </c>
      <c r="E94" s="88" t="s">
        <v>960</v>
      </c>
      <c r="F94" s="89" t="s">
        <v>604</v>
      </c>
      <c r="G94" s="89" t="s">
        <v>647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939</v>
      </c>
      <c r="B95" s="84" t="s">
        <v>961</v>
      </c>
      <c r="C95" s="86" t="s">
        <v>962</v>
      </c>
      <c r="D95" s="88" t="s">
        <v>963</v>
      </c>
      <c r="E95" s="88" t="s">
        <v>964</v>
      </c>
      <c r="F95" s="89" t="s">
        <v>604</v>
      </c>
      <c r="G95" s="89" t="s">
        <v>647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939</v>
      </c>
      <c r="B96" s="84" t="s">
        <v>965</v>
      </c>
      <c r="C96" s="86" t="s">
        <v>966</v>
      </c>
      <c r="D96" s="88" t="s">
        <v>967</v>
      </c>
      <c r="E96" s="88" t="s">
        <v>968</v>
      </c>
      <c r="F96" s="89" t="s">
        <v>604</v>
      </c>
      <c r="G96" s="89" t="s">
        <v>615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969</v>
      </c>
      <c r="B97" s="83">
        <v>11</v>
      </c>
      <c r="C97" s="85" t="s">
        <v>21</v>
      </c>
      <c r="D97" s="87" t="s">
        <v>970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969</v>
      </c>
      <c r="B98" s="84" t="s">
        <v>971</v>
      </c>
      <c r="C98" s="86" t="s">
        <v>972</v>
      </c>
      <c r="D98" s="88" t="s">
        <v>973</v>
      </c>
      <c r="E98" s="88" t="s">
        <v>974</v>
      </c>
      <c r="F98" s="89" t="s">
        <v>722</v>
      </c>
      <c r="G98" s="89" t="s">
        <v>663</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969</v>
      </c>
      <c r="B99" s="84" t="s">
        <v>975</v>
      </c>
      <c r="C99" s="86" t="s">
        <v>976</v>
      </c>
      <c r="D99" s="88" t="s">
        <v>977</v>
      </c>
      <c r="E99" s="88" t="s">
        <v>978</v>
      </c>
      <c r="F99" s="89" t="s">
        <v>662</v>
      </c>
      <c r="G99" s="89" t="s">
        <v>979</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969</v>
      </c>
      <c r="B100" s="84" t="s">
        <v>980</v>
      </c>
      <c r="C100" s="86" t="s">
        <v>981</v>
      </c>
      <c r="D100" s="88" t="s">
        <v>982</v>
      </c>
      <c r="E100" s="88" t="s">
        <v>983</v>
      </c>
      <c r="F100" s="89" t="s">
        <v>662</v>
      </c>
      <c r="G100" s="89" t="s">
        <v>647</v>
      </c>
      <c r="H100" s="89">
        <v>1</v>
      </c>
      <c r="I100" s="91">
        <f>IF(COUNTIF(J100:AW100,"&lt;&gt;")=0,"",SUMPRODUCT(((Recommendations[ImplStatus]="Implemented")+(Recommendations[ImplStatus]="Compensated"))*ISNUMBER(MATCH(Recommendations[Id],J100:AW100,0)))/COUNTIF(J100:AW100,"&lt;&gt;"))</f>
        <v>0</v>
      </c>
      <c r="J100" s="93" t="s">
        <v>156</v>
      </c>
      <c r="K100" s="93" t="s">
        <v>282</v>
      </c>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969</v>
      </c>
      <c r="B101" s="84" t="s">
        <v>984</v>
      </c>
      <c r="C101" s="86" t="s">
        <v>985</v>
      </c>
      <c r="D101" s="88" t="s">
        <v>986</v>
      </c>
      <c r="E101" s="88" t="s">
        <v>987</v>
      </c>
      <c r="F101" s="89" t="s">
        <v>662</v>
      </c>
      <c r="G101" s="89" t="s">
        <v>979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969</v>
      </c>
      <c r="B102" s="84" t="s">
        <v>988</v>
      </c>
      <c r="C102" s="86" t="s">
        <v>989</v>
      </c>
      <c r="D102" s="88" t="s">
        <v>990</v>
      </c>
      <c r="E102" s="88" t="s">
        <v>991</v>
      </c>
      <c r="F102" s="89" t="s">
        <v>662</v>
      </c>
      <c r="G102" s="89" t="s">
        <v>979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992</v>
      </c>
      <c r="B103" s="83">
        <v>12</v>
      </c>
      <c r="C103" s="85" t="s">
        <v>21</v>
      </c>
      <c r="D103" s="87" t="s">
        <v>993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992</v>
      </c>
      <c r="B104" s="84" t="s">
        <v>994</v>
      </c>
      <c r="C104" s="86" t="s">
        <v>995</v>
      </c>
      <c r="D104" s="88" t="s">
        <v>996</v>
      </c>
      <c r="E104" s="88" t="s">
        <v>997</v>
      </c>
      <c r="F104" s="89" t="s">
        <v>876</v>
      </c>
      <c r="G104" s="89" t="s">
        <v>647</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992</v>
      </c>
      <c r="B105" s="84" t="s">
        <v>998</v>
      </c>
      <c r="C105" s="86" t="s">
        <v>999</v>
      </c>
      <c r="D105" s="88" t="s">
        <v>1000</v>
      </c>
      <c r="E105" s="88" t="s">
        <v>1001</v>
      </c>
      <c r="F105" s="89" t="s">
        <v>876</v>
      </c>
      <c r="G105" s="89" t="s">
        <v>647</v>
      </c>
      <c r="H105" s="89">
        <v>2</v>
      </c>
      <c r="I105" s="91">
        <f>IF(COUNTIF(J105:AW105,"&lt;&gt;")=0,"",SUMPRODUCT(((Recommendations[ImplStatus]="Implemented")+(Recommendations[ImplStatus]="Compensated"))*ISNUMBER(MATCH(Recommendations[Id],J105:AW105,0)))/COUNTIF(J105:AW105,"&lt;&gt;"))</f>
        <v>0</v>
      </c>
      <c r="J105" s="93" t="s">
        <v>161</v>
      </c>
      <c r="K105" s="93" t="s">
        <v>191</v>
      </c>
      <c r="L105" s="93" t="s">
        <v>206</v>
      </c>
      <c r="M105" s="93" t="s">
        <v>287</v>
      </c>
      <c r="N105" s="93" t="s">
        <v>294</v>
      </c>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992</v>
      </c>
      <c r="B106" s="84" t="s">
        <v>1002</v>
      </c>
      <c r="C106" s="86" t="s">
        <v>1003</v>
      </c>
      <c r="D106" s="88" t="s">
        <v>1004</v>
      </c>
      <c r="E106" s="88" t="s">
        <v>1005</v>
      </c>
      <c r="F106" s="89" t="s">
        <v>876</v>
      </c>
      <c r="G106" s="89" t="s">
        <v>647</v>
      </c>
      <c r="H106" s="89">
        <v>2</v>
      </c>
      <c r="I106" s="91">
        <f>IF(COUNTIF(J106:AW106,"&lt;&gt;")=0,"",SUMPRODUCT(((Recommendations[ImplStatus]="Implemented")+(Recommendations[ImplStatus]="Compensated"))*ISNUMBER(MATCH(Recommendations[Id],J106:AW106,0)))/COUNTIF(J106:AW106,"&lt;&gt;"))</f>
        <v>0</v>
      </c>
      <c r="J106" s="93" t="s">
        <v>14</v>
      </c>
      <c r="K106" s="93" t="s">
        <v>116</v>
      </c>
      <c r="L106" s="93" t="s">
        <v>166</v>
      </c>
      <c r="M106" s="93" t="s">
        <v>181</v>
      </c>
      <c r="N106" s="93" t="s">
        <v>196</v>
      </c>
      <c r="O106" s="93" t="s">
        <v>301</v>
      </c>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992</v>
      </c>
      <c r="B107" s="84" t="s">
        <v>1006</v>
      </c>
      <c r="C107" s="86" t="s">
        <v>1007</v>
      </c>
      <c r="D107" s="88" t="s">
        <v>1008</v>
      </c>
      <c r="E107" s="88" t="s">
        <v>1009</v>
      </c>
      <c r="F107" s="89" t="s">
        <v>722</v>
      </c>
      <c r="G107" s="89" t="s">
        <v>663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992</v>
      </c>
      <c r="B108" s="84" t="s">
        <v>1010</v>
      </c>
      <c r="C108" s="86" t="s">
        <v>1011</v>
      </c>
      <c r="D108" s="88" t="s">
        <v>1012</v>
      </c>
      <c r="E108" s="88" t="s">
        <v>1013</v>
      </c>
      <c r="F108" s="89" t="s">
        <v>876</v>
      </c>
      <c r="G108" s="89" t="s">
        <v>647</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992</v>
      </c>
      <c r="B109" s="84" t="s">
        <v>1014</v>
      </c>
      <c r="C109" s="86" t="s">
        <v>1015</v>
      </c>
      <c r="D109" s="88" t="s">
        <v>1016</v>
      </c>
      <c r="E109" s="88" t="s">
        <v>1017</v>
      </c>
      <c r="F109" s="89" t="s">
        <v>876</v>
      </c>
      <c r="G109" s="89" t="s">
        <v>647</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992</v>
      </c>
      <c r="B110" s="84" t="s">
        <v>1018</v>
      </c>
      <c r="C110" s="86" t="s">
        <v>1019</v>
      </c>
      <c r="D110" s="88" t="s">
        <v>1020</v>
      </c>
      <c r="E110" s="88" t="s">
        <v>1021</v>
      </c>
      <c r="F110" s="89" t="s">
        <v>604</v>
      </c>
      <c r="G110" s="89" t="s">
        <v>647</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992</v>
      </c>
      <c r="B111" s="84" t="s">
        <v>1022</v>
      </c>
      <c r="C111" s="86" t="s">
        <v>1023</v>
      </c>
      <c r="D111" s="88" t="s">
        <v>1024</v>
      </c>
      <c r="E111" s="88" t="s">
        <v>1025</v>
      </c>
      <c r="F111" s="89" t="s">
        <v>604</v>
      </c>
      <c r="G111" s="89" t="s">
        <v>647</v>
      </c>
      <c r="H111" s="89">
        <v>3</v>
      </c>
      <c r="I111" s="91">
        <f>IF(COUNTIF(J111:AW111,"&lt;&gt;")=0,"",SUMPRODUCT(((Recommendations[ImplStatus]="Implemented")+(Recommendations[ImplStatus]="Compensated"))*ISNUMBER(MATCH(Recommendations[Id],J111:AW111,0)))/COUNTIF(J111:AW111,"&lt;&gt;"))</f>
        <v>0</v>
      </c>
      <c r="J111" s="93" t="s">
        <v>85</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1026</v>
      </c>
      <c r="B112" s="83">
        <v>13</v>
      </c>
      <c r="C112" s="85" t="s">
        <v>21</v>
      </c>
      <c r="D112" s="87" t="s">
        <v>1027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1026</v>
      </c>
      <c r="B113" s="84" t="s">
        <v>1028</v>
      </c>
      <c r="C113" s="86" t="s">
        <v>1029</v>
      </c>
      <c r="D113" s="88" t="s">
        <v>1030</v>
      </c>
      <c r="E113" s="88" t="s">
        <v>1031</v>
      </c>
      <c r="F113" s="89" t="s">
        <v>876</v>
      </c>
      <c r="G113" s="89" t="s">
        <v>615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1026</v>
      </c>
      <c r="B114" s="84" t="s">
        <v>1032</v>
      </c>
      <c r="C114" s="86" t="s">
        <v>1033</v>
      </c>
      <c r="D114" s="88" t="s">
        <v>1034</v>
      </c>
      <c r="E114" s="88" t="s">
        <v>1035</v>
      </c>
      <c r="F114" s="89" t="s">
        <v>604</v>
      </c>
      <c r="G114" s="89" t="s">
        <v>615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1026</v>
      </c>
      <c r="B115" s="84" t="s">
        <v>1036</v>
      </c>
      <c r="C115" s="86" t="s">
        <v>1037</v>
      </c>
      <c r="D115" s="88" t="s">
        <v>1038</v>
      </c>
      <c r="E115" s="88" t="s">
        <v>1039</v>
      </c>
      <c r="F115" s="89" t="s">
        <v>876</v>
      </c>
      <c r="G115" s="89" t="s">
        <v>615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1026</v>
      </c>
      <c r="B116" s="84" t="s">
        <v>1040</v>
      </c>
      <c r="C116" s="86" t="s">
        <v>1041</v>
      </c>
      <c r="D116" s="88" t="s">
        <v>1042</v>
      </c>
      <c r="E116" s="88" t="s">
        <v>1043</v>
      </c>
      <c r="F116" s="89" t="s">
        <v>876</v>
      </c>
      <c r="G116" s="89" t="s">
        <v>647</v>
      </c>
      <c r="H116" s="89">
        <v>2</v>
      </c>
      <c r="I116" s="91">
        <f>IF(COUNTIF(J116:AW116,"&lt;&gt;")=0,"",SUMPRODUCT(((Recommendations[ImplStatus]="Implemented")+(Recommendations[ImplStatus]="Compensated"))*ISNUMBER(MATCH(Recommendations[Id],J116:AW116,0)))/COUNTIF(J116:AW116,"&lt;&gt;"))</f>
        <v>0</v>
      </c>
      <c r="J116" s="93" t="s">
        <v>166</v>
      </c>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1026</v>
      </c>
      <c r="B117" s="84" t="s">
        <v>1044</v>
      </c>
      <c r="C117" s="86" t="s">
        <v>1045</v>
      </c>
      <c r="D117" s="88" t="s">
        <v>1046</v>
      </c>
      <c r="E117" s="88" t="s">
        <v>1047</v>
      </c>
      <c r="F117" s="89" t="s">
        <v>604</v>
      </c>
      <c r="G117" s="89" t="s">
        <v>647</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1026</v>
      </c>
      <c r="B118" s="84" t="s">
        <v>1048</v>
      </c>
      <c r="C118" s="86" t="s">
        <v>1049</v>
      </c>
      <c r="D118" s="88" t="s">
        <v>1050</v>
      </c>
      <c r="E118" s="88" t="s">
        <v>1051</v>
      </c>
      <c r="F118" s="89" t="s">
        <v>876</v>
      </c>
      <c r="G118" s="89" t="s">
        <v>615</v>
      </c>
      <c r="H118" s="89">
        <v>2</v>
      </c>
      <c r="I118" s="91">
        <f>IF(COUNTIF(J118:AW118,"&lt;&gt;")=0,"",SUMPRODUCT(((Recommendations[ImplStatus]="Implemented")+(Recommendations[ImplStatus]="Compensated"))*ISNUMBER(MATCH(Recommendations[Id],J118:AW118,0)))/COUNTIF(J118:AW118,"&lt;&gt;"))</f>
        <v>0</v>
      </c>
      <c r="J118" s="93" t="s">
        <v>126</v>
      </c>
      <c r="K118" s="93" t="s">
        <v>268</v>
      </c>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1026</v>
      </c>
      <c r="B119" s="84" t="s">
        <v>1052</v>
      </c>
      <c r="C119" s="86" t="s">
        <v>1053</v>
      </c>
      <c r="D119" s="88" t="s">
        <v>1054</v>
      </c>
      <c r="E119" s="88" t="s">
        <v>1055</v>
      </c>
      <c r="F119" s="89" t="s">
        <v>604</v>
      </c>
      <c r="G119" s="89" t="s">
        <v>647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1026</v>
      </c>
      <c r="B120" s="84" t="s">
        <v>1056</v>
      </c>
      <c r="C120" s="86" t="s">
        <v>1057</v>
      </c>
      <c r="D120" s="88" t="s">
        <v>1058</v>
      </c>
      <c r="E120" s="88" t="s">
        <v>1059</v>
      </c>
      <c r="F120" s="89" t="s">
        <v>876</v>
      </c>
      <c r="G120" s="89" t="s">
        <v>647</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1026</v>
      </c>
      <c r="B121" s="84" t="s">
        <v>1060</v>
      </c>
      <c r="C121" s="86" t="s">
        <v>1061</v>
      </c>
      <c r="D121" s="88" t="s">
        <v>1062</v>
      </c>
      <c r="E121" s="88" t="s">
        <v>1063</v>
      </c>
      <c r="F121" s="89" t="s">
        <v>876</v>
      </c>
      <c r="G121" s="89" t="s">
        <v>647</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1026</v>
      </c>
      <c r="B122" s="84" t="s">
        <v>1064</v>
      </c>
      <c r="C122" s="86" t="s">
        <v>1065</v>
      </c>
      <c r="D122" s="88" t="s">
        <v>1066</v>
      </c>
      <c r="E122" s="88" t="s">
        <v>1067</v>
      </c>
      <c r="F122" s="89" t="s">
        <v>876</v>
      </c>
      <c r="G122" s="89" t="s">
        <v>647</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1026</v>
      </c>
      <c r="B123" s="84" t="s">
        <v>1068</v>
      </c>
      <c r="C123" s="86" t="s">
        <v>1069</v>
      </c>
      <c r="D123" s="88" t="s">
        <v>1070</v>
      </c>
      <c r="E123" s="88" t="s">
        <v>1071</v>
      </c>
      <c r="F123" s="89" t="s">
        <v>876</v>
      </c>
      <c r="G123" s="89" t="s">
        <v>615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1072</v>
      </c>
      <c r="B124" s="83">
        <v>14</v>
      </c>
      <c r="C124" s="85" t="s">
        <v>21</v>
      </c>
      <c r="D124" s="87" t="s">
        <v>1073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1072</v>
      </c>
      <c r="B125" s="84" t="s">
        <v>1074</v>
      </c>
      <c r="C125" s="86" t="s">
        <v>1075</v>
      </c>
      <c r="D125" s="88" t="s">
        <v>1076</v>
      </c>
      <c r="E125" s="88" t="s">
        <v>1077</v>
      </c>
      <c r="F125" s="89" t="s">
        <v>722</v>
      </c>
      <c r="G125" s="89" t="s">
        <v>663</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1072</v>
      </c>
      <c r="B126" s="84" t="s">
        <v>1078</v>
      </c>
      <c r="C126" s="86" t="s">
        <v>1079</v>
      </c>
      <c r="D126" s="88" t="s">
        <v>1080</v>
      </c>
      <c r="E126" s="88" t="s">
        <v>1081</v>
      </c>
      <c r="F126" s="89" t="s">
        <v>747</v>
      </c>
      <c r="G126" s="89" t="s">
        <v>647</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1072</v>
      </c>
      <c r="B127" s="84" t="s">
        <v>1082</v>
      </c>
      <c r="C127" s="86" t="s">
        <v>1083</v>
      </c>
      <c r="D127" s="88" t="s">
        <v>1084</v>
      </c>
      <c r="E127" s="88" t="s">
        <v>1085</v>
      </c>
      <c r="F127" s="89" t="s">
        <v>747</v>
      </c>
      <c r="G127" s="89" t="s">
        <v>647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1072</v>
      </c>
      <c r="B128" s="84" t="s">
        <v>1086</v>
      </c>
      <c r="C128" s="86" t="s">
        <v>1087</v>
      </c>
      <c r="D128" s="88" t="s">
        <v>1088</v>
      </c>
      <c r="E128" s="88" t="s">
        <v>1089</v>
      </c>
      <c r="F128" s="89" t="s">
        <v>747</v>
      </c>
      <c r="G128" s="89" t="s">
        <v>647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1072</v>
      </c>
      <c r="B129" s="84" t="s">
        <v>1090</v>
      </c>
      <c r="C129" s="86" t="s">
        <v>1091</v>
      </c>
      <c r="D129" s="88" t="s">
        <v>1092</v>
      </c>
      <c r="E129" s="88" t="s">
        <v>1093</v>
      </c>
      <c r="F129" s="89" t="s">
        <v>747</v>
      </c>
      <c r="G129" s="89" t="s">
        <v>647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1072</v>
      </c>
      <c r="B130" s="84" t="s">
        <v>1094</v>
      </c>
      <c r="C130" s="86" t="s">
        <v>1095</v>
      </c>
      <c r="D130" s="88" t="s">
        <v>1096</v>
      </c>
      <c r="E130" s="88" t="s">
        <v>1097</v>
      </c>
      <c r="F130" s="89" t="s">
        <v>747</v>
      </c>
      <c r="G130" s="89" t="s">
        <v>647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1072</v>
      </c>
      <c r="B131" s="84" t="s">
        <v>1098</v>
      </c>
      <c r="C131" s="86" t="s">
        <v>1099</v>
      </c>
      <c r="D131" s="88" t="s">
        <v>1100</v>
      </c>
      <c r="E131" s="88" t="s">
        <v>1101</v>
      </c>
      <c r="F131" s="89" t="s">
        <v>747</v>
      </c>
      <c r="G131" s="89" t="s">
        <v>647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1072</v>
      </c>
      <c r="B132" s="84" t="s">
        <v>1102</v>
      </c>
      <c r="C132" s="86" t="s">
        <v>1103</v>
      </c>
      <c r="D132" s="88" t="s">
        <v>1104</v>
      </c>
      <c r="E132" s="88" t="s">
        <v>1105</v>
      </c>
      <c r="F132" s="89" t="s">
        <v>747</v>
      </c>
      <c r="G132" s="89" t="s">
        <v>647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1072</v>
      </c>
      <c r="B133" s="84" t="s">
        <v>1106</v>
      </c>
      <c r="C133" s="86" t="s">
        <v>1107</v>
      </c>
      <c r="D133" s="88" t="s">
        <v>1108</v>
      </c>
      <c r="E133" s="88" t="s">
        <v>1109</v>
      </c>
      <c r="F133" s="89" t="s">
        <v>747</v>
      </c>
      <c r="G133" s="89" t="s">
        <v>647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1110</v>
      </c>
      <c r="B134" s="83">
        <v>15</v>
      </c>
      <c r="C134" s="85" t="s">
        <v>21</v>
      </c>
      <c r="D134" s="87" t="s">
        <v>1111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1110</v>
      </c>
      <c r="B135" s="84" t="s">
        <v>1112</v>
      </c>
      <c r="C135" s="86" t="s">
        <v>1113</v>
      </c>
      <c r="D135" s="88" t="s">
        <v>1114</v>
      </c>
      <c r="E135" s="88" t="s">
        <v>1115</v>
      </c>
      <c r="F135" s="89" t="s">
        <v>747</v>
      </c>
      <c r="G135" s="89" t="s">
        <v>605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1110</v>
      </c>
      <c r="B136" s="84" t="s">
        <v>1116</v>
      </c>
      <c r="C136" s="86" t="s">
        <v>1117</v>
      </c>
      <c r="D136" s="88" t="s">
        <v>1118</v>
      </c>
      <c r="E136" s="88" t="s">
        <v>1119</v>
      </c>
      <c r="F136" s="89" t="s">
        <v>722</v>
      </c>
      <c r="G136" s="89" t="s">
        <v>663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1110</v>
      </c>
      <c r="B137" s="84" t="s">
        <v>1120</v>
      </c>
      <c r="C137" s="86" t="s">
        <v>1121</v>
      </c>
      <c r="D137" s="88" t="s">
        <v>1122</v>
      </c>
      <c r="E137" s="88" t="s">
        <v>1123</v>
      </c>
      <c r="F137" s="89" t="s">
        <v>747</v>
      </c>
      <c r="G137" s="89" t="s">
        <v>663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1110</v>
      </c>
      <c r="B138" s="84" t="s">
        <v>1124</v>
      </c>
      <c r="C138" s="86" t="s">
        <v>1125</v>
      </c>
      <c r="D138" s="88" t="s">
        <v>1126</v>
      </c>
      <c r="E138" s="88" t="s">
        <v>1127</v>
      </c>
      <c r="F138" s="89" t="s">
        <v>722</v>
      </c>
      <c r="G138" s="89" t="s">
        <v>663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1110</v>
      </c>
      <c r="B139" s="84" t="s">
        <v>1128</v>
      </c>
      <c r="C139" s="86" t="s">
        <v>1129</v>
      </c>
      <c r="D139" s="88" t="s">
        <v>1130</v>
      </c>
      <c r="E139" s="88" t="s">
        <v>1131</v>
      </c>
      <c r="F139" s="89" t="s">
        <v>747</v>
      </c>
      <c r="G139" s="89" t="s">
        <v>663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1110</v>
      </c>
      <c r="B140" s="84" t="s">
        <v>1132</v>
      </c>
      <c r="C140" s="86" t="s">
        <v>1133</v>
      </c>
      <c r="D140" s="88" t="s">
        <v>1134</v>
      </c>
      <c r="E140" s="88" t="s">
        <v>1135</v>
      </c>
      <c r="F140" s="89" t="s">
        <v>662</v>
      </c>
      <c r="G140" s="89" t="s">
        <v>663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1110</v>
      </c>
      <c r="B141" s="84" t="s">
        <v>1136</v>
      </c>
      <c r="C141" s="86" t="s">
        <v>1137</v>
      </c>
      <c r="D141" s="88" t="s">
        <v>1138</v>
      </c>
      <c r="E141" s="88" t="s">
        <v>1139</v>
      </c>
      <c r="F141" s="89" t="s">
        <v>662</v>
      </c>
      <c r="G141" s="89" t="s">
        <v>647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1140</v>
      </c>
      <c r="B142" s="83">
        <v>16</v>
      </c>
      <c r="C142" s="85" t="s">
        <v>21</v>
      </c>
      <c r="D142" s="87" t="s">
        <v>1141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1140</v>
      </c>
      <c r="B143" s="84" t="s">
        <v>1142</v>
      </c>
      <c r="C143" s="86" t="s">
        <v>1143</v>
      </c>
      <c r="D143" s="88" t="s">
        <v>1144</v>
      </c>
      <c r="E143" s="88" t="s">
        <v>1145</v>
      </c>
      <c r="F143" s="89" t="s">
        <v>722</v>
      </c>
      <c r="G143" s="89" t="s">
        <v>663</v>
      </c>
      <c r="H143" s="89">
        <v>2</v>
      </c>
      <c r="I143" s="91">
        <f>IF(COUNTIF(J143:AW143,"&lt;&gt;")=0,"",SUMPRODUCT(((Recommendations[ImplStatus]="Implemented")+(Recommendations[ImplStatus]="Compensated"))*ISNUMBER(MATCH(Recommendations[Id],J143:AW143,0)))/COUNTIF(J143:AW143,"&lt;&gt;"))</f>
        <v>0</v>
      </c>
      <c r="J143" s="93" t="s">
        <v>146</v>
      </c>
      <c r="K143" s="93" t="s">
        <v>151</v>
      </c>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1140</v>
      </c>
      <c r="B144" s="84" t="s">
        <v>1146</v>
      </c>
      <c r="C144" s="86" t="s">
        <v>1147</v>
      </c>
      <c r="D144" s="88" t="s">
        <v>1148</v>
      </c>
      <c r="E144" s="88" t="s">
        <v>1149</v>
      </c>
      <c r="F144" s="89" t="s">
        <v>722</v>
      </c>
      <c r="G144" s="89" t="s">
        <v>663</v>
      </c>
      <c r="H144" s="89">
        <v>2</v>
      </c>
      <c r="I144" s="91">
        <f>IF(COUNTIF(J144:AW144,"&lt;&gt;")=0,"",SUMPRODUCT(((Recommendations[ImplStatus]="Implemented")+(Recommendations[ImplStatus]="Compensated"))*ISNUMBER(MATCH(Recommendations[Id],J144:AW144,0)))/COUNTIF(J144:AW144,"&lt;&gt;"))</f>
        <v>0</v>
      </c>
      <c r="J144" s="93" t="s">
        <v>126</v>
      </c>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1140</v>
      </c>
      <c r="B145" s="84" t="s">
        <v>1150</v>
      </c>
      <c r="C145" s="86" t="s">
        <v>1151</v>
      </c>
      <c r="D145" s="88" t="s">
        <v>1152</v>
      </c>
      <c r="E145" s="88" t="s">
        <v>1153</v>
      </c>
      <c r="F145" s="89" t="s">
        <v>630</v>
      </c>
      <c r="G145" s="89" t="s">
        <v>615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1140</v>
      </c>
      <c r="B146" s="84" t="s">
        <v>1154</v>
      </c>
      <c r="C146" s="86" t="s">
        <v>1155</v>
      </c>
      <c r="D146" s="88" t="s">
        <v>1156</v>
      </c>
      <c r="E146" s="88" t="s">
        <v>1157</v>
      </c>
      <c r="F146" s="89" t="s">
        <v>630</v>
      </c>
      <c r="G146" s="89" t="s">
        <v>605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1140</v>
      </c>
      <c r="B147" s="84" t="s">
        <v>1158</v>
      </c>
      <c r="C147" s="86" t="s">
        <v>1159</v>
      </c>
      <c r="D147" s="88" t="s">
        <v>1160</v>
      </c>
      <c r="E147" s="88" t="s">
        <v>1161</v>
      </c>
      <c r="F147" s="89" t="s">
        <v>630</v>
      </c>
      <c r="G147" s="89" t="s">
        <v>647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1140</v>
      </c>
      <c r="B148" s="84" t="s">
        <v>1162</v>
      </c>
      <c r="C148" s="86" t="s">
        <v>1163</v>
      </c>
      <c r="D148" s="88" t="s">
        <v>1164</v>
      </c>
      <c r="E148" s="88" t="s">
        <v>1165</v>
      </c>
      <c r="F148" s="89" t="s">
        <v>722</v>
      </c>
      <c r="G148" s="89" t="s">
        <v>663</v>
      </c>
      <c r="H148" s="89">
        <v>2</v>
      </c>
      <c r="I148" s="91">
        <f>IF(COUNTIF(J148:AW148,"&lt;&gt;")=0,"",SUMPRODUCT(((Recommendations[ImplStatus]="Implemented")+(Recommendations[ImplStatus]="Compensated"))*ISNUMBER(MATCH(Recommendations[Id],J148:AW148,0)))/COUNTIF(J148:AW148,"&lt;&gt;"))</f>
        <v>0</v>
      </c>
      <c r="J148" s="93" t="s">
        <v>146</v>
      </c>
      <c r="K148" s="93" t="s">
        <v>151</v>
      </c>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1140</v>
      </c>
      <c r="B149" s="84" t="s">
        <v>1166</v>
      </c>
      <c r="C149" s="86" t="s">
        <v>1167</v>
      </c>
      <c r="D149" s="88" t="s">
        <v>1168</v>
      </c>
      <c r="E149" s="88" t="s">
        <v>1169</v>
      </c>
      <c r="F149" s="89" t="s">
        <v>630</v>
      </c>
      <c r="G149" s="89" t="s">
        <v>647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1140</v>
      </c>
      <c r="B150" s="84" t="s">
        <v>1170</v>
      </c>
      <c r="C150" s="86" t="s">
        <v>1171</v>
      </c>
      <c r="D150" s="88" t="s">
        <v>1172</v>
      </c>
      <c r="E150" s="88" t="s">
        <v>1173</v>
      </c>
      <c r="F150" s="89" t="s">
        <v>876</v>
      </c>
      <c r="G150" s="89" t="s">
        <v>647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1140</v>
      </c>
      <c r="B151" s="84" t="s">
        <v>1174</v>
      </c>
      <c r="C151" s="86" t="s">
        <v>1175</v>
      </c>
      <c r="D151" s="88" t="s">
        <v>1176</v>
      </c>
      <c r="E151" s="88" t="s">
        <v>1177</v>
      </c>
      <c r="F151" s="89" t="s">
        <v>747</v>
      </c>
      <c r="G151" s="89" t="s">
        <v>647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1140</v>
      </c>
      <c r="B152" s="84" t="s">
        <v>1178</v>
      </c>
      <c r="C152" s="86" t="s">
        <v>1179</v>
      </c>
      <c r="D152" s="88" t="s">
        <v>1180</v>
      </c>
      <c r="E152" s="88" t="s">
        <v>1181</v>
      </c>
      <c r="F152" s="89" t="s">
        <v>630</v>
      </c>
      <c r="G152" s="89" t="s">
        <v>647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1140</v>
      </c>
      <c r="B153" s="84" t="s">
        <v>1182</v>
      </c>
      <c r="C153" s="86" t="s">
        <v>1183</v>
      </c>
      <c r="D153" s="88" t="s">
        <v>1184</v>
      </c>
      <c r="E153" s="88" t="s">
        <v>1185</v>
      </c>
      <c r="F153" s="89" t="s">
        <v>630</v>
      </c>
      <c r="G153" s="89" t="s">
        <v>647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1140</v>
      </c>
      <c r="B154" s="84" t="s">
        <v>1186</v>
      </c>
      <c r="C154" s="86" t="s">
        <v>1187</v>
      </c>
      <c r="D154" s="88" t="s">
        <v>1188</v>
      </c>
      <c r="E154" s="88" t="s">
        <v>1189</v>
      </c>
      <c r="F154" s="89" t="s">
        <v>630</v>
      </c>
      <c r="G154" s="89" t="s">
        <v>647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1140</v>
      </c>
      <c r="B155" s="84" t="s">
        <v>1190</v>
      </c>
      <c r="C155" s="86" t="s">
        <v>1191</v>
      </c>
      <c r="D155" s="88" t="s">
        <v>1192</v>
      </c>
      <c r="E155" s="88" t="s">
        <v>1193</v>
      </c>
      <c r="F155" s="89" t="s">
        <v>630</v>
      </c>
      <c r="G155" s="89" t="s">
        <v>615</v>
      </c>
      <c r="H155" s="89">
        <v>3</v>
      </c>
      <c r="I155" s="91">
        <f>IF(COUNTIF(J155:AW155,"&lt;&gt;")=0,"",SUMPRODUCT(((Recommendations[ImplStatus]="Implemented")+(Recommendations[ImplStatus]="Compensated"))*ISNUMBER(MATCH(Recommendations[Id],J155:AW155,0)))/COUNTIF(J155:AW155,"&lt;&gt;"))</f>
        <v>0</v>
      </c>
      <c r="J155" s="93" t="s">
        <v>141</v>
      </c>
      <c r="K155" s="93" t="s">
        <v>279</v>
      </c>
      <c r="L155" s="93" t="s">
        <v>306</v>
      </c>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1140</v>
      </c>
      <c r="B156" s="84" t="s">
        <v>1194</v>
      </c>
      <c r="C156" s="86" t="s">
        <v>1195</v>
      </c>
      <c r="D156" s="88" t="s">
        <v>1196</v>
      </c>
      <c r="E156" s="88" t="s">
        <v>1197</v>
      </c>
      <c r="F156" s="89" t="s">
        <v>630</v>
      </c>
      <c r="G156" s="89" t="s">
        <v>647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1198</v>
      </c>
      <c r="B157" s="83">
        <v>17</v>
      </c>
      <c r="C157" s="85" t="s">
        <v>21</v>
      </c>
      <c r="D157" s="87" t="s">
        <v>1199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1198</v>
      </c>
      <c r="B158" s="84" t="s">
        <v>1200</v>
      </c>
      <c r="C158" s="86" t="s">
        <v>1201</v>
      </c>
      <c r="D158" s="88" t="s">
        <v>1202</v>
      </c>
      <c r="E158" s="88" t="s">
        <v>1203</v>
      </c>
      <c r="F158" s="89" t="s">
        <v>747</v>
      </c>
      <c r="G158" s="89" t="s">
        <v>610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1198</v>
      </c>
      <c r="B159" s="84" t="s">
        <v>1204</v>
      </c>
      <c r="C159" s="86" t="s">
        <v>1205</v>
      </c>
      <c r="D159" s="88" t="s">
        <v>1206</v>
      </c>
      <c r="E159" s="88" t="s">
        <v>1207</v>
      </c>
      <c r="F159" s="89" t="s">
        <v>722</v>
      </c>
      <c r="G159" s="89" t="s">
        <v>663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1198</v>
      </c>
      <c r="B160" s="84" t="s">
        <v>1208</v>
      </c>
      <c r="C160" s="86" t="s">
        <v>1209</v>
      </c>
      <c r="D160" s="88" t="s">
        <v>1210</v>
      </c>
      <c r="E160" s="88" t="s">
        <v>1211</v>
      </c>
      <c r="F160" s="89" t="s">
        <v>722</v>
      </c>
      <c r="G160" s="89" t="s">
        <v>663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1198</v>
      </c>
      <c r="B161" s="84" t="s">
        <v>1212</v>
      </c>
      <c r="C161" s="86" t="s">
        <v>1213</v>
      </c>
      <c r="D161" s="88" t="s">
        <v>1214</v>
      </c>
      <c r="E161" s="88" t="s">
        <v>1215</v>
      </c>
      <c r="F161" s="89" t="s">
        <v>722</v>
      </c>
      <c r="G161" s="89" t="s">
        <v>663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1198</v>
      </c>
      <c r="B162" s="84" t="s">
        <v>1216</v>
      </c>
      <c r="C162" s="86" t="s">
        <v>1217</v>
      </c>
      <c r="D162" s="88" t="s">
        <v>1218</v>
      </c>
      <c r="E162" s="88" t="s">
        <v>1219</v>
      </c>
      <c r="F162" s="89" t="s">
        <v>747</v>
      </c>
      <c r="G162" s="89" t="s">
        <v>610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1198</v>
      </c>
      <c r="B163" s="84" t="s">
        <v>1220</v>
      </c>
      <c r="C163" s="86" t="s">
        <v>1221</v>
      </c>
      <c r="D163" s="88" t="s">
        <v>1222</v>
      </c>
      <c r="E163" s="88" t="s">
        <v>1223</v>
      </c>
      <c r="F163" s="89" t="s">
        <v>747</v>
      </c>
      <c r="G163" s="89" t="s">
        <v>610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1198</v>
      </c>
      <c r="B164" s="84" t="s">
        <v>1224</v>
      </c>
      <c r="C164" s="86" t="s">
        <v>1225</v>
      </c>
      <c r="D164" s="88" t="s">
        <v>1226</v>
      </c>
      <c r="E164" s="88" t="s">
        <v>1227</v>
      </c>
      <c r="F164" s="89" t="s">
        <v>747</v>
      </c>
      <c r="G164" s="89" t="s">
        <v>979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1198</v>
      </c>
      <c r="B165" s="84" t="s">
        <v>1228</v>
      </c>
      <c r="C165" s="86" t="s">
        <v>1229</v>
      </c>
      <c r="D165" s="88" t="s">
        <v>1230</v>
      </c>
      <c r="E165" s="88" t="s">
        <v>1231</v>
      </c>
      <c r="F165" s="89" t="s">
        <v>747</v>
      </c>
      <c r="G165" s="89" t="s">
        <v>979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1198</v>
      </c>
      <c r="B166" s="84" t="s">
        <v>1232</v>
      </c>
      <c r="C166" s="86" t="s">
        <v>1233</v>
      </c>
      <c r="D166" s="88" t="s">
        <v>1234</v>
      </c>
      <c r="E166" s="88" t="s">
        <v>1235</v>
      </c>
      <c r="F166" s="89" t="s">
        <v>722</v>
      </c>
      <c r="G166" s="89" t="s">
        <v>979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1236</v>
      </c>
      <c r="B167" s="83">
        <v>18</v>
      </c>
      <c r="C167" s="85" t="s">
        <v>21</v>
      </c>
      <c r="D167" s="87" t="s">
        <v>1237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1236</v>
      </c>
      <c r="B168" s="84" t="s">
        <v>1238</v>
      </c>
      <c r="C168" s="86" t="s">
        <v>1239</v>
      </c>
      <c r="D168" s="88" t="s">
        <v>1240</v>
      </c>
      <c r="E168" s="88" t="s">
        <v>1241</v>
      </c>
      <c r="F168" s="89" t="s">
        <v>722</v>
      </c>
      <c r="G168" s="89" t="s">
        <v>663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1236</v>
      </c>
      <c r="B169" s="84" t="s">
        <v>1242</v>
      </c>
      <c r="C169" s="86" t="s">
        <v>1243</v>
      </c>
      <c r="D169" s="88" t="s">
        <v>1244</v>
      </c>
      <c r="E169" s="88" t="s">
        <v>1245</v>
      </c>
      <c r="F169" s="89" t="s">
        <v>876</v>
      </c>
      <c r="G169" s="89" t="s">
        <v>615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1236</v>
      </c>
      <c r="B170" s="84" t="s">
        <v>1246</v>
      </c>
      <c r="C170" s="86" t="s">
        <v>1247</v>
      </c>
      <c r="D170" s="88" t="s">
        <v>1248</v>
      </c>
      <c r="E170" s="88" t="s">
        <v>1249</v>
      </c>
      <c r="F170" s="89" t="s">
        <v>876</v>
      </c>
      <c r="G170" s="89" t="s">
        <v>647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1236</v>
      </c>
      <c r="B171" s="84" t="s">
        <v>1250</v>
      </c>
      <c r="C171" s="86" t="s">
        <v>1251</v>
      </c>
      <c r="D171" s="88" t="s">
        <v>1252</v>
      </c>
      <c r="E171" s="88" t="s">
        <v>1253</v>
      </c>
      <c r="F171" s="89" t="s">
        <v>876</v>
      </c>
      <c r="G171" s="89" t="s">
        <v>647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1236</v>
      </c>
      <c r="B172" s="94" t="s">
        <v>1254</v>
      </c>
      <c r="C172" s="95" t="s">
        <v>1255</v>
      </c>
      <c r="D172" s="96" t="s">
        <v>1256</v>
      </c>
      <c r="E172" s="96" t="s">
        <v>1257</v>
      </c>
      <c r="F172" s="97" t="s">
        <v>876</v>
      </c>
      <c r="G172" s="97" t="s">
        <v>615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316</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IFERROR(INDEX('Recommendations'!$H$2:$H$66, MATCH(J2,'Recommendations'!$A$2:$A$66,0))="Implemented", FALSE))</xm:f>
            <x14:dxf>
              <font>
                <color rgb="FF000000"/>
              </font>
              <fill>
                <patternFill>
                  <bgColor rgb="FF3C7D22"/>
                </patternFill>
              </fill>
            </x14:dxf>
          </x14:cfRule>
          <x14:cfRule type="expression" priority="2" id="{00000000-000E-0000-0400-000002000000}">
            <xm:f>AND(J2&lt;&gt;"", IFERROR(INDEX('Recommendations'!$H$2:$H$66, MATCH(J2,'Recommendations'!$A$2:$A$66,0))="Compensated", FALSE))</xm:f>
            <x14:dxf>
              <font>
                <color rgb="FF000000"/>
              </font>
              <fill>
                <patternFill>
                  <bgColor rgb="FFC6E0B4"/>
                </patternFill>
              </fill>
            </x14:dxf>
          </x14:cfRule>
          <x14:cfRule type="expression" priority="3" id="{00000000-000E-0000-0400-000003000000}">
            <xm:f>AND(J2&lt;&gt;"", IFERROR(INDEX('Recommendations'!$H$2:$H$66, MATCH(J2,'Recommendations'!$A$2:$A$66,0))="Testing", FALSE))</xm:f>
            <x14:dxf>
              <font>
                <color rgb="FF000000"/>
              </font>
              <fill>
                <patternFill>
                  <bgColor rgb="FFFFC000"/>
                </patternFill>
              </fill>
            </x14:dxf>
          </x14:cfRule>
          <x14:cfRule type="expression" priority="4" id="{00000000-000E-0000-0400-000004000000}">
            <xm:f>AND(J2&lt;&gt;"", IFERROR(INDEX('Recommendations'!$H$2:$H$66, MATCH(J2,'Recommendations'!$A$2:$A$66,0))="Failed", FALSE))</xm:f>
            <x14:dxf>
              <font>
                <color rgb="FF000000"/>
              </font>
              <fill>
                <patternFill>
                  <bgColor rgb="FFD82891"/>
                </patternFill>
              </fill>
            </x14:dxf>
          </x14:cfRule>
          <x14:cfRule type="expression" priority="5" id="{00000000-000E-0000-0400-000005000000}">
            <xm:f>AND(J2&lt;&gt;"", IFERROR(INDEX('Recommendations'!$H$2:$H$66, MATCH(J2,'Recommendations'!$A$2:$A$66,0))="Risk Accepted", FALSE))</xm:f>
            <x14:dxf>
              <font>
                <color rgb="FF000000"/>
              </font>
              <fill>
                <patternFill>
                  <bgColor rgb="FFD9D9D9"/>
                </patternFill>
              </fill>
            </x14:dxf>
          </x14:cfRule>
          <x14:cfRule type="expression" priority="6" id="{00000000-000E-0000-0400-000006000000}">
            <xm:f>AND(J2&lt;&gt;"", IFERROR(INDEX('Recommendations'!$H$2:$H$66, MATCH(J2,'Recommendations'!$A$2:$A$66,0))="N/A",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1258</v>
      </c>
      <c r="B1" s="130" t="s">
        <v>1259</v>
      </c>
      <c r="C1" s="130" t="s">
        <v>1260</v>
      </c>
      <c r="D1" s="130" t="s">
        <v>1261</v>
      </c>
      <c r="E1" s="130" t="s">
        <v>1262</v>
      </c>
      <c r="F1" s="130" t="s">
        <v>557</v>
      </c>
      <c r="G1" s="130" t="s">
        <v>558</v>
      </c>
      <c r="H1" s="130" t="s">
        <v>559</v>
      </c>
      <c r="I1" s="130" t="s">
        <v>560</v>
      </c>
      <c r="J1" s="130" t="s">
        <v>561</v>
      </c>
      <c r="K1" s="130" t="s">
        <v>562</v>
      </c>
      <c r="L1" s="130" t="s">
        <v>563</v>
      </c>
      <c r="M1" s="130" t="s">
        <v>564</v>
      </c>
      <c r="N1" s="130" t="s">
        <v>565</v>
      </c>
      <c r="O1" s="130" t="s">
        <v>566</v>
      </c>
      <c r="P1" s="130" t="s">
        <v>567</v>
      </c>
      <c r="Q1" s="130" t="s">
        <v>568</v>
      </c>
      <c r="R1" s="130" t="s">
        <v>569</v>
      </c>
      <c r="S1" s="130" t="s">
        <v>570</v>
      </c>
      <c r="T1" s="130" t="s">
        <v>571</v>
      </c>
      <c r="U1" s="130" t="s">
        <v>572</v>
      </c>
      <c r="V1" s="130" t="s">
        <v>573</v>
      </c>
      <c r="W1" s="130" t="s">
        <v>574</v>
      </c>
      <c r="X1" s="130" t="s">
        <v>575</v>
      </c>
      <c r="Y1" s="130" t="s">
        <v>576</v>
      </c>
      <c r="Z1" s="130" t="s">
        <v>577</v>
      </c>
      <c r="AA1" s="130" t="s">
        <v>578</v>
      </c>
      <c r="AB1" s="130" t="s">
        <v>579</v>
      </c>
      <c r="AC1" s="130" t="s">
        <v>580</v>
      </c>
      <c r="AD1" s="130" t="s">
        <v>581</v>
      </c>
      <c r="AE1" s="130" t="s">
        <v>582</v>
      </c>
      <c r="AF1" s="130" t="s">
        <v>583</v>
      </c>
      <c r="AG1" s="130" t="s">
        <v>584</v>
      </c>
      <c r="AH1" s="130" t="s">
        <v>585</v>
      </c>
      <c r="AI1" s="130" t="s">
        <v>586</v>
      </c>
      <c r="AJ1" s="130" t="s">
        <v>587</v>
      </c>
      <c r="AK1" s="130" t="s">
        <v>588</v>
      </c>
      <c r="AL1" s="130" t="s">
        <v>589</v>
      </c>
      <c r="AM1" s="130" t="s">
        <v>590</v>
      </c>
      <c r="AN1" s="130" t="s">
        <v>591</v>
      </c>
      <c r="AO1" s="130" t="s">
        <v>592</v>
      </c>
      <c r="AP1" s="130" t="s">
        <v>593</v>
      </c>
      <c r="AQ1" s="130" t="s">
        <v>594</v>
      </c>
      <c r="AR1" s="130" t="s">
        <v>595</v>
      </c>
      <c r="AS1" s="130" t="s">
        <v>596</v>
      </c>
      <c r="AT1" s="131" t="s">
        <v>597</v>
      </c>
    </row>
    <row r="2" spans="1:46" ht="60" customHeight="1" outlineLevel="1" x14ac:dyDescent="0.35">
      <c r="A2" s="123" t="s">
        <v>398</v>
      </c>
      <c r="B2" s="109" t="s">
        <v>1263</v>
      </c>
      <c r="C2" s="109"/>
      <c r="D2" s="112" t="s">
        <v>1264</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398</v>
      </c>
      <c r="B3" s="110" t="s">
        <v>1263</v>
      </c>
      <c r="C3" s="111" t="s">
        <v>1265</v>
      </c>
      <c r="D3" s="113" t="s">
        <v>1266</v>
      </c>
      <c r="E3" s="113" t="s">
        <v>1267</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398</v>
      </c>
      <c r="B4" s="110" t="s">
        <v>1263</v>
      </c>
      <c r="C4" s="111" t="s">
        <v>1268</v>
      </c>
      <c r="D4" s="113" t="s">
        <v>1269</v>
      </c>
      <c r="E4" s="113" t="s">
        <v>1270</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398</v>
      </c>
      <c r="B5" s="110" t="s">
        <v>1263</v>
      </c>
      <c r="C5" s="111" t="s">
        <v>1271</v>
      </c>
      <c r="D5" s="113" t="s">
        <v>1272</v>
      </c>
      <c r="E5" s="113" t="s">
        <v>1273</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398</v>
      </c>
      <c r="B6" s="110" t="s">
        <v>1263</v>
      </c>
      <c r="C6" s="111" t="s">
        <v>1274</v>
      </c>
      <c r="D6" s="113" t="s">
        <v>1275</v>
      </c>
      <c r="E6" s="113" t="s">
        <v>1276</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398</v>
      </c>
      <c r="B7" s="110" t="s">
        <v>1263</v>
      </c>
      <c r="C7" s="111" t="s">
        <v>1277</v>
      </c>
      <c r="D7" s="113" t="s">
        <v>1278</v>
      </c>
      <c r="E7" s="113" t="s">
        <v>1279</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398</v>
      </c>
      <c r="B8" s="110" t="s">
        <v>1263</v>
      </c>
      <c r="C8" s="111" t="s">
        <v>1280</v>
      </c>
      <c r="D8" s="113" t="s">
        <v>1281</v>
      </c>
      <c r="E8" s="113" t="s">
        <v>1282</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398</v>
      </c>
      <c r="B9" s="110" t="s">
        <v>1263</v>
      </c>
      <c r="C9" s="111" t="s">
        <v>1283</v>
      </c>
      <c r="D9" s="113" t="s">
        <v>1284</v>
      </c>
      <c r="E9" s="113" t="s">
        <v>1285</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398</v>
      </c>
      <c r="B10" s="110" t="s">
        <v>1263</v>
      </c>
      <c r="C10" s="111" t="s">
        <v>1286</v>
      </c>
      <c r="D10" s="113" t="s">
        <v>1287</v>
      </c>
      <c r="E10" s="113" t="s">
        <v>1288</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398</v>
      </c>
      <c r="B11" s="110" t="s">
        <v>1263</v>
      </c>
      <c r="C11" s="111" t="s">
        <v>1289</v>
      </c>
      <c r="D11" s="113" t="s">
        <v>1290</v>
      </c>
      <c r="E11" s="113" t="s">
        <v>1291</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398</v>
      </c>
      <c r="B12" s="110" t="s">
        <v>1263</v>
      </c>
      <c r="C12" s="111" t="s">
        <v>1292</v>
      </c>
      <c r="D12" s="113" t="s">
        <v>1293</v>
      </c>
      <c r="E12" s="113" t="s">
        <v>1294</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398</v>
      </c>
      <c r="B13" s="110" t="s">
        <v>1263</v>
      </c>
      <c r="C13" s="111" t="s">
        <v>1295</v>
      </c>
      <c r="D13" s="113" t="s">
        <v>1296</v>
      </c>
      <c r="E13" s="113" t="s">
        <v>1297</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398</v>
      </c>
      <c r="B14" s="110" t="s">
        <v>1263</v>
      </c>
      <c r="C14" s="111" t="s">
        <v>1298</v>
      </c>
      <c r="D14" s="113" t="s">
        <v>1299</v>
      </c>
      <c r="E14" s="113" t="s">
        <v>1300</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398</v>
      </c>
      <c r="B15" s="110" t="s">
        <v>1263</v>
      </c>
      <c r="C15" s="111" t="s">
        <v>1301</v>
      </c>
      <c r="D15" s="113" t="s">
        <v>1302</v>
      </c>
      <c r="E15" s="113" t="s">
        <v>1303</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398</v>
      </c>
      <c r="B16" s="110" t="s">
        <v>1263</v>
      </c>
      <c r="C16" s="111" t="s">
        <v>1304</v>
      </c>
      <c r="D16" s="113" t="s">
        <v>1305</v>
      </c>
      <c r="E16" s="113" t="s">
        <v>1306</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398</v>
      </c>
      <c r="B17" s="110" t="s">
        <v>1263</v>
      </c>
      <c r="C17" s="111" t="s">
        <v>1307</v>
      </c>
      <c r="D17" s="113" t="s">
        <v>1308</v>
      </c>
      <c r="E17" s="113" t="s">
        <v>1309</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398</v>
      </c>
      <c r="B18" s="110" t="s">
        <v>1263</v>
      </c>
      <c r="C18" s="111" t="s">
        <v>1310</v>
      </c>
      <c r="D18" s="113" t="s">
        <v>1311</v>
      </c>
      <c r="E18" s="113" t="s">
        <v>1312</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398</v>
      </c>
      <c r="B19" s="109" t="s">
        <v>1313</v>
      </c>
      <c r="C19" s="109"/>
      <c r="D19" s="112" t="s">
        <v>1314</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398</v>
      </c>
      <c r="B20" s="110" t="s">
        <v>1313</v>
      </c>
      <c r="C20" s="111" t="s">
        <v>1315</v>
      </c>
      <c r="D20" s="113" t="s">
        <v>1316</v>
      </c>
      <c r="E20" s="113" t="s">
        <v>1317</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398</v>
      </c>
      <c r="B21" s="110" t="s">
        <v>1313</v>
      </c>
      <c r="C21" s="111" t="s">
        <v>1318</v>
      </c>
      <c r="D21" s="113" t="s">
        <v>1319</v>
      </c>
      <c r="E21" s="113" t="s">
        <v>1320</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398</v>
      </c>
      <c r="B22" s="110" t="s">
        <v>1313</v>
      </c>
      <c r="C22" s="111" t="s">
        <v>1321</v>
      </c>
      <c r="D22" s="113" t="s">
        <v>1322</v>
      </c>
      <c r="E22" s="113" t="s">
        <v>1323</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398</v>
      </c>
      <c r="B23" s="110" t="s">
        <v>1313</v>
      </c>
      <c r="C23" s="111" t="s">
        <v>1324</v>
      </c>
      <c r="D23" s="113" t="s">
        <v>1325</v>
      </c>
      <c r="E23" s="113" t="s">
        <v>1326</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398</v>
      </c>
      <c r="B24" s="110" t="s">
        <v>1313</v>
      </c>
      <c r="C24" s="111" t="s">
        <v>1327</v>
      </c>
      <c r="D24" s="113" t="s">
        <v>1328</v>
      </c>
      <c r="E24" s="113" t="s">
        <v>1329</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398</v>
      </c>
      <c r="B25" s="110" t="s">
        <v>1313</v>
      </c>
      <c r="C25" s="111" t="s">
        <v>1330</v>
      </c>
      <c r="D25" s="113" t="s">
        <v>1331</v>
      </c>
      <c r="E25" s="113" t="s">
        <v>1332</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398</v>
      </c>
      <c r="B26" s="110" t="s">
        <v>1313</v>
      </c>
      <c r="C26" s="111" t="s">
        <v>1333</v>
      </c>
      <c r="D26" s="113" t="s">
        <v>1334</v>
      </c>
      <c r="E26" s="113" t="s">
        <v>1335</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398</v>
      </c>
      <c r="B27" s="110" t="s">
        <v>1313</v>
      </c>
      <c r="C27" s="111" t="s">
        <v>1336</v>
      </c>
      <c r="D27" s="113" t="s">
        <v>1337</v>
      </c>
      <c r="E27" s="113" t="s">
        <v>1338</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398</v>
      </c>
      <c r="B28" s="110" t="s">
        <v>1313</v>
      </c>
      <c r="C28" s="111" t="s">
        <v>1339</v>
      </c>
      <c r="D28" s="113" t="s">
        <v>1340</v>
      </c>
      <c r="E28" s="113" t="s">
        <v>1341</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398</v>
      </c>
      <c r="B29" s="110" t="s">
        <v>1313</v>
      </c>
      <c r="C29" s="111" t="s">
        <v>1342</v>
      </c>
      <c r="D29" s="113" t="s">
        <v>1343</v>
      </c>
      <c r="E29" s="113" t="s">
        <v>1344</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398</v>
      </c>
      <c r="B30" s="110" t="s">
        <v>1313</v>
      </c>
      <c r="C30" s="111" t="s">
        <v>1345</v>
      </c>
      <c r="D30" s="113" t="s">
        <v>1346</v>
      </c>
      <c r="E30" s="113" t="s">
        <v>1347</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398</v>
      </c>
      <c r="B31" s="110" t="s">
        <v>1313</v>
      </c>
      <c r="C31" s="111" t="s">
        <v>1348</v>
      </c>
      <c r="D31" s="113" t="s">
        <v>1349</v>
      </c>
      <c r="E31" s="113" t="s">
        <v>1350</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1351</v>
      </c>
      <c r="B32" s="109"/>
      <c r="C32" s="109"/>
      <c r="D32" s="112" t="s">
        <v>1352</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1351</v>
      </c>
      <c r="B33" s="110"/>
      <c r="C33" s="111" t="s">
        <v>1353</v>
      </c>
      <c r="D33" s="113" t="s">
        <v>1354</v>
      </c>
      <c r="E33" s="113" t="s">
        <v>1355</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1351</v>
      </c>
      <c r="B34" s="110"/>
      <c r="C34" s="111" t="s">
        <v>1356</v>
      </c>
      <c r="D34" s="113" t="s">
        <v>1357</v>
      </c>
      <c r="E34" s="113" t="s">
        <v>1358</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1351</v>
      </c>
      <c r="B35" s="110"/>
      <c r="C35" s="111" t="s">
        <v>1359</v>
      </c>
      <c r="D35" s="113" t="s">
        <v>1360</v>
      </c>
      <c r="E35" s="113" t="s">
        <v>1361</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1351</v>
      </c>
      <c r="B36" s="109" t="s">
        <v>1362</v>
      </c>
      <c r="C36" s="109"/>
      <c r="D36" s="112" t="s">
        <v>1363</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1351</v>
      </c>
      <c r="B37" s="110" t="s">
        <v>1362</v>
      </c>
      <c r="C37" s="111" t="s">
        <v>1364</v>
      </c>
      <c r="D37" s="113" t="s">
        <v>1365</v>
      </c>
      <c r="E37" s="113" t="s">
        <v>1366</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1351</v>
      </c>
      <c r="B38" s="110" t="s">
        <v>1362</v>
      </c>
      <c r="C38" s="111" t="s">
        <v>1367</v>
      </c>
      <c r="D38" s="113" t="s">
        <v>1368</v>
      </c>
      <c r="E38" s="113" t="s">
        <v>1369</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1351</v>
      </c>
      <c r="B39" s="110" t="s">
        <v>1362</v>
      </c>
      <c r="C39" s="111" t="s">
        <v>1370</v>
      </c>
      <c r="D39" s="113" t="s">
        <v>1371</v>
      </c>
      <c r="E39" s="113" t="s">
        <v>1372</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1351</v>
      </c>
      <c r="B40" s="110" t="s">
        <v>1362</v>
      </c>
      <c r="C40" s="111" t="s">
        <v>1373</v>
      </c>
      <c r="D40" s="113" t="s">
        <v>1374</v>
      </c>
      <c r="E40" s="113" t="s">
        <v>1375</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1351</v>
      </c>
      <c r="B41" s="110" t="s">
        <v>1362</v>
      </c>
      <c r="C41" s="111" t="s">
        <v>1376</v>
      </c>
      <c r="D41" s="113" t="s">
        <v>1377</v>
      </c>
      <c r="E41" s="113" t="s">
        <v>1378</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1351</v>
      </c>
      <c r="B42" s="110" t="s">
        <v>1362</v>
      </c>
      <c r="C42" s="111" t="s">
        <v>1379</v>
      </c>
      <c r="D42" s="113" t="s">
        <v>1380</v>
      </c>
      <c r="E42" s="113" t="s">
        <v>1381</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1351</v>
      </c>
      <c r="B43" s="110" t="s">
        <v>1362</v>
      </c>
      <c r="C43" s="111" t="s">
        <v>1382</v>
      </c>
      <c r="D43" s="113" t="s">
        <v>1383</v>
      </c>
      <c r="E43" s="113" t="s">
        <v>1384</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1351</v>
      </c>
      <c r="B44" s="110" t="s">
        <v>1362</v>
      </c>
      <c r="C44" s="111" t="s">
        <v>1385</v>
      </c>
      <c r="D44" s="113" t="s">
        <v>1386</v>
      </c>
      <c r="E44" s="113" t="s">
        <v>1387</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1351</v>
      </c>
      <c r="B45" s="110" t="s">
        <v>1362</v>
      </c>
      <c r="C45" s="111" t="s">
        <v>1388</v>
      </c>
      <c r="D45" s="113" t="s">
        <v>1389</v>
      </c>
      <c r="E45" s="113" t="s">
        <v>1390</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1351</v>
      </c>
      <c r="B46" s="110" t="s">
        <v>1362</v>
      </c>
      <c r="C46" s="111" t="s">
        <v>1391</v>
      </c>
      <c r="D46" s="113" t="s">
        <v>1392</v>
      </c>
      <c r="E46" s="113" t="s">
        <v>1393</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1351</v>
      </c>
      <c r="B47" s="110" t="s">
        <v>1362</v>
      </c>
      <c r="C47" s="111" t="s">
        <v>1394</v>
      </c>
      <c r="D47" s="113" t="s">
        <v>1395</v>
      </c>
      <c r="E47" s="113" t="s">
        <v>1396</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1351</v>
      </c>
      <c r="B48" s="110" t="s">
        <v>1362</v>
      </c>
      <c r="C48" s="111" t="s">
        <v>1397</v>
      </c>
      <c r="D48" s="113" t="s">
        <v>1398</v>
      </c>
      <c r="E48" s="113" t="s">
        <v>1399</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1351</v>
      </c>
      <c r="B49" s="110" t="s">
        <v>1362</v>
      </c>
      <c r="C49" s="111" t="s">
        <v>1400</v>
      </c>
      <c r="D49" s="113" t="s">
        <v>1401</v>
      </c>
      <c r="E49" s="113" t="s">
        <v>1402</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1351</v>
      </c>
      <c r="B50" s="110" t="s">
        <v>1362</v>
      </c>
      <c r="C50" s="111" t="s">
        <v>1403</v>
      </c>
      <c r="D50" s="113" t="s">
        <v>1404</v>
      </c>
      <c r="E50" s="113" t="s">
        <v>1405</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1351</v>
      </c>
      <c r="B51" s="109" t="s">
        <v>1406</v>
      </c>
      <c r="C51" s="109"/>
      <c r="D51" s="112" t="s">
        <v>1407</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1351</v>
      </c>
      <c r="B52" s="110" t="s">
        <v>1406</v>
      </c>
      <c r="C52" s="111" t="s">
        <v>1408</v>
      </c>
      <c r="D52" s="113" t="s">
        <v>1409</v>
      </c>
      <c r="E52" s="113" t="s">
        <v>1410</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1351</v>
      </c>
      <c r="B53" s="110" t="s">
        <v>1406</v>
      </c>
      <c r="C53" s="111" t="s">
        <v>1411</v>
      </c>
      <c r="D53" s="113" t="s">
        <v>1412</v>
      </c>
      <c r="E53" s="113" t="s">
        <v>1413</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1351</v>
      </c>
      <c r="B54" s="110" t="s">
        <v>1406</v>
      </c>
      <c r="C54" s="111" t="s">
        <v>1414</v>
      </c>
      <c r="D54" s="113" t="s">
        <v>1415</v>
      </c>
      <c r="E54" s="113" t="s">
        <v>1416</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1351</v>
      </c>
      <c r="B55" s="110" t="s">
        <v>1406</v>
      </c>
      <c r="C55" s="111" t="s">
        <v>1417</v>
      </c>
      <c r="D55" s="113" t="s">
        <v>1418</v>
      </c>
      <c r="E55" s="113" t="s">
        <v>1419</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1351</v>
      </c>
      <c r="B56" s="110" t="s">
        <v>1406</v>
      </c>
      <c r="C56" s="111" t="s">
        <v>1420</v>
      </c>
      <c r="D56" s="113" t="s">
        <v>1421</v>
      </c>
      <c r="E56" s="113" t="s">
        <v>1422</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1351</v>
      </c>
      <c r="B57" s="110" t="s">
        <v>1406</v>
      </c>
      <c r="C57" s="111" t="s">
        <v>1423</v>
      </c>
      <c r="D57" s="113" t="s">
        <v>1424</v>
      </c>
      <c r="E57" s="113" t="s">
        <v>1425</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1351</v>
      </c>
      <c r="B58" s="110" t="s">
        <v>1406</v>
      </c>
      <c r="C58" s="111" t="s">
        <v>1426</v>
      </c>
      <c r="D58" s="113" t="s">
        <v>1427</v>
      </c>
      <c r="E58" s="113" t="s">
        <v>1428</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1351</v>
      </c>
      <c r="B59" s="110" t="s">
        <v>1406</v>
      </c>
      <c r="C59" s="111" t="s">
        <v>1429</v>
      </c>
      <c r="D59" s="113" t="s">
        <v>1430</v>
      </c>
      <c r="E59" s="113" t="s">
        <v>1431</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1351</v>
      </c>
      <c r="B60" s="110" t="s">
        <v>1432</v>
      </c>
      <c r="C60" s="111" t="s">
        <v>1433</v>
      </c>
      <c r="D60" s="113" t="s">
        <v>1434</v>
      </c>
      <c r="E60" s="113" t="s">
        <v>1435</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1351</v>
      </c>
      <c r="B61" s="110" t="s">
        <v>1432</v>
      </c>
      <c r="C61" s="111" t="s">
        <v>1436</v>
      </c>
      <c r="D61" s="113" t="s">
        <v>1437</v>
      </c>
      <c r="E61" s="113" t="s">
        <v>1438</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1351</v>
      </c>
      <c r="B62" s="109" t="s">
        <v>1439</v>
      </c>
      <c r="C62" s="109"/>
      <c r="D62" s="112" t="s">
        <v>1440</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1351</v>
      </c>
      <c r="B63" s="110" t="s">
        <v>1439</v>
      </c>
      <c r="C63" s="111" t="s">
        <v>1441</v>
      </c>
      <c r="D63" s="113" t="s">
        <v>1442</v>
      </c>
      <c r="E63" s="113" t="s">
        <v>1443</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1351</v>
      </c>
      <c r="B64" s="110" t="s">
        <v>1439</v>
      </c>
      <c r="C64" s="111" t="s">
        <v>1444</v>
      </c>
      <c r="D64" s="113" t="s">
        <v>1445</v>
      </c>
      <c r="E64" s="113" t="s">
        <v>1446</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1351</v>
      </c>
      <c r="B65" s="110" t="s">
        <v>1439</v>
      </c>
      <c r="C65" s="111" t="s">
        <v>1447</v>
      </c>
      <c r="D65" s="113" t="s">
        <v>1448</v>
      </c>
      <c r="E65" s="113" t="s">
        <v>1449</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1351</v>
      </c>
      <c r="B66" s="110" t="s">
        <v>1439</v>
      </c>
      <c r="C66" s="111" t="s">
        <v>1450</v>
      </c>
      <c r="D66" s="113" t="s">
        <v>1451</v>
      </c>
      <c r="E66" s="113" t="s">
        <v>1452</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1351</v>
      </c>
      <c r="B67" s="110" t="s">
        <v>1439</v>
      </c>
      <c r="C67" s="111" t="s">
        <v>1453</v>
      </c>
      <c r="D67" s="113" t="s">
        <v>1454</v>
      </c>
      <c r="E67" s="113" t="s">
        <v>1455</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1351</v>
      </c>
      <c r="B68" s="110" t="s">
        <v>1439</v>
      </c>
      <c r="C68" s="111" t="s">
        <v>1456</v>
      </c>
      <c r="D68" s="113" t="s">
        <v>1457</v>
      </c>
      <c r="E68" s="113" t="s">
        <v>1458</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1351</v>
      </c>
      <c r="B69" s="110" t="s">
        <v>1439</v>
      </c>
      <c r="C69" s="111" t="s">
        <v>1459</v>
      </c>
      <c r="D69" s="113" t="s">
        <v>1460</v>
      </c>
      <c r="E69" s="113" t="s">
        <v>1461</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1351</v>
      </c>
      <c r="B70" s="110" t="s">
        <v>1439</v>
      </c>
      <c r="C70" s="111" t="s">
        <v>1462</v>
      </c>
      <c r="D70" s="113" t="s">
        <v>1463</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1351</v>
      </c>
      <c r="B71" s="110" t="s">
        <v>1439</v>
      </c>
      <c r="C71" s="111" t="s">
        <v>1464</v>
      </c>
      <c r="D71" s="113" t="s">
        <v>1465</v>
      </c>
      <c r="E71" s="113" t="s">
        <v>1466</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1351</v>
      </c>
      <c r="B72" s="110" t="s">
        <v>1439</v>
      </c>
      <c r="C72" s="111" t="s">
        <v>1467</v>
      </c>
      <c r="D72" s="113" t="s">
        <v>1468</v>
      </c>
      <c r="E72" s="113" t="s">
        <v>1469</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1351</v>
      </c>
      <c r="B73" s="110" t="s">
        <v>1439</v>
      </c>
      <c r="C73" s="111" t="s">
        <v>1470</v>
      </c>
      <c r="D73" s="113" t="s">
        <v>1471</v>
      </c>
      <c r="E73" s="113" t="s">
        <v>1472</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1351</v>
      </c>
      <c r="B74" s="110" t="s">
        <v>1439</v>
      </c>
      <c r="C74" s="111" t="s">
        <v>1473</v>
      </c>
      <c r="D74" s="113" t="s">
        <v>1474</v>
      </c>
      <c r="E74" s="113" t="s">
        <v>1475</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1351</v>
      </c>
      <c r="B75" s="110" t="s">
        <v>1439</v>
      </c>
      <c r="C75" s="111" t="s">
        <v>1476</v>
      </c>
      <c r="D75" s="113" t="s">
        <v>1477</v>
      </c>
      <c r="E75" s="113" t="s">
        <v>1478</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1351</v>
      </c>
      <c r="B76" s="110" t="s">
        <v>1439</v>
      </c>
      <c r="C76" s="111" t="s">
        <v>1479</v>
      </c>
      <c r="D76" s="113" t="s">
        <v>1480</v>
      </c>
      <c r="E76" s="113" t="s">
        <v>1481</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1351</v>
      </c>
      <c r="B77" s="110" t="s">
        <v>1439</v>
      </c>
      <c r="C77" s="111" t="s">
        <v>1482</v>
      </c>
      <c r="D77" s="113" t="s">
        <v>1483</v>
      </c>
      <c r="E77" s="113" t="s">
        <v>1484</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1351</v>
      </c>
      <c r="B78" s="110" t="s">
        <v>1439</v>
      </c>
      <c r="C78" s="111" t="s">
        <v>1485</v>
      </c>
      <c r="D78" s="113" t="s">
        <v>1486</v>
      </c>
      <c r="E78" s="113" t="s">
        <v>1487</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1351</v>
      </c>
      <c r="B79" s="109" t="s">
        <v>1439</v>
      </c>
      <c r="C79" s="109"/>
      <c r="D79" s="112" t="s">
        <v>1488</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1489</v>
      </c>
      <c r="B80" s="110"/>
      <c r="C80" s="111" t="s">
        <v>1490</v>
      </c>
      <c r="D80" s="113" t="s">
        <v>1491</v>
      </c>
      <c r="E80" s="113" t="s">
        <v>1492</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1489</v>
      </c>
      <c r="B81" s="110"/>
      <c r="C81" s="111" t="s">
        <v>1493</v>
      </c>
      <c r="D81" s="113" t="s">
        <v>1494</v>
      </c>
      <c r="E81" s="113" t="s">
        <v>1495</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1489</v>
      </c>
      <c r="B82" s="110"/>
      <c r="C82" s="111" t="s">
        <v>1496</v>
      </c>
      <c r="D82" s="113" t="s">
        <v>1497</v>
      </c>
      <c r="E82" s="113" t="s">
        <v>1498</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1489</v>
      </c>
      <c r="B83" s="110"/>
      <c r="C83" s="111" t="s">
        <v>1499</v>
      </c>
      <c r="D83" s="113" t="s">
        <v>1500</v>
      </c>
      <c r="E83" s="113" t="s">
        <v>1501</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1489</v>
      </c>
      <c r="B84" s="109"/>
      <c r="C84" s="109"/>
      <c r="D84" s="112" t="s">
        <v>1502</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1503</v>
      </c>
      <c r="B85" s="110"/>
      <c r="C85" s="111" t="s">
        <v>1504</v>
      </c>
      <c r="D85" s="113" t="s">
        <v>1505</v>
      </c>
      <c r="E85" s="113" t="s">
        <v>1506</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1503</v>
      </c>
      <c r="B86" s="110"/>
      <c r="C86" s="111" t="s">
        <v>1507</v>
      </c>
      <c r="D86" s="113" t="s">
        <v>1508</v>
      </c>
      <c r="E86" s="113" t="s">
        <v>1509</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1503</v>
      </c>
      <c r="B87" s="110"/>
      <c r="C87" s="111" t="s">
        <v>1510</v>
      </c>
      <c r="D87" s="113" t="s">
        <v>1511</v>
      </c>
      <c r="E87" s="113" t="s">
        <v>1512</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1503</v>
      </c>
      <c r="B88" s="110"/>
      <c r="C88" s="111" t="s">
        <v>1513</v>
      </c>
      <c r="D88" s="113" t="s">
        <v>1514</v>
      </c>
      <c r="E88" s="113" t="s">
        <v>1515</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1503</v>
      </c>
      <c r="B89" s="110"/>
      <c r="C89" s="111" t="s">
        <v>1516</v>
      </c>
      <c r="D89" s="113" t="s">
        <v>1517</v>
      </c>
      <c r="E89" s="113" t="s">
        <v>1518</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1503</v>
      </c>
      <c r="B90" s="109" t="s">
        <v>1519</v>
      </c>
      <c r="C90" s="109"/>
      <c r="D90" s="112" t="s">
        <v>1520</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1503</v>
      </c>
      <c r="B91" s="110" t="s">
        <v>1519</v>
      </c>
      <c r="C91" s="111" t="s">
        <v>1521</v>
      </c>
      <c r="D91" s="113" t="s">
        <v>1522</v>
      </c>
      <c r="E91" s="113" t="s">
        <v>1523</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1503</v>
      </c>
      <c r="B92" s="110" t="s">
        <v>1519</v>
      </c>
      <c r="C92" s="111" t="s">
        <v>1524</v>
      </c>
      <c r="D92" s="113" t="s">
        <v>1525</v>
      </c>
      <c r="E92" s="113" t="s">
        <v>1526</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1519</v>
      </c>
      <c r="C93" s="111" t="s">
        <v>1527</v>
      </c>
      <c r="D93" s="113" t="s">
        <v>1528</v>
      </c>
      <c r="E93" s="113" t="s">
        <v>1529</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1519</v>
      </c>
      <c r="C94" s="111" t="s">
        <v>1530</v>
      </c>
      <c r="D94" s="113" t="s">
        <v>1531</v>
      </c>
      <c r="E94" s="113" t="s">
        <v>1532</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1519</v>
      </c>
      <c r="C95" s="111" t="s">
        <v>1533</v>
      </c>
      <c r="D95" s="113" t="s">
        <v>1534</v>
      </c>
      <c r="E95" s="113" t="s">
        <v>1535</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1519</v>
      </c>
      <c r="C96" s="111" t="s">
        <v>1536</v>
      </c>
      <c r="D96" s="113" t="s">
        <v>1537</v>
      </c>
      <c r="E96" s="113" t="s">
        <v>1538</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1519</v>
      </c>
      <c r="C97" s="111" t="s">
        <v>1539</v>
      </c>
      <c r="D97" s="113" t="s">
        <v>1540</v>
      </c>
      <c r="E97" s="113" t="s">
        <v>1541</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1519</v>
      </c>
      <c r="C98" s="111" t="s">
        <v>1542</v>
      </c>
      <c r="D98" s="113" t="s">
        <v>1543</v>
      </c>
      <c r="E98" s="113" t="s">
        <v>1544</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1545</v>
      </c>
      <c r="C99" s="109"/>
      <c r="D99" s="112" t="s">
        <v>1546</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1545</v>
      </c>
      <c r="C100" s="111" t="s">
        <v>1547</v>
      </c>
      <c r="D100" s="113" t="s">
        <v>1548</v>
      </c>
      <c r="E100" s="113" t="s">
        <v>1549</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1545</v>
      </c>
      <c r="C101" s="111" t="s">
        <v>1550</v>
      </c>
      <c r="D101" s="113" t="s">
        <v>1551</v>
      </c>
      <c r="E101" s="113" t="s">
        <v>1552</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1545</v>
      </c>
      <c r="C102" s="111" t="s">
        <v>1553</v>
      </c>
      <c r="D102" s="113" t="s">
        <v>1554</v>
      </c>
      <c r="E102" s="113" t="s">
        <v>1555</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1545</v>
      </c>
      <c r="C103" s="111" t="s">
        <v>1556</v>
      </c>
      <c r="D103" s="113" t="s">
        <v>1557</v>
      </c>
      <c r="E103" s="113" t="s">
        <v>1558</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1545</v>
      </c>
      <c r="C104" s="119" t="s">
        <v>1559</v>
      </c>
      <c r="D104" s="120" t="s">
        <v>1560</v>
      </c>
      <c r="E104" s="120" t="s">
        <v>1561</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316</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IFERROR(INDEX('Recommendations'!$H$2:$H$66, MATCH(G2,'Recommendations'!$A$2:$A$66,0))="Implemented", FALSE))</xm:f>
            <x14:dxf>
              <font>
                <color rgb="FF000000"/>
              </font>
              <fill>
                <patternFill>
                  <bgColor rgb="FF3C7D22"/>
                </patternFill>
              </fill>
            </x14:dxf>
          </x14:cfRule>
          <x14:cfRule type="expression" priority="2" id="{00000000-000E-0000-0500-000002000000}">
            <xm:f>AND(G2&lt;&gt;"", IFERROR(INDEX('Recommendations'!$H$2:$H$66, MATCH(G2,'Recommendations'!$A$2:$A$66,0))="Compensated", FALSE))</xm:f>
            <x14:dxf>
              <font>
                <color rgb="FF000000"/>
              </font>
              <fill>
                <patternFill>
                  <bgColor rgb="FFC6E0B4"/>
                </patternFill>
              </fill>
            </x14:dxf>
          </x14:cfRule>
          <x14:cfRule type="expression" priority="3" id="{00000000-000E-0000-0500-000003000000}">
            <xm:f>AND(G2&lt;&gt;"", IFERROR(INDEX('Recommendations'!$H$2:$H$66, MATCH(G2,'Recommendations'!$A$2:$A$66,0))="Testing", FALSE))</xm:f>
            <x14:dxf>
              <font>
                <color rgb="FF000000"/>
              </font>
              <fill>
                <patternFill>
                  <bgColor rgb="FFFFC000"/>
                </patternFill>
              </fill>
            </x14:dxf>
          </x14:cfRule>
          <x14:cfRule type="expression" priority="4" id="{00000000-000E-0000-0500-000004000000}">
            <xm:f>AND(G2&lt;&gt;"", IFERROR(INDEX('Recommendations'!$H$2:$H$66, MATCH(G2,'Recommendations'!$A$2:$A$66,0))="Failed", FALSE))</xm:f>
            <x14:dxf>
              <font>
                <color rgb="FF000000"/>
              </font>
              <fill>
                <patternFill>
                  <bgColor rgb="FFD82891"/>
                </patternFill>
              </fill>
            </x14:dxf>
          </x14:cfRule>
          <x14:cfRule type="expression" priority="5" id="{00000000-000E-0000-0500-000005000000}">
            <xm:f>AND(G2&lt;&gt;"", IFERROR(INDEX('Recommendations'!$H$2:$H$66, MATCH(G2,'Recommendations'!$A$2:$A$66,0))="Risk Accepted", FALSE))</xm:f>
            <x14:dxf>
              <font>
                <color rgb="FF000000"/>
              </font>
              <fill>
                <patternFill>
                  <bgColor rgb="FFD9D9D9"/>
                </patternFill>
              </fill>
            </x14:dxf>
          </x14:cfRule>
          <x14:cfRule type="expression" priority="6" id="{00000000-000E-0000-0500-000006000000}">
            <xm:f>AND(G2&lt;&gt;"", IFERROR(INDEX('Recommendations'!$H$2:$H$66, MATCH(G2,'Recommendations'!$A$2:$A$66,0))="N/A",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1562</v>
      </c>
      <c r="B1" s="153" t="s">
        <v>0</v>
      </c>
      <c r="C1" s="153" t="s">
        <v>551</v>
      </c>
      <c r="D1" s="153" t="s">
        <v>552</v>
      </c>
      <c r="E1" s="153" t="s">
        <v>557</v>
      </c>
      <c r="F1" s="153" t="s">
        <v>558</v>
      </c>
      <c r="G1" s="153" t="s">
        <v>559</v>
      </c>
      <c r="H1" s="153" t="s">
        <v>560</v>
      </c>
      <c r="I1" s="153" t="s">
        <v>561</v>
      </c>
      <c r="J1" s="153" t="s">
        <v>562</v>
      </c>
      <c r="K1" s="153" t="s">
        <v>563</v>
      </c>
      <c r="L1" s="153" t="s">
        <v>564</v>
      </c>
      <c r="M1" s="153" t="s">
        <v>565</v>
      </c>
      <c r="N1" s="153" t="s">
        <v>566</v>
      </c>
      <c r="O1" s="153" t="s">
        <v>567</v>
      </c>
      <c r="P1" s="153" t="s">
        <v>568</v>
      </c>
      <c r="Q1" s="153" t="s">
        <v>569</v>
      </c>
      <c r="R1" s="153" t="s">
        <v>570</v>
      </c>
      <c r="S1" s="153" t="s">
        <v>571</v>
      </c>
      <c r="T1" s="153" t="s">
        <v>572</v>
      </c>
      <c r="U1" s="153" t="s">
        <v>573</v>
      </c>
      <c r="V1" s="153" t="s">
        <v>574</v>
      </c>
      <c r="W1" s="153" t="s">
        <v>575</v>
      </c>
      <c r="X1" s="153" t="s">
        <v>576</v>
      </c>
      <c r="Y1" s="153" t="s">
        <v>577</v>
      </c>
      <c r="Z1" s="153" t="s">
        <v>578</v>
      </c>
      <c r="AA1" s="153" t="s">
        <v>579</v>
      </c>
      <c r="AB1" s="153" t="s">
        <v>580</v>
      </c>
      <c r="AC1" s="153" t="s">
        <v>581</v>
      </c>
      <c r="AD1" s="153" t="s">
        <v>582</v>
      </c>
      <c r="AE1" s="153" t="s">
        <v>583</v>
      </c>
      <c r="AF1" s="153" t="s">
        <v>584</v>
      </c>
      <c r="AG1" s="153" t="s">
        <v>585</v>
      </c>
      <c r="AH1" s="153" t="s">
        <v>586</v>
      </c>
      <c r="AI1" s="153" t="s">
        <v>587</v>
      </c>
      <c r="AJ1" s="153" t="s">
        <v>588</v>
      </c>
      <c r="AK1" s="153" t="s">
        <v>589</v>
      </c>
      <c r="AL1" s="153" t="s">
        <v>590</v>
      </c>
      <c r="AM1" s="153" t="s">
        <v>591</v>
      </c>
      <c r="AN1" s="153" t="s">
        <v>592</v>
      </c>
      <c r="AO1" s="153" t="s">
        <v>593</v>
      </c>
      <c r="AP1" s="153" t="s">
        <v>594</v>
      </c>
      <c r="AQ1" s="153" t="s">
        <v>595</v>
      </c>
      <c r="AR1" s="153" t="s">
        <v>596</v>
      </c>
      <c r="AS1" s="154" t="s">
        <v>597</v>
      </c>
    </row>
    <row r="2" spans="1:45" ht="60" customHeight="1" outlineLevel="1" x14ac:dyDescent="0.35">
      <c r="A2" s="146" t="s">
        <v>1563</v>
      </c>
      <c r="B2" s="133" t="s">
        <v>1564</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1563</v>
      </c>
      <c r="B3" s="134" t="s">
        <v>1565</v>
      </c>
      <c r="C3" s="135" t="s">
        <v>1566</v>
      </c>
      <c r="D3" s="137" t="s">
        <v>1567</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1563</v>
      </c>
      <c r="B4" s="134" t="s">
        <v>1568</v>
      </c>
      <c r="C4" s="135" t="s">
        <v>1569</v>
      </c>
      <c r="D4" s="137" t="s">
        <v>1570</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1563</v>
      </c>
      <c r="B5" s="134" t="s">
        <v>1571</v>
      </c>
      <c r="C5" s="135" t="s">
        <v>1572</v>
      </c>
      <c r="D5" s="137" t="s">
        <v>1573</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1563</v>
      </c>
      <c r="B6" s="134" t="s">
        <v>1574</v>
      </c>
      <c r="C6" s="135" t="s">
        <v>1575</v>
      </c>
      <c r="D6" s="137" t="s">
        <v>1576</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1563</v>
      </c>
      <c r="B7" s="134" t="s">
        <v>1577</v>
      </c>
      <c r="C7" s="135" t="s">
        <v>1578</v>
      </c>
      <c r="D7" s="137" t="s">
        <v>1579</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1563</v>
      </c>
      <c r="B8" s="134" t="s">
        <v>1580</v>
      </c>
      <c r="C8" s="135" t="s">
        <v>1581</v>
      </c>
      <c r="D8" s="137" t="s">
        <v>1582</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1563</v>
      </c>
      <c r="B9" s="134" t="s">
        <v>1583</v>
      </c>
      <c r="C9" s="135" t="s">
        <v>1584</v>
      </c>
      <c r="D9" s="137" t="s">
        <v>1585</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1563</v>
      </c>
      <c r="B10" s="134" t="s">
        <v>1586</v>
      </c>
      <c r="C10" s="135" t="s">
        <v>1587</v>
      </c>
      <c r="D10" s="137" t="s">
        <v>1588</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1563</v>
      </c>
      <c r="B11" s="134" t="s">
        <v>1589</v>
      </c>
      <c r="C11" s="135" t="s">
        <v>1590</v>
      </c>
      <c r="D11" s="137" t="s">
        <v>1591</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1563</v>
      </c>
      <c r="B12" s="134" t="s">
        <v>1592</v>
      </c>
      <c r="C12" s="135" t="s">
        <v>1593</v>
      </c>
      <c r="D12" s="137" t="s">
        <v>1594</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1563</v>
      </c>
      <c r="B13" s="134" t="s">
        <v>1595</v>
      </c>
      <c r="C13" s="135" t="s">
        <v>1596</v>
      </c>
      <c r="D13" s="137" t="s">
        <v>1597</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1563</v>
      </c>
      <c r="B14" s="134" t="s">
        <v>1598</v>
      </c>
      <c r="C14" s="135" t="s">
        <v>1599</v>
      </c>
      <c r="D14" s="137" t="s">
        <v>1600</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1563</v>
      </c>
      <c r="B15" s="134" t="s">
        <v>1601</v>
      </c>
      <c r="C15" s="135" t="s">
        <v>1602</v>
      </c>
      <c r="D15" s="137" t="s">
        <v>1603</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1563</v>
      </c>
      <c r="B16" s="134" t="s">
        <v>1604</v>
      </c>
      <c r="C16" s="135" t="s">
        <v>1605</v>
      </c>
      <c r="D16" s="137" t="s">
        <v>1606</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1563</v>
      </c>
      <c r="B17" s="134" t="s">
        <v>1607</v>
      </c>
      <c r="C17" s="135" t="s">
        <v>1608</v>
      </c>
      <c r="D17" s="137" t="s">
        <v>1609</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1563</v>
      </c>
      <c r="B18" s="134" t="s">
        <v>1610</v>
      </c>
      <c r="C18" s="135" t="s">
        <v>1611</v>
      </c>
      <c r="D18" s="137" t="s">
        <v>1612</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1563</v>
      </c>
      <c r="B19" s="134" t="s">
        <v>1613</v>
      </c>
      <c r="C19" s="135" t="s">
        <v>1614</v>
      </c>
      <c r="D19" s="137" t="s">
        <v>1615</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1563</v>
      </c>
      <c r="B20" s="134" t="s">
        <v>1616</v>
      </c>
      <c r="C20" s="135" t="s">
        <v>1617</v>
      </c>
      <c r="D20" s="137" t="s">
        <v>1618</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1563</v>
      </c>
      <c r="B21" s="134" t="s">
        <v>1619</v>
      </c>
      <c r="C21" s="135" t="s">
        <v>1620</v>
      </c>
      <c r="D21" s="137" t="s">
        <v>1621</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1563</v>
      </c>
      <c r="B22" s="134" t="s">
        <v>1622</v>
      </c>
      <c r="C22" s="135" t="s">
        <v>1623</v>
      </c>
      <c r="D22" s="137" t="s">
        <v>1624</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1563</v>
      </c>
      <c r="B23" s="134" t="s">
        <v>1625</v>
      </c>
      <c r="C23" s="135" t="s">
        <v>1626</v>
      </c>
      <c r="D23" s="137" t="s">
        <v>1627</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1563</v>
      </c>
      <c r="B24" s="134" t="s">
        <v>1628</v>
      </c>
      <c r="C24" s="135" t="s">
        <v>1629</v>
      </c>
      <c r="D24" s="137" t="s">
        <v>1630</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1563</v>
      </c>
      <c r="B25" s="134" t="s">
        <v>1631</v>
      </c>
      <c r="C25" s="135" t="s">
        <v>1632</v>
      </c>
      <c r="D25" s="137" t="s">
        <v>1633</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1563</v>
      </c>
      <c r="B26" s="134" t="s">
        <v>1634</v>
      </c>
      <c r="C26" s="135" t="s">
        <v>1635</v>
      </c>
      <c r="D26" s="137" t="s">
        <v>1636</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1563</v>
      </c>
      <c r="B27" s="134" t="s">
        <v>1637</v>
      </c>
      <c r="C27" s="135" t="s">
        <v>1638</v>
      </c>
      <c r="D27" s="137" t="s">
        <v>1639</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1563</v>
      </c>
      <c r="B28" s="134" t="s">
        <v>1640</v>
      </c>
      <c r="C28" s="135" t="s">
        <v>1641</v>
      </c>
      <c r="D28" s="137" t="s">
        <v>1642</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1563</v>
      </c>
      <c r="B29" s="134" t="s">
        <v>1643</v>
      </c>
      <c r="C29" s="135" t="s">
        <v>1644</v>
      </c>
      <c r="D29" s="137" t="s">
        <v>1645</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1563</v>
      </c>
      <c r="B30" s="134" t="s">
        <v>1646</v>
      </c>
      <c r="C30" s="135" t="s">
        <v>1647</v>
      </c>
      <c r="D30" s="137" t="s">
        <v>1648</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1563</v>
      </c>
      <c r="B31" s="134" t="s">
        <v>1649</v>
      </c>
      <c r="C31" s="135" t="s">
        <v>1650</v>
      </c>
      <c r="D31" s="137" t="s">
        <v>1651</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1563</v>
      </c>
      <c r="B32" s="134" t="s">
        <v>1652</v>
      </c>
      <c r="C32" s="135" t="s">
        <v>1653</v>
      </c>
      <c r="D32" s="137" t="s">
        <v>1654</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1563</v>
      </c>
      <c r="B33" s="134" t="s">
        <v>1655</v>
      </c>
      <c r="C33" s="135" t="s">
        <v>1656</v>
      </c>
      <c r="D33" s="137" t="s">
        <v>1657</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1563</v>
      </c>
      <c r="B34" s="134" t="s">
        <v>1658</v>
      </c>
      <c r="C34" s="135" t="s">
        <v>1659</v>
      </c>
      <c r="D34" s="137" t="s">
        <v>1660</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1563</v>
      </c>
      <c r="B35" s="134" t="s">
        <v>1661</v>
      </c>
      <c r="C35" s="135" t="s">
        <v>1662</v>
      </c>
      <c r="D35" s="137" t="s">
        <v>1663</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1563</v>
      </c>
      <c r="B36" s="134" t="s">
        <v>1664</v>
      </c>
      <c r="C36" s="135" t="s">
        <v>1665</v>
      </c>
      <c r="D36" s="137" t="s">
        <v>1666</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1563</v>
      </c>
      <c r="B37" s="134" t="s">
        <v>1667</v>
      </c>
      <c r="C37" s="135" t="s">
        <v>1668</v>
      </c>
      <c r="D37" s="137" t="s">
        <v>1669</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1563</v>
      </c>
      <c r="B38" s="134" t="s">
        <v>1670</v>
      </c>
      <c r="C38" s="135" t="s">
        <v>1671</v>
      </c>
      <c r="D38" s="137" t="s">
        <v>1672</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1563</v>
      </c>
      <c r="B39" s="134" t="s">
        <v>1673</v>
      </c>
      <c r="C39" s="135" t="s">
        <v>1674</v>
      </c>
      <c r="D39" s="137" t="s">
        <v>1675</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1676</v>
      </c>
      <c r="B40" s="133" t="s">
        <v>1677</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1676</v>
      </c>
      <c r="B41" s="134" t="s">
        <v>1678</v>
      </c>
      <c r="C41" s="135" t="s">
        <v>1679</v>
      </c>
      <c r="D41" s="137" t="s">
        <v>1680</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1676</v>
      </c>
      <c r="B42" s="134" t="s">
        <v>1681</v>
      </c>
      <c r="C42" s="135" t="s">
        <v>1682</v>
      </c>
      <c r="D42" s="137" t="s">
        <v>1683</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1676</v>
      </c>
      <c r="B43" s="134" t="s">
        <v>1684</v>
      </c>
      <c r="C43" s="135" t="s">
        <v>1685</v>
      </c>
      <c r="D43" s="137" t="s">
        <v>1686</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1676</v>
      </c>
      <c r="B44" s="134" t="s">
        <v>1687</v>
      </c>
      <c r="C44" s="135" t="s">
        <v>1688</v>
      </c>
      <c r="D44" s="137" t="s">
        <v>1689</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1676</v>
      </c>
      <c r="B45" s="134" t="s">
        <v>1690</v>
      </c>
      <c r="C45" s="135" t="s">
        <v>1691</v>
      </c>
      <c r="D45" s="137" t="s">
        <v>1692</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1676</v>
      </c>
      <c r="B46" s="134" t="s">
        <v>1693</v>
      </c>
      <c r="C46" s="135" t="s">
        <v>1694</v>
      </c>
      <c r="D46" s="137" t="s">
        <v>1695</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1676</v>
      </c>
      <c r="B47" s="134" t="s">
        <v>1696</v>
      </c>
      <c r="C47" s="135" t="s">
        <v>1697</v>
      </c>
      <c r="D47" s="137" t="s">
        <v>1698</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1676</v>
      </c>
      <c r="B48" s="134" t="s">
        <v>1699</v>
      </c>
      <c r="C48" s="135" t="s">
        <v>1700</v>
      </c>
      <c r="D48" s="137" t="s">
        <v>1701</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1702</v>
      </c>
      <c r="B49" s="133" t="s">
        <v>1703</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1702</v>
      </c>
      <c r="B50" s="134" t="s">
        <v>1704</v>
      </c>
      <c r="C50" s="135" t="s">
        <v>1705</v>
      </c>
      <c r="D50" s="137" t="s">
        <v>1706</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1702</v>
      </c>
      <c r="B51" s="134" t="s">
        <v>1707</v>
      </c>
      <c r="C51" s="135" t="s">
        <v>1708</v>
      </c>
      <c r="D51" s="137" t="s">
        <v>1709</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1702</v>
      </c>
      <c r="B52" s="134" t="s">
        <v>1710</v>
      </c>
      <c r="C52" s="135" t="s">
        <v>1711</v>
      </c>
      <c r="D52" s="137" t="s">
        <v>1712</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1702</v>
      </c>
      <c r="B53" s="134" t="s">
        <v>1713</v>
      </c>
      <c r="C53" s="135" t="s">
        <v>1714</v>
      </c>
      <c r="D53" s="137" t="s">
        <v>1715</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1702</v>
      </c>
      <c r="B54" s="134" t="s">
        <v>1716</v>
      </c>
      <c r="C54" s="135" t="s">
        <v>1717</v>
      </c>
      <c r="D54" s="137" t="s">
        <v>1718</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1702</v>
      </c>
      <c r="B55" s="134" t="s">
        <v>1719</v>
      </c>
      <c r="C55" s="135" t="s">
        <v>1720</v>
      </c>
      <c r="D55" s="137" t="s">
        <v>1721</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1702</v>
      </c>
      <c r="B56" s="134" t="s">
        <v>1722</v>
      </c>
      <c r="C56" s="135" t="s">
        <v>1723</v>
      </c>
      <c r="D56" s="137" t="s">
        <v>1724</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1702</v>
      </c>
      <c r="B57" s="134" t="s">
        <v>1725</v>
      </c>
      <c r="C57" s="135" t="s">
        <v>1726</v>
      </c>
      <c r="D57" s="137" t="s">
        <v>1727</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1702</v>
      </c>
      <c r="B58" s="134" t="s">
        <v>1728</v>
      </c>
      <c r="C58" s="135" t="s">
        <v>1729</v>
      </c>
      <c r="D58" s="137" t="s">
        <v>1730</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1702</v>
      </c>
      <c r="B59" s="134" t="s">
        <v>1731</v>
      </c>
      <c r="C59" s="135" t="s">
        <v>1732</v>
      </c>
      <c r="D59" s="137" t="s">
        <v>1733</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1702</v>
      </c>
      <c r="B60" s="134" t="s">
        <v>1734</v>
      </c>
      <c r="C60" s="135" t="s">
        <v>1735</v>
      </c>
      <c r="D60" s="137" t="s">
        <v>1736</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1702</v>
      </c>
      <c r="B61" s="134" t="s">
        <v>1737</v>
      </c>
      <c r="C61" s="135" t="s">
        <v>1738</v>
      </c>
      <c r="D61" s="137" t="s">
        <v>1739</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1702</v>
      </c>
      <c r="B62" s="134" t="s">
        <v>1740</v>
      </c>
      <c r="C62" s="135" t="s">
        <v>1741</v>
      </c>
      <c r="D62" s="137" t="s">
        <v>1742</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1702</v>
      </c>
      <c r="B63" s="134" t="s">
        <v>1743</v>
      </c>
      <c r="C63" s="135" t="s">
        <v>1744</v>
      </c>
      <c r="D63" s="137" t="s">
        <v>1745</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1746</v>
      </c>
      <c r="B64" s="133" t="s">
        <v>1747</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1746</v>
      </c>
      <c r="B65" s="134" t="s">
        <v>1748</v>
      </c>
      <c r="C65" s="135" t="s">
        <v>1749</v>
      </c>
      <c r="D65" s="137" t="s">
        <v>1750</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1746</v>
      </c>
      <c r="B66" s="134" t="s">
        <v>1751</v>
      </c>
      <c r="C66" s="135" t="s">
        <v>1752</v>
      </c>
      <c r="D66" s="137" t="s">
        <v>1753</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1746</v>
      </c>
      <c r="B67" s="134" t="s">
        <v>1754</v>
      </c>
      <c r="C67" s="135" t="s">
        <v>1755</v>
      </c>
      <c r="D67" s="137" t="s">
        <v>1756</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1746</v>
      </c>
      <c r="B68" s="134" t="s">
        <v>1757</v>
      </c>
      <c r="C68" s="135" t="s">
        <v>1758</v>
      </c>
      <c r="D68" s="137" t="s">
        <v>1759</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1746</v>
      </c>
      <c r="B69" s="134" t="s">
        <v>1760</v>
      </c>
      <c r="C69" s="135" t="s">
        <v>1761</v>
      </c>
      <c r="D69" s="137" t="s">
        <v>1762</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1746</v>
      </c>
      <c r="B70" s="134" t="s">
        <v>1763</v>
      </c>
      <c r="C70" s="135" t="s">
        <v>1764</v>
      </c>
      <c r="D70" s="137" t="s">
        <v>1765</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1746</v>
      </c>
      <c r="B71" s="134" t="s">
        <v>1766</v>
      </c>
      <c r="C71" s="135" t="s">
        <v>1767</v>
      </c>
      <c r="D71" s="137" t="s">
        <v>1768</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1746</v>
      </c>
      <c r="B72" s="134" t="s">
        <v>1769</v>
      </c>
      <c r="C72" s="135" t="s">
        <v>1770</v>
      </c>
      <c r="D72" s="137" t="s">
        <v>1771</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1746</v>
      </c>
      <c r="B73" s="134" t="s">
        <v>1772</v>
      </c>
      <c r="C73" s="135" t="s">
        <v>1773</v>
      </c>
      <c r="D73" s="137" t="s">
        <v>1774</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1746</v>
      </c>
      <c r="B74" s="134" t="s">
        <v>1775</v>
      </c>
      <c r="C74" s="135" t="s">
        <v>1776</v>
      </c>
      <c r="D74" s="137" t="s">
        <v>1777</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1746</v>
      </c>
      <c r="B75" s="134" t="s">
        <v>1778</v>
      </c>
      <c r="C75" s="135" t="s">
        <v>1779</v>
      </c>
      <c r="D75" s="137" t="s">
        <v>1780</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1746</v>
      </c>
      <c r="B76" s="134" t="s">
        <v>1781</v>
      </c>
      <c r="C76" s="135" t="s">
        <v>1782</v>
      </c>
      <c r="D76" s="137" t="s">
        <v>1783</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1746</v>
      </c>
      <c r="B77" s="134" t="s">
        <v>1784</v>
      </c>
      <c r="C77" s="135" t="s">
        <v>1785</v>
      </c>
      <c r="D77" s="137" t="s">
        <v>1786</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1746</v>
      </c>
      <c r="B78" s="134" t="s">
        <v>1787</v>
      </c>
      <c r="C78" s="135" t="s">
        <v>1788</v>
      </c>
      <c r="D78" s="137" t="s">
        <v>1789</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1746</v>
      </c>
      <c r="B79" s="134" t="s">
        <v>1790</v>
      </c>
      <c r="C79" s="135" t="s">
        <v>1791</v>
      </c>
      <c r="D79" s="137" t="s">
        <v>1792</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1746</v>
      </c>
      <c r="B80" s="134" t="s">
        <v>1793</v>
      </c>
      <c r="C80" s="135" t="s">
        <v>1794</v>
      </c>
      <c r="D80" s="137" t="s">
        <v>1795</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1746</v>
      </c>
      <c r="B81" s="134" t="s">
        <v>1796</v>
      </c>
      <c r="C81" s="135" t="s">
        <v>1797</v>
      </c>
      <c r="D81" s="137" t="s">
        <v>1798</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1746</v>
      </c>
      <c r="B82" s="134" t="s">
        <v>1799</v>
      </c>
      <c r="C82" s="135" t="s">
        <v>1800</v>
      </c>
      <c r="D82" s="137" t="s">
        <v>1801</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1746</v>
      </c>
      <c r="B83" s="134" t="s">
        <v>1802</v>
      </c>
      <c r="C83" s="135" t="s">
        <v>1803</v>
      </c>
      <c r="D83" s="137" t="s">
        <v>1804</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1746</v>
      </c>
      <c r="B84" s="134" t="s">
        <v>1805</v>
      </c>
      <c r="C84" s="135" t="s">
        <v>1806</v>
      </c>
      <c r="D84" s="137" t="s">
        <v>1807</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1746</v>
      </c>
      <c r="B85" s="134" t="s">
        <v>1808</v>
      </c>
      <c r="C85" s="135" t="s">
        <v>1809</v>
      </c>
      <c r="D85" s="137" t="s">
        <v>1810</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1746</v>
      </c>
      <c r="B86" s="134" t="s">
        <v>1811</v>
      </c>
      <c r="C86" s="135" t="s">
        <v>1812</v>
      </c>
      <c r="D86" s="137" t="s">
        <v>1813</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1746</v>
      </c>
      <c r="B87" s="134" t="s">
        <v>1814</v>
      </c>
      <c r="C87" s="135" t="s">
        <v>1815</v>
      </c>
      <c r="D87" s="137" t="s">
        <v>1816</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1746</v>
      </c>
      <c r="B88" s="134" t="s">
        <v>1817</v>
      </c>
      <c r="C88" s="135" t="s">
        <v>1818</v>
      </c>
      <c r="D88" s="137" t="s">
        <v>1819</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1746</v>
      </c>
      <c r="B89" s="134" t="s">
        <v>1820</v>
      </c>
      <c r="C89" s="135" t="s">
        <v>1821</v>
      </c>
      <c r="D89" s="137" t="s">
        <v>1822</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1746</v>
      </c>
      <c r="B90" s="134" t="s">
        <v>1823</v>
      </c>
      <c r="C90" s="135" t="s">
        <v>1824</v>
      </c>
      <c r="D90" s="137" t="s">
        <v>1825</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1746</v>
      </c>
      <c r="B91" s="134" t="s">
        <v>1826</v>
      </c>
      <c r="C91" s="135" t="s">
        <v>1827</v>
      </c>
      <c r="D91" s="137" t="s">
        <v>1828</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1746</v>
      </c>
      <c r="B92" s="134" t="s">
        <v>1829</v>
      </c>
      <c r="C92" s="135" t="s">
        <v>1830</v>
      </c>
      <c r="D92" s="137" t="s">
        <v>1831</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1746</v>
      </c>
      <c r="B93" s="134" t="s">
        <v>1832</v>
      </c>
      <c r="C93" s="135" t="s">
        <v>1833</v>
      </c>
      <c r="D93" s="137" t="s">
        <v>1834</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1746</v>
      </c>
      <c r="B94" s="134" t="s">
        <v>1835</v>
      </c>
      <c r="C94" s="135" t="s">
        <v>1836</v>
      </c>
      <c r="D94" s="137" t="s">
        <v>1837</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1746</v>
      </c>
      <c r="B95" s="134" t="s">
        <v>1838</v>
      </c>
      <c r="C95" s="135" t="s">
        <v>1839</v>
      </c>
      <c r="D95" s="137" t="s">
        <v>1840</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1746</v>
      </c>
      <c r="B96" s="134" t="s">
        <v>1841</v>
      </c>
      <c r="C96" s="135" t="s">
        <v>1842</v>
      </c>
      <c r="D96" s="137" t="s">
        <v>1843</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1746</v>
      </c>
      <c r="B97" s="134" t="s">
        <v>1844</v>
      </c>
      <c r="C97" s="135" t="s">
        <v>1845</v>
      </c>
      <c r="D97" s="137" t="s">
        <v>1846</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1746</v>
      </c>
      <c r="B98" s="141" t="s">
        <v>1847</v>
      </c>
      <c r="C98" s="142" t="s">
        <v>1848</v>
      </c>
      <c r="D98" s="143" t="s">
        <v>1849</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316</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IFERROR(INDEX('Recommendations'!$H$2:$H$66, MATCH(F2,'Recommendations'!$A$2:$A$66,0))="Implemented", FALSE))</xm:f>
            <x14:dxf>
              <font>
                <color rgb="FF000000"/>
              </font>
              <fill>
                <patternFill>
                  <bgColor rgb="FF3C7D22"/>
                </patternFill>
              </fill>
            </x14:dxf>
          </x14:cfRule>
          <x14:cfRule type="expression" priority="2" id="{00000000-000E-0000-0600-000002000000}">
            <xm:f>AND(F2&lt;&gt;"", IFERROR(INDEX('Recommendations'!$H$2:$H$66, MATCH(F2,'Recommendations'!$A$2:$A$66,0))="Compensated", FALSE))</xm:f>
            <x14:dxf>
              <font>
                <color rgb="FF000000"/>
              </font>
              <fill>
                <patternFill>
                  <bgColor rgb="FFC6E0B4"/>
                </patternFill>
              </fill>
            </x14:dxf>
          </x14:cfRule>
          <x14:cfRule type="expression" priority="3" id="{00000000-000E-0000-0600-000003000000}">
            <xm:f>AND(F2&lt;&gt;"", IFERROR(INDEX('Recommendations'!$H$2:$H$66, MATCH(F2,'Recommendations'!$A$2:$A$66,0))="Testing", FALSE))</xm:f>
            <x14:dxf>
              <font>
                <color rgb="FF000000"/>
              </font>
              <fill>
                <patternFill>
                  <bgColor rgb="FFFFC000"/>
                </patternFill>
              </fill>
            </x14:dxf>
          </x14:cfRule>
          <x14:cfRule type="expression" priority="4" id="{00000000-000E-0000-0600-000004000000}">
            <xm:f>AND(F2&lt;&gt;"", IFERROR(INDEX('Recommendations'!$H$2:$H$66, MATCH(F2,'Recommendations'!$A$2:$A$66,0))="Failed", FALSE))</xm:f>
            <x14:dxf>
              <font>
                <color rgb="FF000000"/>
              </font>
              <fill>
                <patternFill>
                  <bgColor rgb="FFD82891"/>
                </patternFill>
              </fill>
            </x14:dxf>
          </x14:cfRule>
          <x14:cfRule type="expression" priority="5" id="{00000000-000E-0000-0600-000005000000}">
            <xm:f>AND(F2&lt;&gt;"", IFERROR(INDEX('Recommendations'!$H$2:$H$66, MATCH(F2,'Recommendations'!$A$2:$A$66,0))="Risk Accepted", FALSE))</xm:f>
            <x14:dxf>
              <font>
                <color rgb="FF000000"/>
              </font>
              <fill>
                <patternFill>
                  <bgColor rgb="FFD9D9D9"/>
                </patternFill>
              </fill>
            </x14:dxf>
          </x14:cfRule>
          <x14:cfRule type="expression" priority="6" id="{00000000-000E-0000-0600-000006000000}">
            <xm:f>AND(F2&lt;&gt;"", IFERROR(INDEX('Recommendations'!$H$2:$H$66, MATCH(F2,'Recommendations'!$A$2:$A$66,0))="N/A",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1850</v>
      </c>
      <c r="C1" s="176" t="s">
        <v>1851</v>
      </c>
      <c r="D1" s="176" t="s">
        <v>1852</v>
      </c>
      <c r="E1" s="176" t="s">
        <v>1853</v>
      </c>
      <c r="F1" s="176" t="s">
        <v>1854</v>
      </c>
      <c r="G1" s="176" t="s">
        <v>1855</v>
      </c>
      <c r="H1" s="176" t="s">
        <v>1856</v>
      </c>
      <c r="I1" s="176" t="s">
        <v>1857</v>
      </c>
      <c r="J1" s="176" t="s">
        <v>11</v>
      </c>
      <c r="K1" s="176" t="s">
        <v>557</v>
      </c>
      <c r="L1" s="176" t="s">
        <v>558</v>
      </c>
      <c r="M1" s="176" t="s">
        <v>559</v>
      </c>
      <c r="N1" s="176" t="s">
        <v>560</v>
      </c>
      <c r="O1" s="176" t="s">
        <v>561</v>
      </c>
      <c r="P1" s="176" t="s">
        <v>562</v>
      </c>
      <c r="Q1" s="176" t="s">
        <v>563</v>
      </c>
      <c r="R1" s="176" t="s">
        <v>564</v>
      </c>
      <c r="S1" s="176" t="s">
        <v>565</v>
      </c>
      <c r="T1" s="176" t="s">
        <v>566</v>
      </c>
      <c r="U1" s="176" t="s">
        <v>567</v>
      </c>
      <c r="V1" s="176" t="s">
        <v>568</v>
      </c>
      <c r="W1" s="176" t="s">
        <v>569</v>
      </c>
      <c r="X1" s="176" t="s">
        <v>570</v>
      </c>
      <c r="Y1" s="176" t="s">
        <v>571</v>
      </c>
      <c r="Z1" s="176" t="s">
        <v>572</v>
      </c>
      <c r="AA1" s="176" t="s">
        <v>573</v>
      </c>
      <c r="AB1" s="176" t="s">
        <v>574</v>
      </c>
      <c r="AC1" s="176" t="s">
        <v>575</v>
      </c>
      <c r="AD1" s="176" t="s">
        <v>576</v>
      </c>
      <c r="AE1" s="176" t="s">
        <v>577</v>
      </c>
      <c r="AF1" s="176" t="s">
        <v>578</v>
      </c>
      <c r="AG1" s="176" t="s">
        <v>579</v>
      </c>
      <c r="AH1" s="176" t="s">
        <v>580</v>
      </c>
      <c r="AI1" s="176" t="s">
        <v>581</v>
      </c>
      <c r="AJ1" s="176" t="s">
        <v>582</v>
      </c>
      <c r="AK1" s="176" t="s">
        <v>583</v>
      </c>
      <c r="AL1" s="176" t="s">
        <v>584</v>
      </c>
      <c r="AM1" s="176" t="s">
        <v>585</v>
      </c>
      <c r="AN1" s="176" t="s">
        <v>586</v>
      </c>
      <c r="AO1" s="176" t="s">
        <v>587</v>
      </c>
      <c r="AP1" s="176" t="s">
        <v>588</v>
      </c>
      <c r="AQ1" s="176" t="s">
        <v>589</v>
      </c>
      <c r="AR1" s="176" t="s">
        <v>590</v>
      </c>
      <c r="AS1" s="176" t="s">
        <v>591</v>
      </c>
      <c r="AT1" s="176" t="s">
        <v>592</v>
      </c>
      <c r="AU1" s="176" t="s">
        <v>593</v>
      </c>
      <c r="AV1" s="176" t="s">
        <v>594</v>
      </c>
      <c r="AW1" s="176" t="s">
        <v>595</v>
      </c>
      <c r="AX1" s="176" t="s">
        <v>596</v>
      </c>
      <c r="AY1" s="177" t="s">
        <v>597</v>
      </c>
    </row>
    <row r="2" spans="1:51" ht="60" customHeight="1" outlineLevel="1" x14ac:dyDescent="0.35">
      <c r="A2" s="167" t="s">
        <v>1858</v>
      </c>
      <c r="B2" s="155" t="s">
        <v>1859</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600</v>
      </c>
      <c r="B3" s="156" t="s">
        <v>1860</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1861</v>
      </c>
      <c r="B4" s="157" t="s">
        <v>1862</v>
      </c>
      <c r="C4" s="157" t="s">
        <v>1863</v>
      </c>
      <c r="D4" s="157" t="s">
        <v>1864</v>
      </c>
      <c r="E4" s="157" t="s">
        <v>1865</v>
      </c>
      <c r="F4" s="157" t="s">
        <v>21</v>
      </c>
      <c r="G4" s="157" t="s">
        <v>21</v>
      </c>
      <c r="H4" s="157" t="s">
        <v>1866</v>
      </c>
      <c r="I4" s="157" t="s">
        <v>21</v>
      </c>
      <c r="J4" s="157" t="s">
        <v>1867</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1868</v>
      </c>
      <c r="B5" s="157" t="s">
        <v>1869</v>
      </c>
      <c r="C5" s="157" t="s">
        <v>1870</v>
      </c>
      <c r="D5" s="157" t="s">
        <v>1871</v>
      </c>
      <c r="E5" s="157" t="s">
        <v>1872</v>
      </c>
      <c r="F5" s="157" t="s">
        <v>1873</v>
      </c>
      <c r="G5" s="157" t="s">
        <v>21</v>
      </c>
      <c r="H5" s="157" t="s">
        <v>1874</v>
      </c>
      <c r="I5" s="157" t="s">
        <v>21</v>
      </c>
      <c r="J5" s="157" t="s">
        <v>1875</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606</v>
      </c>
      <c r="B6" s="156" t="s">
        <v>1876</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1877</v>
      </c>
      <c r="B7" s="157" t="s">
        <v>1878</v>
      </c>
      <c r="C7" s="157" t="s">
        <v>1879</v>
      </c>
      <c r="D7" s="157" t="s">
        <v>1880</v>
      </c>
      <c r="E7" s="157" t="s">
        <v>1872</v>
      </c>
      <c r="F7" s="157" t="s">
        <v>1881</v>
      </c>
      <c r="G7" s="157" t="s">
        <v>21</v>
      </c>
      <c r="H7" s="157" t="s">
        <v>1882</v>
      </c>
      <c r="I7" s="157" t="s">
        <v>21</v>
      </c>
      <c r="J7" s="157" t="s">
        <v>1883</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1884</v>
      </c>
      <c r="B8" s="157" t="s">
        <v>1885</v>
      </c>
      <c r="C8" s="157" t="s">
        <v>1886</v>
      </c>
      <c r="D8" s="157" t="s">
        <v>1887</v>
      </c>
      <c r="E8" s="157" t="s">
        <v>21</v>
      </c>
      <c r="F8" s="157" t="s">
        <v>21</v>
      </c>
      <c r="G8" s="157" t="s">
        <v>21</v>
      </c>
      <c r="H8" s="157" t="s">
        <v>1888</v>
      </c>
      <c r="I8" s="157" t="s">
        <v>1889</v>
      </c>
      <c r="J8" s="157" t="s">
        <v>1890</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1891</v>
      </c>
      <c r="B9" s="157" t="s">
        <v>1892</v>
      </c>
      <c r="C9" s="157" t="s">
        <v>1893</v>
      </c>
      <c r="D9" s="157" t="s">
        <v>1894</v>
      </c>
      <c r="E9" s="157" t="s">
        <v>21</v>
      </c>
      <c r="F9" s="157" t="s">
        <v>21</v>
      </c>
      <c r="G9" s="157" t="s">
        <v>21</v>
      </c>
      <c r="H9" s="157" t="s">
        <v>1895</v>
      </c>
      <c r="I9" s="157" t="s">
        <v>1896</v>
      </c>
      <c r="J9" s="157" t="s">
        <v>1897</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1898</v>
      </c>
      <c r="B10" s="157" t="s">
        <v>1899</v>
      </c>
      <c r="C10" s="157" t="s">
        <v>1900</v>
      </c>
      <c r="D10" s="157" t="s">
        <v>1901</v>
      </c>
      <c r="E10" s="157" t="s">
        <v>21</v>
      </c>
      <c r="F10" s="157" t="s">
        <v>21</v>
      </c>
      <c r="G10" s="157" t="s">
        <v>21</v>
      </c>
      <c r="H10" s="157" t="s">
        <v>1902</v>
      </c>
      <c r="I10" s="157" t="s">
        <v>1903</v>
      </c>
      <c r="J10" s="157" t="s">
        <v>1904</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1905</v>
      </c>
      <c r="B11" s="157" t="s">
        <v>1906</v>
      </c>
      <c r="C11" s="157" t="s">
        <v>1907</v>
      </c>
      <c r="D11" s="157" t="s">
        <v>1908</v>
      </c>
      <c r="E11" s="157" t="s">
        <v>21</v>
      </c>
      <c r="F11" s="157" t="s">
        <v>21</v>
      </c>
      <c r="G11" s="157" t="s">
        <v>21</v>
      </c>
      <c r="H11" s="157" t="s">
        <v>1909</v>
      </c>
      <c r="I11" s="157" t="s">
        <v>21</v>
      </c>
      <c r="J11" s="157" t="s">
        <v>1910</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1911</v>
      </c>
      <c r="B12" s="157" t="s">
        <v>1912</v>
      </c>
      <c r="C12" s="157" t="s">
        <v>1913</v>
      </c>
      <c r="D12" s="157" t="s">
        <v>1914</v>
      </c>
      <c r="E12" s="157" t="s">
        <v>21</v>
      </c>
      <c r="F12" s="157" t="s">
        <v>21</v>
      </c>
      <c r="G12" s="157" t="s">
        <v>1915</v>
      </c>
      <c r="H12" s="157" t="s">
        <v>1916</v>
      </c>
      <c r="I12" s="157" t="s">
        <v>21</v>
      </c>
      <c r="J12" s="157" t="s">
        <v>1917</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1918</v>
      </c>
      <c r="B13" s="157" t="s">
        <v>1919</v>
      </c>
      <c r="C13" s="157" t="s">
        <v>1920</v>
      </c>
      <c r="D13" s="157" t="s">
        <v>1921</v>
      </c>
      <c r="E13" s="157" t="s">
        <v>21</v>
      </c>
      <c r="F13" s="157" t="s">
        <v>21</v>
      </c>
      <c r="G13" s="157" t="s">
        <v>21</v>
      </c>
      <c r="H13" s="157" t="s">
        <v>1922</v>
      </c>
      <c r="I13" s="157" t="s">
        <v>21</v>
      </c>
      <c r="J13" s="157" t="s">
        <v>1923</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1924</v>
      </c>
      <c r="B14" s="157" t="s">
        <v>1925</v>
      </c>
      <c r="C14" s="157" t="s">
        <v>1926</v>
      </c>
      <c r="D14" s="157" t="s">
        <v>1927</v>
      </c>
      <c r="E14" s="157" t="s">
        <v>21</v>
      </c>
      <c r="F14" s="157" t="s">
        <v>1928</v>
      </c>
      <c r="G14" s="157" t="s">
        <v>21</v>
      </c>
      <c r="H14" s="157" t="s">
        <v>1929</v>
      </c>
      <c r="I14" s="157" t="s">
        <v>1930</v>
      </c>
      <c r="J14" s="157" t="s">
        <v>1931</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611</v>
      </c>
      <c r="B15" s="156" t="s">
        <v>1932</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1933</v>
      </c>
      <c r="B16" s="157" t="s">
        <v>1934</v>
      </c>
      <c r="C16" s="157" t="s">
        <v>1935</v>
      </c>
      <c r="D16" s="157" t="s">
        <v>1927</v>
      </c>
      <c r="E16" s="157" t="s">
        <v>21</v>
      </c>
      <c r="F16" s="157" t="s">
        <v>1936</v>
      </c>
      <c r="G16" s="157" t="s">
        <v>21</v>
      </c>
      <c r="H16" s="157" t="s">
        <v>1937</v>
      </c>
      <c r="I16" s="157" t="s">
        <v>21</v>
      </c>
      <c r="J16" s="157" t="s">
        <v>1938</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1939</v>
      </c>
      <c r="B17" s="157" t="s">
        <v>1940</v>
      </c>
      <c r="C17" s="157" t="s">
        <v>1941</v>
      </c>
      <c r="D17" s="157" t="s">
        <v>1942</v>
      </c>
      <c r="E17" s="157" t="s">
        <v>21</v>
      </c>
      <c r="F17" s="157" t="s">
        <v>1936</v>
      </c>
      <c r="G17" s="157" t="s">
        <v>21</v>
      </c>
      <c r="H17" s="157" t="s">
        <v>1943</v>
      </c>
      <c r="I17" s="157" t="s">
        <v>21</v>
      </c>
      <c r="J17" s="157" t="s">
        <v>1944</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1945</v>
      </c>
      <c r="B18" s="157" t="s">
        <v>1946</v>
      </c>
      <c r="C18" s="157" t="s">
        <v>1947</v>
      </c>
      <c r="D18" s="157" t="s">
        <v>21</v>
      </c>
      <c r="E18" s="157" t="s">
        <v>21</v>
      </c>
      <c r="F18" s="157" t="s">
        <v>21</v>
      </c>
      <c r="G18" s="157" t="s">
        <v>21</v>
      </c>
      <c r="H18" s="157" t="s">
        <v>1948</v>
      </c>
      <c r="I18" s="157" t="s">
        <v>21</v>
      </c>
      <c r="J18" s="157" t="s">
        <v>1949</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616</v>
      </c>
      <c r="B19" s="156" t="s">
        <v>1950</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1951</v>
      </c>
      <c r="B20" s="157" t="s">
        <v>1952</v>
      </c>
      <c r="C20" s="157" t="s">
        <v>1953</v>
      </c>
      <c r="D20" s="157" t="s">
        <v>1954</v>
      </c>
      <c r="E20" s="157" t="s">
        <v>21</v>
      </c>
      <c r="F20" s="157" t="s">
        <v>1955</v>
      </c>
      <c r="G20" s="157" t="s">
        <v>21</v>
      </c>
      <c r="H20" s="157" t="s">
        <v>1956</v>
      </c>
      <c r="I20" s="157" t="s">
        <v>21</v>
      </c>
      <c r="J20" s="157" t="s">
        <v>1957</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1958</v>
      </c>
      <c r="B21" s="157" t="s">
        <v>1959</v>
      </c>
      <c r="C21" s="157" t="s">
        <v>1960</v>
      </c>
      <c r="D21" s="157" t="s">
        <v>1961</v>
      </c>
      <c r="E21" s="157" t="s">
        <v>1962</v>
      </c>
      <c r="F21" s="157" t="s">
        <v>21</v>
      </c>
      <c r="G21" s="157" t="s">
        <v>21</v>
      </c>
      <c r="H21" s="157" t="s">
        <v>1963</v>
      </c>
      <c r="I21" s="157" t="s">
        <v>1964</v>
      </c>
      <c r="J21" s="157" t="s">
        <v>1965</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1966</v>
      </c>
      <c r="B22" s="157" t="s">
        <v>1967</v>
      </c>
      <c r="C22" s="157" t="s">
        <v>1968</v>
      </c>
      <c r="D22" s="157" t="s">
        <v>1969</v>
      </c>
      <c r="E22" s="157" t="s">
        <v>21</v>
      </c>
      <c r="F22" s="157" t="s">
        <v>1970</v>
      </c>
      <c r="G22" s="157" t="s">
        <v>21</v>
      </c>
      <c r="H22" s="157" t="s">
        <v>1971</v>
      </c>
      <c r="I22" s="157" t="s">
        <v>21</v>
      </c>
      <c r="J22" s="157" t="s">
        <v>1972</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1973</v>
      </c>
      <c r="B23" s="157" t="s">
        <v>1974</v>
      </c>
      <c r="C23" s="157" t="s">
        <v>1975</v>
      </c>
      <c r="D23" s="157" t="s">
        <v>1976</v>
      </c>
      <c r="E23" s="157" t="s">
        <v>21</v>
      </c>
      <c r="F23" s="157" t="s">
        <v>21</v>
      </c>
      <c r="G23" s="157" t="s">
        <v>21</v>
      </c>
      <c r="H23" s="157" t="s">
        <v>1977</v>
      </c>
      <c r="I23" s="157" t="s">
        <v>1978</v>
      </c>
      <c r="J23" s="157" t="s">
        <v>1979</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1980</v>
      </c>
      <c r="B24" s="157" t="s">
        <v>1981</v>
      </c>
      <c r="C24" s="157" t="s">
        <v>1982</v>
      </c>
      <c r="D24" s="157" t="s">
        <v>1976</v>
      </c>
      <c r="E24" s="157" t="s">
        <v>21</v>
      </c>
      <c r="F24" s="157" t="s">
        <v>1983</v>
      </c>
      <c r="G24" s="157" t="s">
        <v>21</v>
      </c>
      <c r="H24" s="157" t="s">
        <v>1984</v>
      </c>
      <c r="I24" s="157" t="s">
        <v>21</v>
      </c>
      <c r="J24" s="157" t="s">
        <v>1985</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620</v>
      </c>
      <c r="B25" s="156" t="s">
        <v>1986</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1987</v>
      </c>
      <c r="B26" s="157" t="s">
        <v>1988</v>
      </c>
      <c r="C26" s="157" t="s">
        <v>1989</v>
      </c>
      <c r="D26" s="157" t="s">
        <v>1990</v>
      </c>
      <c r="E26" s="157" t="s">
        <v>21</v>
      </c>
      <c r="F26" s="157" t="s">
        <v>1991</v>
      </c>
      <c r="G26" s="157" t="s">
        <v>21</v>
      </c>
      <c r="H26" s="157" t="s">
        <v>1992</v>
      </c>
      <c r="I26" s="157" t="s">
        <v>21</v>
      </c>
      <c r="J26" s="157" t="s">
        <v>1993</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1994</v>
      </c>
      <c r="B27" s="155" t="s">
        <v>1995</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626</v>
      </c>
      <c r="B28" s="156" t="s">
        <v>1996</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1997</v>
      </c>
      <c r="B29" s="157" t="s">
        <v>1998</v>
      </c>
      <c r="C29" s="157" t="s">
        <v>1999</v>
      </c>
      <c r="D29" s="157" t="s">
        <v>2000</v>
      </c>
      <c r="E29" s="157" t="s">
        <v>2001</v>
      </c>
      <c r="F29" s="157" t="s">
        <v>21</v>
      </c>
      <c r="G29" s="157" t="s">
        <v>21</v>
      </c>
      <c r="H29" s="157" t="s">
        <v>2002</v>
      </c>
      <c r="I29" s="157" t="s">
        <v>21</v>
      </c>
      <c r="J29" s="157" t="s">
        <v>2003</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2004</v>
      </c>
      <c r="B30" s="157" t="s">
        <v>2005</v>
      </c>
      <c r="C30" s="157" t="s">
        <v>1870</v>
      </c>
      <c r="D30" s="157" t="s">
        <v>1871</v>
      </c>
      <c r="E30" s="157" t="s">
        <v>21</v>
      </c>
      <c r="F30" s="157" t="s">
        <v>1873</v>
      </c>
      <c r="G30" s="157" t="s">
        <v>21</v>
      </c>
      <c r="H30" s="157" t="s">
        <v>2006</v>
      </c>
      <c r="I30" s="157" t="s">
        <v>21</v>
      </c>
      <c r="J30" s="157" t="s">
        <v>2007</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631</v>
      </c>
      <c r="B31" s="156" t="s">
        <v>2008</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2009</v>
      </c>
      <c r="B32" s="157" t="s">
        <v>2010</v>
      </c>
      <c r="C32" s="157" t="s">
        <v>2011</v>
      </c>
      <c r="D32" s="157" t="s">
        <v>2012</v>
      </c>
      <c r="E32" s="157" t="s">
        <v>21</v>
      </c>
      <c r="F32" s="157" t="s">
        <v>21</v>
      </c>
      <c r="G32" s="157" t="s">
        <v>2013</v>
      </c>
      <c r="H32" s="157" t="s">
        <v>2014</v>
      </c>
      <c r="I32" s="157" t="s">
        <v>21</v>
      </c>
      <c r="J32" s="157" t="s">
        <v>2015</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2016</v>
      </c>
      <c r="B33" s="157" t="s">
        <v>2017</v>
      </c>
      <c r="C33" s="157" t="s">
        <v>2018</v>
      </c>
      <c r="D33" s="157" t="s">
        <v>2019</v>
      </c>
      <c r="E33" s="157" t="s">
        <v>21</v>
      </c>
      <c r="F33" s="157" t="s">
        <v>2020</v>
      </c>
      <c r="G33" s="157" t="s">
        <v>21</v>
      </c>
      <c r="H33" s="157" t="s">
        <v>2021</v>
      </c>
      <c r="I33" s="157" t="s">
        <v>2022</v>
      </c>
      <c r="J33" s="157" t="s">
        <v>2023</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2024</v>
      </c>
      <c r="B34" s="157" t="s">
        <v>2025</v>
      </c>
      <c r="C34" s="157" t="s">
        <v>2026</v>
      </c>
      <c r="D34" s="157" t="s">
        <v>2027</v>
      </c>
      <c r="E34" s="157" t="s">
        <v>21</v>
      </c>
      <c r="F34" s="157" t="s">
        <v>21</v>
      </c>
      <c r="G34" s="157" t="s">
        <v>21</v>
      </c>
      <c r="H34" s="157" t="s">
        <v>2028</v>
      </c>
      <c r="I34" s="157" t="s">
        <v>21</v>
      </c>
      <c r="J34" s="157" t="s">
        <v>2029</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2030</v>
      </c>
      <c r="B35" s="157" t="s">
        <v>2031</v>
      </c>
      <c r="C35" s="157" t="s">
        <v>2032</v>
      </c>
      <c r="D35" s="157" t="s">
        <v>2033</v>
      </c>
      <c r="E35" s="157" t="s">
        <v>21</v>
      </c>
      <c r="F35" s="157" t="s">
        <v>2034</v>
      </c>
      <c r="G35" s="157" t="s">
        <v>21</v>
      </c>
      <c r="H35" s="157" t="s">
        <v>2035</v>
      </c>
      <c r="I35" s="157" t="s">
        <v>21</v>
      </c>
      <c r="J35" s="157" t="s">
        <v>2036</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2037</v>
      </c>
      <c r="B36" s="157" t="s">
        <v>2038</v>
      </c>
      <c r="C36" s="157" t="s">
        <v>2039</v>
      </c>
      <c r="D36" s="157" t="s">
        <v>2040</v>
      </c>
      <c r="E36" s="157" t="s">
        <v>21</v>
      </c>
      <c r="F36" s="157" t="s">
        <v>21</v>
      </c>
      <c r="G36" s="157" t="s">
        <v>2041</v>
      </c>
      <c r="H36" s="157" t="s">
        <v>2042</v>
      </c>
      <c r="I36" s="157" t="s">
        <v>21</v>
      </c>
      <c r="J36" s="157" t="s">
        <v>2043</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2044</v>
      </c>
      <c r="B37" s="157" t="s">
        <v>2045</v>
      </c>
      <c r="C37" s="157" t="s">
        <v>2046</v>
      </c>
      <c r="D37" s="157" t="s">
        <v>2047</v>
      </c>
      <c r="E37" s="157" t="s">
        <v>21</v>
      </c>
      <c r="F37" s="157" t="s">
        <v>2048</v>
      </c>
      <c r="G37" s="157" t="s">
        <v>2049</v>
      </c>
      <c r="H37" s="157" t="s">
        <v>2050</v>
      </c>
      <c r="I37" s="157" t="s">
        <v>21</v>
      </c>
      <c r="J37" s="157" t="s">
        <v>2051</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2052</v>
      </c>
      <c r="B38" s="157" t="s">
        <v>2053</v>
      </c>
      <c r="C38" s="157" t="s">
        <v>2054</v>
      </c>
      <c r="D38" s="157" t="s">
        <v>2055</v>
      </c>
      <c r="E38" s="157" t="s">
        <v>21</v>
      </c>
      <c r="F38" s="157" t="s">
        <v>2048</v>
      </c>
      <c r="G38" s="157" t="s">
        <v>2056</v>
      </c>
      <c r="H38" s="157" t="s">
        <v>2057</v>
      </c>
      <c r="I38" s="157" t="s">
        <v>2058</v>
      </c>
      <c r="J38" s="157" t="s">
        <v>2059</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635</v>
      </c>
      <c r="B39" s="156" t="s">
        <v>2060</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2061</v>
      </c>
      <c r="B40" s="157" t="s">
        <v>2062</v>
      </c>
      <c r="C40" s="157" t="s">
        <v>2063</v>
      </c>
      <c r="D40" s="157" t="s">
        <v>2064</v>
      </c>
      <c r="E40" s="157" t="s">
        <v>21</v>
      </c>
      <c r="F40" s="157" t="s">
        <v>21</v>
      </c>
      <c r="G40" s="157" t="s">
        <v>21</v>
      </c>
      <c r="H40" s="157" t="s">
        <v>2065</v>
      </c>
      <c r="I40" s="157" t="s">
        <v>2066</v>
      </c>
      <c r="J40" s="157" t="s">
        <v>2067</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2068</v>
      </c>
      <c r="B41" s="157" t="s">
        <v>2069</v>
      </c>
      <c r="C41" s="157" t="s">
        <v>2070</v>
      </c>
      <c r="D41" s="157" t="s">
        <v>21</v>
      </c>
      <c r="E41" s="157" t="s">
        <v>21</v>
      </c>
      <c r="F41" s="157" t="s">
        <v>21</v>
      </c>
      <c r="G41" s="157" t="s">
        <v>21</v>
      </c>
      <c r="H41" s="157" t="s">
        <v>2071</v>
      </c>
      <c r="I41" s="157" t="s">
        <v>21</v>
      </c>
      <c r="J41" s="157" t="s">
        <v>2072</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2073</v>
      </c>
      <c r="B42" s="155" t="s">
        <v>2074</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658</v>
      </c>
      <c r="B43" s="156" t="s">
        <v>2075</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2076</v>
      </c>
      <c r="B44" s="157" t="s">
        <v>2077</v>
      </c>
      <c r="C44" s="157" t="s">
        <v>2078</v>
      </c>
      <c r="D44" s="157" t="s">
        <v>2079</v>
      </c>
      <c r="E44" s="157" t="s">
        <v>1865</v>
      </c>
      <c r="F44" s="157" t="s">
        <v>21</v>
      </c>
      <c r="G44" s="157" t="s">
        <v>21</v>
      </c>
      <c r="H44" s="157" t="s">
        <v>2080</v>
      </c>
      <c r="I44" s="157" t="s">
        <v>21</v>
      </c>
      <c r="J44" s="157" t="s">
        <v>2081</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2082</v>
      </c>
      <c r="B45" s="157" t="s">
        <v>2083</v>
      </c>
      <c r="C45" s="157" t="s">
        <v>2084</v>
      </c>
      <c r="D45" s="157" t="s">
        <v>1871</v>
      </c>
      <c r="E45" s="157" t="s">
        <v>21</v>
      </c>
      <c r="F45" s="157" t="s">
        <v>1873</v>
      </c>
      <c r="G45" s="157" t="s">
        <v>21</v>
      </c>
      <c r="H45" s="157" t="s">
        <v>2085</v>
      </c>
      <c r="I45" s="157" t="s">
        <v>21</v>
      </c>
      <c r="J45" s="157" t="s">
        <v>2086</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664</v>
      </c>
      <c r="B46" s="156" t="s">
        <v>2087</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2088</v>
      </c>
      <c r="B47" s="157" t="s">
        <v>2089</v>
      </c>
      <c r="C47" s="157" t="s">
        <v>2090</v>
      </c>
      <c r="D47" s="157" t="s">
        <v>2091</v>
      </c>
      <c r="E47" s="157" t="s">
        <v>21</v>
      </c>
      <c r="F47" s="157" t="s">
        <v>2092</v>
      </c>
      <c r="G47" s="157" t="s">
        <v>2093</v>
      </c>
      <c r="H47" s="157" t="s">
        <v>2094</v>
      </c>
      <c r="I47" s="157" t="s">
        <v>2095</v>
      </c>
      <c r="J47" s="157" t="s">
        <v>2096</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668</v>
      </c>
      <c r="B48" s="156" t="s">
        <v>2097</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2098</v>
      </c>
      <c r="B49" s="157" t="s">
        <v>2099</v>
      </c>
      <c r="C49" s="157" t="s">
        <v>2100</v>
      </c>
      <c r="D49" s="157" t="s">
        <v>2101</v>
      </c>
      <c r="E49" s="157" t="s">
        <v>2102</v>
      </c>
      <c r="F49" s="157" t="s">
        <v>21</v>
      </c>
      <c r="G49" s="157" t="s">
        <v>21</v>
      </c>
      <c r="H49" s="157" t="s">
        <v>2103</v>
      </c>
      <c r="I49" s="157" t="s">
        <v>2104</v>
      </c>
      <c r="J49" s="157" t="s">
        <v>2105</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2106</v>
      </c>
      <c r="B50" s="157" t="s">
        <v>2107</v>
      </c>
      <c r="C50" s="157" t="s">
        <v>2108</v>
      </c>
      <c r="D50" s="157" t="s">
        <v>21</v>
      </c>
      <c r="E50" s="157" t="s">
        <v>2109</v>
      </c>
      <c r="F50" s="157" t="s">
        <v>2110</v>
      </c>
      <c r="G50" s="157" t="s">
        <v>21</v>
      </c>
      <c r="H50" s="157" t="s">
        <v>2103</v>
      </c>
      <c r="I50" s="157" t="s">
        <v>2111</v>
      </c>
      <c r="J50" s="157" t="s">
        <v>2112</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2113</v>
      </c>
      <c r="B51" s="157" t="s">
        <v>2114</v>
      </c>
      <c r="C51" s="157" t="s">
        <v>2115</v>
      </c>
      <c r="D51" s="157" t="s">
        <v>21</v>
      </c>
      <c r="E51" s="157" t="s">
        <v>21</v>
      </c>
      <c r="F51" s="157" t="s">
        <v>2116</v>
      </c>
      <c r="G51" s="157" t="s">
        <v>21</v>
      </c>
      <c r="H51" s="157" t="s">
        <v>2103</v>
      </c>
      <c r="I51" s="157" t="s">
        <v>2117</v>
      </c>
      <c r="J51" s="157" t="s">
        <v>2118</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2119</v>
      </c>
      <c r="B52" s="157" t="s">
        <v>2120</v>
      </c>
      <c r="C52" s="157" t="s">
        <v>2121</v>
      </c>
      <c r="D52" s="157" t="s">
        <v>21</v>
      </c>
      <c r="E52" s="157" t="s">
        <v>21</v>
      </c>
      <c r="F52" s="157" t="s">
        <v>2122</v>
      </c>
      <c r="G52" s="157" t="s">
        <v>21</v>
      </c>
      <c r="H52" s="157" t="s">
        <v>2103</v>
      </c>
      <c r="I52" s="157" t="s">
        <v>2123</v>
      </c>
      <c r="J52" s="157" t="s">
        <v>2124</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2125</v>
      </c>
      <c r="B53" s="157" t="s">
        <v>2126</v>
      </c>
      <c r="C53" s="157" t="s">
        <v>2127</v>
      </c>
      <c r="D53" s="157" t="s">
        <v>2128</v>
      </c>
      <c r="E53" s="157" t="s">
        <v>2129</v>
      </c>
      <c r="F53" s="157" t="s">
        <v>21</v>
      </c>
      <c r="G53" s="157" t="s">
        <v>21</v>
      </c>
      <c r="H53" s="157" t="s">
        <v>2130</v>
      </c>
      <c r="I53" s="157" t="s">
        <v>21</v>
      </c>
      <c r="J53" s="157" t="s">
        <v>2131</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2132</v>
      </c>
      <c r="B54" s="157" t="s">
        <v>2133</v>
      </c>
      <c r="C54" s="157" t="s">
        <v>2127</v>
      </c>
      <c r="D54" s="157" t="s">
        <v>2128</v>
      </c>
      <c r="E54" s="157" t="s">
        <v>21</v>
      </c>
      <c r="F54" s="157" t="s">
        <v>21</v>
      </c>
      <c r="G54" s="157" t="s">
        <v>21</v>
      </c>
      <c r="H54" s="157" t="s">
        <v>2134</v>
      </c>
      <c r="I54" s="157" t="s">
        <v>2135</v>
      </c>
      <c r="J54" s="157" t="s">
        <v>2136</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672</v>
      </c>
      <c r="B55" s="156" t="s">
        <v>2137</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2138</v>
      </c>
      <c r="B56" s="157" t="s">
        <v>2139</v>
      </c>
      <c r="C56" s="157" t="s">
        <v>2140</v>
      </c>
      <c r="D56" s="157" t="s">
        <v>2141</v>
      </c>
      <c r="E56" s="157" t="s">
        <v>2142</v>
      </c>
      <c r="F56" s="157" t="s">
        <v>21</v>
      </c>
      <c r="G56" s="157" t="s">
        <v>2143</v>
      </c>
      <c r="H56" s="157" t="s">
        <v>21</v>
      </c>
      <c r="I56" s="157" t="s">
        <v>21</v>
      </c>
      <c r="J56" s="157" t="s">
        <v>2144</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2145</v>
      </c>
      <c r="B57" s="157" t="s">
        <v>2146</v>
      </c>
      <c r="C57" s="157" t="s">
        <v>2147</v>
      </c>
      <c r="D57" s="157" t="s">
        <v>2148</v>
      </c>
      <c r="E57" s="157" t="s">
        <v>2149</v>
      </c>
      <c r="F57" s="157" t="s">
        <v>21</v>
      </c>
      <c r="G57" s="157" t="s">
        <v>2150</v>
      </c>
      <c r="H57" s="157" t="s">
        <v>2151</v>
      </c>
      <c r="I57" s="157" t="s">
        <v>21</v>
      </c>
      <c r="J57" s="157" t="s">
        <v>2152</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676</v>
      </c>
      <c r="B58" s="156" t="s">
        <v>2153</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2154</v>
      </c>
      <c r="B59" s="157" t="s">
        <v>2155</v>
      </c>
      <c r="C59" s="157" t="s">
        <v>2156</v>
      </c>
      <c r="D59" s="157" t="s">
        <v>2157</v>
      </c>
      <c r="E59" s="157" t="s">
        <v>21</v>
      </c>
      <c r="F59" s="157" t="s">
        <v>21</v>
      </c>
      <c r="G59" s="157" t="s">
        <v>2158</v>
      </c>
      <c r="H59" s="157" t="s">
        <v>2159</v>
      </c>
      <c r="I59" s="157" t="s">
        <v>2160</v>
      </c>
      <c r="J59" s="157" t="s">
        <v>2161</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2162</v>
      </c>
      <c r="B60" s="157" t="s">
        <v>2163</v>
      </c>
      <c r="C60" s="157" t="s">
        <v>2164</v>
      </c>
      <c r="D60" s="157" t="s">
        <v>21</v>
      </c>
      <c r="E60" s="157" t="s">
        <v>2165</v>
      </c>
      <c r="F60" s="157" t="s">
        <v>2166</v>
      </c>
      <c r="G60" s="157" t="s">
        <v>21</v>
      </c>
      <c r="H60" s="157" t="s">
        <v>2167</v>
      </c>
      <c r="I60" s="157" t="s">
        <v>2168</v>
      </c>
      <c r="J60" s="157" t="s">
        <v>2169</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2170</v>
      </c>
      <c r="B61" s="157" t="s">
        <v>2171</v>
      </c>
      <c r="C61" s="157" t="s">
        <v>2172</v>
      </c>
      <c r="D61" s="157" t="s">
        <v>21</v>
      </c>
      <c r="E61" s="157" t="s">
        <v>21</v>
      </c>
      <c r="F61" s="157" t="s">
        <v>21</v>
      </c>
      <c r="G61" s="157" t="s">
        <v>2173</v>
      </c>
      <c r="H61" s="157" t="s">
        <v>2174</v>
      </c>
      <c r="I61" s="157" t="s">
        <v>2175</v>
      </c>
      <c r="J61" s="157" t="s">
        <v>2176</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2177</v>
      </c>
      <c r="B62" s="157" t="s">
        <v>2178</v>
      </c>
      <c r="C62" s="157" t="s">
        <v>2179</v>
      </c>
      <c r="D62" s="157" t="s">
        <v>2180</v>
      </c>
      <c r="E62" s="157" t="s">
        <v>21</v>
      </c>
      <c r="F62" s="157" t="s">
        <v>21</v>
      </c>
      <c r="G62" s="157" t="s">
        <v>21</v>
      </c>
      <c r="H62" s="157" t="s">
        <v>2181</v>
      </c>
      <c r="I62" s="157" t="s">
        <v>2182</v>
      </c>
      <c r="J62" s="157" t="s">
        <v>2183</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680</v>
      </c>
      <c r="B63" s="156" t="s">
        <v>2184</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2185</v>
      </c>
      <c r="B64" s="157" t="s">
        <v>2186</v>
      </c>
      <c r="C64" s="157" t="s">
        <v>2187</v>
      </c>
      <c r="D64" s="157" t="s">
        <v>2188</v>
      </c>
      <c r="E64" s="157" t="s">
        <v>21</v>
      </c>
      <c r="F64" s="157" t="s">
        <v>21</v>
      </c>
      <c r="G64" s="157" t="s">
        <v>2189</v>
      </c>
      <c r="H64" s="157" t="s">
        <v>2190</v>
      </c>
      <c r="I64" s="157" t="s">
        <v>2191</v>
      </c>
      <c r="J64" s="157" t="s">
        <v>2192</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2193</v>
      </c>
      <c r="B65" s="157" t="s">
        <v>2194</v>
      </c>
      <c r="C65" s="157" t="s">
        <v>2195</v>
      </c>
      <c r="D65" s="157" t="s">
        <v>2196</v>
      </c>
      <c r="E65" s="157" t="s">
        <v>21</v>
      </c>
      <c r="F65" s="157" t="s">
        <v>21</v>
      </c>
      <c r="G65" s="157" t="s">
        <v>21</v>
      </c>
      <c r="H65" s="157" t="s">
        <v>2197</v>
      </c>
      <c r="I65" s="157" t="s">
        <v>2198</v>
      </c>
      <c r="J65" s="157" t="s">
        <v>2199</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2200</v>
      </c>
      <c r="B66" s="157" t="s">
        <v>2201</v>
      </c>
      <c r="C66" s="157" t="s">
        <v>2202</v>
      </c>
      <c r="D66" s="157" t="s">
        <v>2203</v>
      </c>
      <c r="E66" s="157" t="s">
        <v>21</v>
      </c>
      <c r="F66" s="157" t="s">
        <v>21</v>
      </c>
      <c r="G66" s="157" t="s">
        <v>21</v>
      </c>
      <c r="H66" s="157" t="s">
        <v>2204</v>
      </c>
      <c r="I66" s="157" t="s">
        <v>2205</v>
      </c>
      <c r="J66" s="157" t="s">
        <v>2206</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2207</v>
      </c>
      <c r="B67" s="157" t="s">
        <v>2208</v>
      </c>
      <c r="C67" s="157" t="s">
        <v>2209</v>
      </c>
      <c r="D67" s="157" t="s">
        <v>2210</v>
      </c>
      <c r="E67" s="157" t="s">
        <v>21</v>
      </c>
      <c r="F67" s="157" t="s">
        <v>21</v>
      </c>
      <c r="G67" s="157" t="s">
        <v>21</v>
      </c>
      <c r="H67" s="157" t="s">
        <v>2211</v>
      </c>
      <c r="I67" s="157" t="s">
        <v>21</v>
      </c>
      <c r="J67" s="157" t="s">
        <v>2212</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2213</v>
      </c>
      <c r="B68" s="157" t="s">
        <v>2214</v>
      </c>
      <c r="C68" s="157" t="s">
        <v>2215</v>
      </c>
      <c r="D68" s="157" t="s">
        <v>21</v>
      </c>
      <c r="E68" s="157" t="s">
        <v>21</v>
      </c>
      <c r="F68" s="157" t="s">
        <v>21</v>
      </c>
      <c r="G68" s="157" t="s">
        <v>21</v>
      </c>
      <c r="H68" s="157" t="s">
        <v>2216</v>
      </c>
      <c r="I68" s="157" t="s">
        <v>21</v>
      </c>
      <c r="J68" s="157" t="s">
        <v>2217</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684</v>
      </c>
      <c r="B69" s="156" t="s">
        <v>2218</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2219</v>
      </c>
      <c r="B70" s="157" t="s">
        <v>2220</v>
      </c>
      <c r="C70" s="157" t="s">
        <v>2221</v>
      </c>
      <c r="D70" s="157" t="s">
        <v>21</v>
      </c>
      <c r="E70" s="157" t="s">
        <v>21</v>
      </c>
      <c r="F70" s="157" t="s">
        <v>21</v>
      </c>
      <c r="G70" s="157" t="s">
        <v>2222</v>
      </c>
      <c r="H70" s="157" t="s">
        <v>2223</v>
      </c>
      <c r="I70" s="157" t="s">
        <v>21</v>
      </c>
      <c r="J70" s="157" t="s">
        <v>2224</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2225</v>
      </c>
      <c r="B71" s="157" t="s">
        <v>2226</v>
      </c>
      <c r="C71" s="157" t="s">
        <v>2227</v>
      </c>
      <c r="D71" s="157" t="s">
        <v>21</v>
      </c>
      <c r="E71" s="157" t="s">
        <v>21</v>
      </c>
      <c r="F71" s="157" t="s">
        <v>21</v>
      </c>
      <c r="G71" s="157" t="s">
        <v>21</v>
      </c>
      <c r="H71" s="157" t="s">
        <v>2228</v>
      </c>
      <c r="I71" s="157" t="s">
        <v>21</v>
      </c>
      <c r="J71" s="157" t="s">
        <v>2229</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2230</v>
      </c>
      <c r="B72" s="157" t="s">
        <v>2231</v>
      </c>
      <c r="C72" s="157" t="s">
        <v>2232</v>
      </c>
      <c r="D72" s="157" t="s">
        <v>2233</v>
      </c>
      <c r="E72" s="157" t="s">
        <v>2234</v>
      </c>
      <c r="F72" s="157" t="s">
        <v>21</v>
      </c>
      <c r="G72" s="157" t="s">
        <v>21</v>
      </c>
      <c r="H72" s="157" t="s">
        <v>2235</v>
      </c>
      <c r="I72" s="157" t="s">
        <v>21</v>
      </c>
      <c r="J72" s="157" t="s">
        <v>2236</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2237</v>
      </c>
      <c r="B73" s="157" t="s">
        <v>2238</v>
      </c>
      <c r="C73" s="157" t="s">
        <v>2239</v>
      </c>
      <c r="D73" s="157" t="s">
        <v>2240</v>
      </c>
      <c r="E73" s="157" t="s">
        <v>2234</v>
      </c>
      <c r="F73" s="157" t="s">
        <v>21</v>
      </c>
      <c r="G73" s="157" t="s">
        <v>2241</v>
      </c>
      <c r="H73" s="157" t="s">
        <v>2242</v>
      </c>
      <c r="I73" s="157" t="s">
        <v>21</v>
      </c>
      <c r="J73" s="157" t="s">
        <v>2243</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2244</v>
      </c>
      <c r="B74" s="157" t="s">
        <v>2245</v>
      </c>
      <c r="C74" s="157" t="s">
        <v>2246</v>
      </c>
      <c r="D74" s="157" t="s">
        <v>2240</v>
      </c>
      <c r="E74" s="157" t="s">
        <v>2247</v>
      </c>
      <c r="F74" s="157" t="s">
        <v>21</v>
      </c>
      <c r="G74" s="157" t="s">
        <v>2248</v>
      </c>
      <c r="H74" s="157" t="s">
        <v>2249</v>
      </c>
      <c r="I74" s="157" t="s">
        <v>2250</v>
      </c>
      <c r="J74" s="157" t="s">
        <v>2251</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2252</v>
      </c>
      <c r="B75" s="157" t="s">
        <v>2253</v>
      </c>
      <c r="C75" s="157" t="s">
        <v>2254</v>
      </c>
      <c r="D75" s="157" t="s">
        <v>2255</v>
      </c>
      <c r="E75" s="157" t="s">
        <v>2247</v>
      </c>
      <c r="F75" s="157" t="s">
        <v>2256</v>
      </c>
      <c r="G75" s="157" t="s">
        <v>2257</v>
      </c>
      <c r="H75" s="157" t="s">
        <v>2258</v>
      </c>
      <c r="I75" s="157" t="s">
        <v>2259</v>
      </c>
      <c r="J75" s="157" t="s">
        <v>2260</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2261</v>
      </c>
      <c r="B76" s="157" t="s">
        <v>2262</v>
      </c>
      <c r="C76" s="157" t="s">
        <v>2263</v>
      </c>
      <c r="D76" s="157" t="s">
        <v>2264</v>
      </c>
      <c r="E76" s="157" t="s">
        <v>21</v>
      </c>
      <c r="F76" s="157" t="s">
        <v>21</v>
      </c>
      <c r="G76" s="157" t="s">
        <v>21</v>
      </c>
      <c r="H76" s="157" t="s">
        <v>2265</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2266</v>
      </c>
      <c r="B77" s="157" t="s">
        <v>2267</v>
      </c>
      <c r="C77" s="157" t="s">
        <v>2268</v>
      </c>
      <c r="D77" s="157" t="s">
        <v>21</v>
      </c>
      <c r="E77" s="157" t="s">
        <v>21</v>
      </c>
      <c r="F77" s="157" t="s">
        <v>21</v>
      </c>
      <c r="G77" s="157" t="s">
        <v>2269</v>
      </c>
      <c r="H77" s="157" t="s">
        <v>2270</v>
      </c>
      <c r="I77" s="157" t="s">
        <v>21</v>
      </c>
      <c r="J77" s="157" t="s">
        <v>2271</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2272</v>
      </c>
      <c r="B78" s="157" t="s">
        <v>2273</v>
      </c>
      <c r="C78" s="157" t="s">
        <v>2274</v>
      </c>
      <c r="D78" s="157" t="s">
        <v>21</v>
      </c>
      <c r="E78" s="157" t="s">
        <v>21</v>
      </c>
      <c r="F78" s="157" t="s">
        <v>21</v>
      </c>
      <c r="G78" s="157" t="s">
        <v>2275</v>
      </c>
      <c r="H78" s="157" t="s">
        <v>2276</v>
      </c>
      <c r="I78" s="157" t="s">
        <v>2277</v>
      </c>
      <c r="J78" s="157" t="s">
        <v>2278</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2279</v>
      </c>
      <c r="B79" s="155" t="s">
        <v>2280</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718</v>
      </c>
      <c r="B80" s="156" t="s">
        <v>2281</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2282</v>
      </c>
      <c r="B81" s="157" t="s">
        <v>2283</v>
      </c>
      <c r="C81" s="157" t="s">
        <v>2284</v>
      </c>
      <c r="D81" s="157" t="s">
        <v>2079</v>
      </c>
      <c r="E81" s="157" t="s">
        <v>2285</v>
      </c>
      <c r="F81" s="157" t="s">
        <v>21</v>
      </c>
      <c r="G81" s="157" t="s">
        <v>21</v>
      </c>
      <c r="H81" s="157" t="s">
        <v>2286</v>
      </c>
      <c r="I81" s="157" t="s">
        <v>21</v>
      </c>
      <c r="J81" s="157" t="s">
        <v>2287</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2288</v>
      </c>
      <c r="B82" s="157" t="s">
        <v>2289</v>
      </c>
      <c r="C82" s="157" t="s">
        <v>1870</v>
      </c>
      <c r="D82" s="157" t="s">
        <v>1871</v>
      </c>
      <c r="E82" s="157" t="s">
        <v>21</v>
      </c>
      <c r="F82" s="157" t="s">
        <v>1873</v>
      </c>
      <c r="G82" s="157" t="s">
        <v>21</v>
      </c>
      <c r="H82" s="157" t="s">
        <v>2290</v>
      </c>
      <c r="I82" s="157" t="s">
        <v>21</v>
      </c>
      <c r="J82" s="157" t="s">
        <v>2291</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723</v>
      </c>
      <c r="B83" s="156" t="s">
        <v>2292</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2293</v>
      </c>
      <c r="B84" s="157" t="s">
        <v>2294</v>
      </c>
      <c r="C84" s="157" t="s">
        <v>2295</v>
      </c>
      <c r="D84" s="157" t="s">
        <v>2296</v>
      </c>
      <c r="E84" s="157" t="s">
        <v>21</v>
      </c>
      <c r="F84" s="157" t="s">
        <v>2297</v>
      </c>
      <c r="G84" s="157" t="s">
        <v>2298</v>
      </c>
      <c r="H84" s="157" t="s">
        <v>2299</v>
      </c>
      <c r="I84" s="157" t="s">
        <v>2300</v>
      </c>
      <c r="J84" s="157" t="s">
        <v>2301</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2302</v>
      </c>
      <c r="B85" s="157" t="s">
        <v>2303</v>
      </c>
      <c r="C85" s="157" t="s">
        <v>2304</v>
      </c>
      <c r="D85" s="157" t="s">
        <v>2305</v>
      </c>
      <c r="E85" s="157" t="s">
        <v>21</v>
      </c>
      <c r="F85" s="157" t="s">
        <v>21</v>
      </c>
      <c r="G85" s="157" t="s">
        <v>21</v>
      </c>
      <c r="H85" s="157" t="s">
        <v>2306</v>
      </c>
      <c r="I85" s="157" t="s">
        <v>2307</v>
      </c>
      <c r="J85" s="157" t="s">
        <v>2308</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2309</v>
      </c>
      <c r="B86" s="157" t="s">
        <v>2310</v>
      </c>
      <c r="C86" s="157" t="s">
        <v>2311</v>
      </c>
      <c r="D86" s="157" t="s">
        <v>2312</v>
      </c>
      <c r="E86" s="157" t="s">
        <v>21</v>
      </c>
      <c r="F86" s="157" t="s">
        <v>21</v>
      </c>
      <c r="G86" s="157" t="s">
        <v>2313</v>
      </c>
      <c r="H86" s="157" t="s">
        <v>2314</v>
      </c>
      <c r="I86" s="157" t="s">
        <v>21</v>
      </c>
      <c r="J86" s="157" t="s">
        <v>2315</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2316</v>
      </c>
      <c r="B87" s="157" t="s">
        <v>2317</v>
      </c>
      <c r="C87" s="157" t="s">
        <v>2318</v>
      </c>
      <c r="D87" s="157" t="s">
        <v>2319</v>
      </c>
      <c r="E87" s="157" t="s">
        <v>21</v>
      </c>
      <c r="F87" s="157" t="s">
        <v>2320</v>
      </c>
      <c r="G87" s="157" t="s">
        <v>21</v>
      </c>
      <c r="H87" s="157" t="s">
        <v>2321</v>
      </c>
      <c r="I87" s="157" t="s">
        <v>2322</v>
      </c>
      <c r="J87" s="157" t="s">
        <v>2323</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2324</v>
      </c>
      <c r="B88" s="155" t="s">
        <v>2325</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770</v>
      </c>
      <c r="B89" s="156" t="s">
        <v>2326</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2327</v>
      </c>
      <c r="B90" s="157" t="s">
        <v>2328</v>
      </c>
      <c r="C90" s="157" t="s">
        <v>2329</v>
      </c>
      <c r="D90" s="157" t="s">
        <v>2079</v>
      </c>
      <c r="E90" s="157" t="s">
        <v>1865</v>
      </c>
      <c r="F90" s="157" t="s">
        <v>21</v>
      </c>
      <c r="G90" s="157" t="s">
        <v>21</v>
      </c>
      <c r="H90" s="157" t="s">
        <v>2330</v>
      </c>
      <c r="I90" s="157" t="s">
        <v>21</v>
      </c>
      <c r="J90" s="157" t="s">
        <v>2331</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2332</v>
      </c>
      <c r="B91" s="157" t="s">
        <v>2333</v>
      </c>
      <c r="C91" s="157" t="s">
        <v>2334</v>
      </c>
      <c r="D91" s="157" t="s">
        <v>1871</v>
      </c>
      <c r="E91" s="157" t="s">
        <v>21</v>
      </c>
      <c r="F91" s="157" t="s">
        <v>1873</v>
      </c>
      <c r="G91" s="157" t="s">
        <v>21</v>
      </c>
      <c r="H91" s="157" t="s">
        <v>2335</v>
      </c>
      <c r="I91" s="157" t="s">
        <v>21</v>
      </c>
      <c r="J91" s="157" t="s">
        <v>2336</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774</v>
      </c>
      <c r="B92" s="156" t="s">
        <v>2337</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2338</v>
      </c>
      <c r="B93" s="157" t="s">
        <v>2339</v>
      </c>
      <c r="C93" s="157" t="s">
        <v>2340</v>
      </c>
      <c r="D93" s="157" t="s">
        <v>2341</v>
      </c>
      <c r="E93" s="157" t="s">
        <v>2342</v>
      </c>
      <c r="F93" s="157" t="s">
        <v>21</v>
      </c>
      <c r="G93" s="157" t="s">
        <v>21</v>
      </c>
      <c r="H93" s="157" t="s">
        <v>2343</v>
      </c>
      <c r="I93" s="157" t="s">
        <v>21</v>
      </c>
      <c r="J93" s="157" t="s">
        <v>2344</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2345</v>
      </c>
      <c r="B94" s="157" t="s">
        <v>2346</v>
      </c>
      <c r="C94" s="157" t="s">
        <v>2347</v>
      </c>
      <c r="D94" s="157" t="s">
        <v>2348</v>
      </c>
      <c r="E94" s="157" t="s">
        <v>21</v>
      </c>
      <c r="F94" s="157" t="s">
        <v>2349</v>
      </c>
      <c r="G94" s="157" t="s">
        <v>21</v>
      </c>
      <c r="H94" s="157" t="s">
        <v>2350</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2351</v>
      </c>
      <c r="B95" s="157" t="s">
        <v>2352</v>
      </c>
      <c r="C95" s="157" t="s">
        <v>2353</v>
      </c>
      <c r="D95" s="157" t="s">
        <v>2354</v>
      </c>
      <c r="E95" s="157" t="s">
        <v>21</v>
      </c>
      <c r="F95" s="157" t="s">
        <v>21</v>
      </c>
      <c r="G95" s="157" t="s">
        <v>21</v>
      </c>
      <c r="H95" s="157" t="s">
        <v>2355</v>
      </c>
      <c r="I95" s="157" t="s">
        <v>2356</v>
      </c>
      <c r="J95" s="157" t="s">
        <v>2357</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2358</v>
      </c>
      <c r="B96" s="157" t="s">
        <v>2359</v>
      </c>
      <c r="C96" s="157" t="s">
        <v>2360</v>
      </c>
      <c r="D96" s="157" t="s">
        <v>21</v>
      </c>
      <c r="E96" s="157" t="s">
        <v>21</v>
      </c>
      <c r="F96" s="157" t="s">
        <v>21</v>
      </c>
      <c r="G96" s="157" t="s">
        <v>21</v>
      </c>
      <c r="H96" s="157" t="s">
        <v>2361</v>
      </c>
      <c r="I96" s="157" t="s">
        <v>2307</v>
      </c>
      <c r="J96" s="157" t="s">
        <v>2362</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778</v>
      </c>
      <c r="B97" s="156" t="s">
        <v>2363</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2364</v>
      </c>
      <c r="B98" s="157" t="s">
        <v>2365</v>
      </c>
      <c r="C98" s="157" t="s">
        <v>2366</v>
      </c>
      <c r="D98" s="157" t="s">
        <v>2367</v>
      </c>
      <c r="E98" s="157" t="s">
        <v>21</v>
      </c>
      <c r="F98" s="157" t="s">
        <v>21</v>
      </c>
      <c r="G98" s="157" t="s">
        <v>21</v>
      </c>
      <c r="H98" s="157" t="s">
        <v>2368</v>
      </c>
      <c r="I98" s="157" t="s">
        <v>21</v>
      </c>
      <c r="J98" s="157" t="s">
        <v>2369</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2370</v>
      </c>
      <c r="B99" s="157" t="s">
        <v>2371</v>
      </c>
      <c r="C99" s="157" t="s">
        <v>2372</v>
      </c>
      <c r="D99" s="157" t="s">
        <v>2373</v>
      </c>
      <c r="E99" s="157" t="s">
        <v>2374</v>
      </c>
      <c r="F99" s="157" t="s">
        <v>21</v>
      </c>
      <c r="G99" s="157" t="s">
        <v>21</v>
      </c>
      <c r="H99" s="157" t="s">
        <v>2375</v>
      </c>
      <c r="I99" s="157" t="s">
        <v>21</v>
      </c>
      <c r="J99" s="157" t="s">
        <v>2376</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2377</v>
      </c>
      <c r="B100" s="157" t="s">
        <v>2378</v>
      </c>
      <c r="C100" s="157" t="s">
        <v>2379</v>
      </c>
      <c r="D100" s="157" t="s">
        <v>21</v>
      </c>
      <c r="E100" s="157" t="s">
        <v>21</v>
      </c>
      <c r="F100" s="157" t="s">
        <v>21</v>
      </c>
      <c r="G100" s="157" t="s">
        <v>21</v>
      </c>
      <c r="H100" s="157" t="s">
        <v>2380</v>
      </c>
      <c r="I100" s="157" t="s">
        <v>2381</v>
      </c>
      <c r="J100" s="157" t="s">
        <v>2382</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2383</v>
      </c>
      <c r="B101" s="157" t="s">
        <v>2384</v>
      </c>
      <c r="C101" s="157" t="s">
        <v>2385</v>
      </c>
      <c r="D101" s="157" t="s">
        <v>21</v>
      </c>
      <c r="E101" s="157" t="s">
        <v>21</v>
      </c>
      <c r="F101" s="157" t="s">
        <v>21</v>
      </c>
      <c r="G101" s="157" t="s">
        <v>21</v>
      </c>
      <c r="H101" s="157" t="s">
        <v>2386</v>
      </c>
      <c r="I101" s="157" t="s">
        <v>2307</v>
      </c>
      <c r="J101" s="157" t="s">
        <v>2387</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2388</v>
      </c>
      <c r="B102" s="157" t="s">
        <v>2389</v>
      </c>
      <c r="C102" s="157" t="s">
        <v>2390</v>
      </c>
      <c r="D102" s="157" t="s">
        <v>2391</v>
      </c>
      <c r="E102" s="157" t="s">
        <v>21</v>
      </c>
      <c r="F102" s="157" t="s">
        <v>21</v>
      </c>
      <c r="G102" s="157" t="s">
        <v>21</v>
      </c>
      <c r="H102" s="157" t="s">
        <v>2392</v>
      </c>
      <c r="I102" s="157" t="s">
        <v>21</v>
      </c>
      <c r="J102" s="157" t="s">
        <v>2393</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2394</v>
      </c>
      <c r="B103" s="157" t="s">
        <v>2395</v>
      </c>
      <c r="C103" s="157" t="s">
        <v>2396</v>
      </c>
      <c r="D103" s="157" t="s">
        <v>2391</v>
      </c>
      <c r="E103" s="157" t="s">
        <v>21</v>
      </c>
      <c r="F103" s="157" t="s">
        <v>2397</v>
      </c>
      <c r="G103" s="157" t="s">
        <v>21</v>
      </c>
      <c r="H103" s="157" t="s">
        <v>2398</v>
      </c>
      <c r="I103" s="157" t="s">
        <v>2399</v>
      </c>
      <c r="J103" s="157" t="s">
        <v>2400</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782</v>
      </c>
      <c r="B104" s="156" t="s">
        <v>2401</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2402</v>
      </c>
      <c r="B105" s="157" t="s">
        <v>2403</v>
      </c>
      <c r="C105" s="157" t="s">
        <v>2404</v>
      </c>
      <c r="D105" s="157" t="s">
        <v>2405</v>
      </c>
      <c r="E105" s="157" t="s">
        <v>2406</v>
      </c>
      <c r="F105" s="157" t="s">
        <v>21</v>
      </c>
      <c r="G105" s="157" t="s">
        <v>21</v>
      </c>
      <c r="H105" s="157" t="s">
        <v>2407</v>
      </c>
      <c r="I105" s="157" t="s">
        <v>2408</v>
      </c>
      <c r="J105" s="157" t="s">
        <v>2409</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2410</v>
      </c>
      <c r="B106" s="155" t="s">
        <v>2411</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796</v>
      </c>
      <c r="B107" s="156" t="s">
        <v>2412</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2413</v>
      </c>
      <c r="B108" s="157" t="s">
        <v>2414</v>
      </c>
      <c r="C108" s="157" t="s">
        <v>2415</v>
      </c>
      <c r="D108" s="157" t="s">
        <v>2079</v>
      </c>
      <c r="E108" s="157" t="s">
        <v>1865</v>
      </c>
      <c r="F108" s="157" t="s">
        <v>21</v>
      </c>
      <c r="G108" s="157" t="s">
        <v>21</v>
      </c>
      <c r="H108" s="157" t="s">
        <v>2416</v>
      </c>
      <c r="I108" s="157" t="s">
        <v>21</v>
      </c>
      <c r="J108" s="157" t="s">
        <v>2417</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2418</v>
      </c>
      <c r="B109" s="157" t="s">
        <v>2419</v>
      </c>
      <c r="C109" s="157" t="s">
        <v>2420</v>
      </c>
      <c r="D109" s="157" t="s">
        <v>1871</v>
      </c>
      <c r="E109" s="157" t="s">
        <v>21</v>
      </c>
      <c r="F109" s="157" t="s">
        <v>1873</v>
      </c>
      <c r="G109" s="157" t="s">
        <v>21</v>
      </c>
      <c r="H109" s="157" t="s">
        <v>2421</v>
      </c>
      <c r="I109" s="157" t="s">
        <v>21</v>
      </c>
      <c r="J109" s="157" t="s">
        <v>2422</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800</v>
      </c>
      <c r="B110" s="156" t="s">
        <v>2423</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2424</v>
      </c>
      <c r="B111" s="157" t="s">
        <v>2425</v>
      </c>
      <c r="C111" s="157" t="s">
        <v>2426</v>
      </c>
      <c r="D111" s="157" t="s">
        <v>2427</v>
      </c>
      <c r="E111" s="157" t="s">
        <v>21</v>
      </c>
      <c r="F111" s="157" t="s">
        <v>2428</v>
      </c>
      <c r="G111" s="157" t="s">
        <v>21</v>
      </c>
      <c r="H111" s="157" t="s">
        <v>2429</v>
      </c>
      <c r="I111" s="157" t="s">
        <v>2430</v>
      </c>
      <c r="J111" s="157" t="s">
        <v>2431</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2432</v>
      </c>
      <c r="B112" s="157" t="s">
        <v>2433</v>
      </c>
      <c r="C112" s="157" t="s">
        <v>2434</v>
      </c>
      <c r="D112" s="157" t="s">
        <v>2435</v>
      </c>
      <c r="E112" s="157" t="s">
        <v>21</v>
      </c>
      <c r="F112" s="157" t="s">
        <v>21</v>
      </c>
      <c r="G112" s="157" t="s">
        <v>21</v>
      </c>
      <c r="H112" s="157" t="s">
        <v>2436</v>
      </c>
      <c r="I112" s="157" t="s">
        <v>21</v>
      </c>
      <c r="J112" s="157" t="s">
        <v>2437</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2438</v>
      </c>
      <c r="B113" s="157" t="s">
        <v>2439</v>
      </c>
      <c r="C113" s="157" t="s">
        <v>2440</v>
      </c>
      <c r="D113" s="157" t="s">
        <v>2441</v>
      </c>
      <c r="E113" s="157" t="s">
        <v>21</v>
      </c>
      <c r="F113" s="157" t="s">
        <v>21</v>
      </c>
      <c r="G113" s="157" t="s">
        <v>21</v>
      </c>
      <c r="H113" s="157" t="s">
        <v>2442</v>
      </c>
      <c r="I113" s="157" t="s">
        <v>2443</v>
      </c>
      <c r="J113" s="157" t="s">
        <v>2444</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2445</v>
      </c>
      <c r="B114" s="157" t="s">
        <v>2446</v>
      </c>
      <c r="C114" s="157" t="s">
        <v>2447</v>
      </c>
      <c r="D114" s="157" t="s">
        <v>2448</v>
      </c>
      <c r="E114" s="157" t="s">
        <v>21</v>
      </c>
      <c r="F114" s="157" t="s">
        <v>21</v>
      </c>
      <c r="G114" s="157" t="s">
        <v>2449</v>
      </c>
      <c r="H114" s="157" t="s">
        <v>2450</v>
      </c>
      <c r="I114" s="157" t="s">
        <v>2451</v>
      </c>
      <c r="J114" s="157" t="s">
        <v>2452</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2453</v>
      </c>
      <c r="B115" s="157" t="s">
        <v>2454</v>
      </c>
      <c r="C115" s="157" t="s">
        <v>2455</v>
      </c>
      <c r="D115" s="157" t="s">
        <v>2456</v>
      </c>
      <c r="E115" s="157" t="s">
        <v>21</v>
      </c>
      <c r="F115" s="157" t="s">
        <v>2457</v>
      </c>
      <c r="G115" s="157" t="s">
        <v>21</v>
      </c>
      <c r="H115" s="157" t="s">
        <v>2458</v>
      </c>
      <c r="I115" s="157" t="s">
        <v>2458</v>
      </c>
      <c r="J115" s="157" t="s">
        <v>2459</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804</v>
      </c>
      <c r="B116" s="156" t="s">
        <v>2460</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2461</v>
      </c>
      <c r="B117" s="157" t="s">
        <v>2462</v>
      </c>
      <c r="C117" s="157" t="s">
        <v>2463</v>
      </c>
      <c r="D117" s="157" t="s">
        <v>2464</v>
      </c>
      <c r="E117" s="157" t="s">
        <v>21</v>
      </c>
      <c r="F117" s="157" t="s">
        <v>2465</v>
      </c>
      <c r="G117" s="157" t="s">
        <v>2466</v>
      </c>
      <c r="H117" s="157" t="s">
        <v>2467</v>
      </c>
      <c r="I117" s="157" t="s">
        <v>2468</v>
      </c>
      <c r="J117" s="157" t="s">
        <v>2469</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2470</v>
      </c>
      <c r="B118" s="157" t="s">
        <v>2471</v>
      </c>
      <c r="C118" s="157" t="s">
        <v>2472</v>
      </c>
      <c r="D118" s="157" t="s">
        <v>2473</v>
      </c>
      <c r="E118" s="157" t="s">
        <v>21</v>
      </c>
      <c r="F118" s="157" t="s">
        <v>21</v>
      </c>
      <c r="G118" s="157" t="s">
        <v>21</v>
      </c>
      <c r="H118" s="157" t="s">
        <v>2474</v>
      </c>
      <c r="I118" s="157" t="s">
        <v>2307</v>
      </c>
      <c r="J118" s="157" t="s">
        <v>2475</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2476</v>
      </c>
      <c r="B119" s="157" t="s">
        <v>2477</v>
      </c>
      <c r="C119" s="157" t="s">
        <v>2478</v>
      </c>
      <c r="D119" s="157" t="s">
        <v>2479</v>
      </c>
      <c r="E119" s="157" t="s">
        <v>21</v>
      </c>
      <c r="F119" s="157" t="s">
        <v>2480</v>
      </c>
      <c r="G119" s="157" t="s">
        <v>21</v>
      </c>
      <c r="H119" s="157" t="s">
        <v>2481</v>
      </c>
      <c r="I119" s="157" t="s">
        <v>2482</v>
      </c>
      <c r="J119" s="157" t="s">
        <v>2483</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808</v>
      </c>
      <c r="B120" s="156" t="s">
        <v>2484</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2485</v>
      </c>
      <c r="B121" s="157" t="s">
        <v>2486</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2487</v>
      </c>
      <c r="B122" s="157" t="s">
        <v>2488</v>
      </c>
      <c r="C122" s="157" t="s">
        <v>2489</v>
      </c>
      <c r="D122" s="157" t="s">
        <v>2490</v>
      </c>
      <c r="E122" s="157" t="s">
        <v>21</v>
      </c>
      <c r="F122" s="157" t="s">
        <v>2491</v>
      </c>
      <c r="G122" s="157" t="s">
        <v>21</v>
      </c>
      <c r="H122" s="157" t="s">
        <v>2492</v>
      </c>
      <c r="I122" s="157" t="s">
        <v>2493</v>
      </c>
      <c r="J122" s="157" t="s">
        <v>2494</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2495</v>
      </c>
      <c r="B123" s="157" t="s">
        <v>2496</v>
      </c>
      <c r="C123" s="157" t="s">
        <v>2497</v>
      </c>
      <c r="D123" s="157" t="s">
        <v>2498</v>
      </c>
      <c r="E123" s="157" t="s">
        <v>21</v>
      </c>
      <c r="F123" s="157" t="s">
        <v>2499</v>
      </c>
      <c r="G123" s="157" t="s">
        <v>21</v>
      </c>
      <c r="H123" s="157" t="s">
        <v>2500</v>
      </c>
      <c r="I123" s="157" t="s">
        <v>21</v>
      </c>
      <c r="J123" s="157" t="s">
        <v>2501</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812</v>
      </c>
      <c r="B124" s="156" t="s">
        <v>2502</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2503</v>
      </c>
      <c r="B125" s="157" t="s">
        <v>2504</v>
      </c>
      <c r="C125" s="157" t="s">
        <v>2505</v>
      </c>
      <c r="D125" s="157" t="s">
        <v>2506</v>
      </c>
      <c r="E125" s="157" t="s">
        <v>21</v>
      </c>
      <c r="F125" s="157" t="s">
        <v>21</v>
      </c>
      <c r="G125" s="157" t="s">
        <v>21</v>
      </c>
      <c r="H125" s="157" t="s">
        <v>2507</v>
      </c>
      <c r="I125" s="157" t="s">
        <v>21</v>
      </c>
      <c r="J125" s="157" t="s">
        <v>2508</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2509</v>
      </c>
      <c r="B126" s="157" t="s">
        <v>2510</v>
      </c>
      <c r="C126" s="157" t="s">
        <v>2511</v>
      </c>
      <c r="D126" s="157" t="s">
        <v>2512</v>
      </c>
      <c r="E126" s="157" t="s">
        <v>21</v>
      </c>
      <c r="F126" s="157" t="s">
        <v>2513</v>
      </c>
      <c r="G126" s="157" t="s">
        <v>21</v>
      </c>
      <c r="H126" s="157" t="s">
        <v>2514</v>
      </c>
      <c r="I126" s="157" t="s">
        <v>2515</v>
      </c>
      <c r="J126" s="157" t="s">
        <v>2516</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2517</v>
      </c>
      <c r="B127" s="157" t="s">
        <v>2518</v>
      </c>
      <c r="C127" s="157" t="s">
        <v>2519</v>
      </c>
      <c r="D127" s="157" t="s">
        <v>2520</v>
      </c>
      <c r="E127" s="157" t="s">
        <v>2521</v>
      </c>
      <c r="F127" s="157" t="s">
        <v>21</v>
      </c>
      <c r="G127" s="157" t="s">
        <v>21</v>
      </c>
      <c r="H127" s="157" t="s">
        <v>2522</v>
      </c>
      <c r="I127" s="157" t="s">
        <v>21</v>
      </c>
      <c r="J127" s="157" t="s">
        <v>2523</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2524</v>
      </c>
      <c r="B128" s="157" t="s">
        <v>2525</v>
      </c>
      <c r="C128" s="157" t="s">
        <v>2526</v>
      </c>
      <c r="D128" s="157" t="s">
        <v>21</v>
      </c>
      <c r="E128" s="157" t="s">
        <v>21</v>
      </c>
      <c r="F128" s="157" t="s">
        <v>21</v>
      </c>
      <c r="G128" s="157" t="s">
        <v>21</v>
      </c>
      <c r="H128" s="157" t="s">
        <v>2527</v>
      </c>
      <c r="I128" s="157" t="s">
        <v>2528</v>
      </c>
      <c r="J128" s="157" t="s">
        <v>2529</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2530</v>
      </c>
      <c r="B129" s="157" t="s">
        <v>2531</v>
      </c>
      <c r="C129" s="157" t="s">
        <v>2532</v>
      </c>
      <c r="D129" s="157" t="s">
        <v>21</v>
      </c>
      <c r="E129" s="157" t="s">
        <v>2533</v>
      </c>
      <c r="F129" s="157" t="s">
        <v>21</v>
      </c>
      <c r="G129" s="157" t="s">
        <v>21</v>
      </c>
      <c r="H129" s="157" t="s">
        <v>2534</v>
      </c>
      <c r="I129" s="157" t="s">
        <v>21</v>
      </c>
      <c r="J129" s="157" t="s">
        <v>2535</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2536</v>
      </c>
      <c r="B130" s="157" t="s">
        <v>2537</v>
      </c>
      <c r="C130" s="157" t="s">
        <v>2538</v>
      </c>
      <c r="D130" s="157" t="s">
        <v>21</v>
      </c>
      <c r="E130" s="157" t="s">
        <v>21</v>
      </c>
      <c r="F130" s="157" t="s">
        <v>21</v>
      </c>
      <c r="G130" s="157" t="s">
        <v>21</v>
      </c>
      <c r="H130" s="157" t="s">
        <v>2539</v>
      </c>
      <c r="I130" s="157" t="s">
        <v>21</v>
      </c>
      <c r="J130" s="157" t="s">
        <v>2540</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2541</v>
      </c>
      <c r="B131" s="155" t="s">
        <v>2542</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830</v>
      </c>
      <c r="B132" s="156" t="s">
        <v>2543</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2544</v>
      </c>
      <c r="B133" s="157" t="s">
        <v>2545</v>
      </c>
      <c r="C133" s="157" t="s">
        <v>2546</v>
      </c>
      <c r="D133" s="157" t="s">
        <v>2079</v>
      </c>
      <c r="E133" s="157" t="s">
        <v>1865</v>
      </c>
      <c r="F133" s="157" t="s">
        <v>21</v>
      </c>
      <c r="G133" s="157" t="s">
        <v>21</v>
      </c>
      <c r="H133" s="157" t="s">
        <v>2547</v>
      </c>
      <c r="I133" s="157" t="s">
        <v>21</v>
      </c>
      <c r="J133" s="157" t="s">
        <v>2548</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2549</v>
      </c>
      <c r="B134" s="157" t="s">
        <v>2550</v>
      </c>
      <c r="C134" s="157" t="s">
        <v>2084</v>
      </c>
      <c r="D134" s="157" t="s">
        <v>1871</v>
      </c>
      <c r="E134" s="157" t="s">
        <v>21</v>
      </c>
      <c r="F134" s="157" t="s">
        <v>1873</v>
      </c>
      <c r="G134" s="157" t="s">
        <v>21</v>
      </c>
      <c r="H134" s="157" t="s">
        <v>2551</v>
      </c>
      <c r="I134" s="157" t="s">
        <v>21</v>
      </c>
      <c r="J134" s="157" t="s">
        <v>2552</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834</v>
      </c>
      <c r="B135" s="156" t="s">
        <v>2553</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2554</v>
      </c>
      <c r="B136" s="157" t="s">
        <v>2555</v>
      </c>
      <c r="C136" s="157" t="s">
        <v>2556</v>
      </c>
      <c r="D136" s="157" t="s">
        <v>2557</v>
      </c>
      <c r="E136" s="157" t="s">
        <v>2558</v>
      </c>
      <c r="F136" s="157" t="s">
        <v>2559</v>
      </c>
      <c r="G136" s="157" t="s">
        <v>21</v>
      </c>
      <c r="H136" s="157" t="s">
        <v>2560</v>
      </c>
      <c r="I136" s="157" t="s">
        <v>21</v>
      </c>
      <c r="J136" s="157" t="s">
        <v>2561</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2562</v>
      </c>
      <c r="B137" s="157" t="s">
        <v>2563</v>
      </c>
      <c r="C137" s="157" t="s">
        <v>2564</v>
      </c>
      <c r="D137" s="157" t="s">
        <v>2565</v>
      </c>
      <c r="E137" s="157" t="s">
        <v>21</v>
      </c>
      <c r="F137" s="157" t="s">
        <v>21</v>
      </c>
      <c r="G137" s="157" t="s">
        <v>21</v>
      </c>
      <c r="H137" s="157" t="s">
        <v>2566</v>
      </c>
      <c r="I137" s="157" t="s">
        <v>21</v>
      </c>
      <c r="J137" s="157" t="s">
        <v>2567</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2568</v>
      </c>
      <c r="B138" s="157" t="s">
        <v>2569</v>
      </c>
      <c r="C138" s="157" t="s">
        <v>2570</v>
      </c>
      <c r="D138" s="157" t="s">
        <v>21</v>
      </c>
      <c r="E138" s="157" t="s">
        <v>21</v>
      </c>
      <c r="F138" s="157" t="s">
        <v>21</v>
      </c>
      <c r="G138" s="157" t="s">
        <v>21</v>
      </c>
      <c r="H138" s="157" t="s">
        <v>2571</v>
      </c>
      <c r="I138" s="157" t="s">
        <v>21</v>
      </c>
      <c r="J138" s="157" t="s">
        <v>2572</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2573</v>
      </c>
      <c r="B139" s="157" t="s">
        <v>2574</v>
      </c>
      <c r="C139" s="157" t="s">
        <v>2575</v>
      </c>
      <c r="D139" s="157" t="s">
        <v>2576</v>
      </c>
      <c r="E139" s="157" t="s">
        <v>21</v>
      </c>
      <c r="F139" s="157" t="s">
        <v>21</v>
      </c>
      <c r="G139" s="157" t="s">
        <v>21</v>
      </c>
      <c r="H139" s="157" t="s">
        <v>2577</v>
      </c>
      <c r="I139" s="157" t="s">
        <v>2578</v>
      </c>
      <c r="J139" s="157" t="s">
        <v>2579</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2580</v>
      </c>
      <c r="B140" s="157" t="s">
        <v>2581</v>
      </c>
      <c r="C140" s="157" t="s">
        <v>2582</v>
      </c>
      <c r="D140" s="157" t="s">
        <v>2583</v>
      </c>
      <c r="E140" s="157" t="s">
        <v>21</v>
      </c>
      <c r="F140" s="157" t="s">
        <v>21</v>
      </c>
      <c r="G140" s="157" t="s">
        <v>21</v>
      </c>
      <c r="H140" s="157" t="s">
        <v>2584</v>
      </c>
      <c r="I140" s="157" t="s">
        <v>2307</v>
      </c>
      <c r="J140" s="157" t="s">
        <v>2585</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2586</v>
      </c>
      <c r="B141" s="157" t="s">
        <v>2587</v>
      </c>
      <c r="C141" s="157" t="s">
        <v>2588</v>
      </c>
      <c r="D141" s="157" t="s">
        <v>21</v>
      </c>
      <c r="E141" s="157" t="s">
        <v>2589</v>
      </c>
      <c r="F141" s="157" t="s">
        <v>21</v>
      </c>
      <c r="G141" s="157" t="s">
        <v>21</v>
      </c>
      <c r="H141" s="157" t="s">
        <v>2590</v>
      </c>
      <c r="I141" s="157" t="s">
        <v>2307</v>
      </c>
      <c r="J141" s="157" t="s">
        <v>2591</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2592</v>
      </c>
      <c r="B142" s="157" t="s">
        <v>2593</v>
      </c>
      <c r="C142" s="157" t="s">
        <v>2594</v>
      </c>
      <c r="D142" s="157" t="s">
        <v>2595</v>
      </c>
      <c r="E142" s="157" t="s">
        <v>2589</v>
      </c>
      <c r="F142" s="157" t="s">
        <v>21</v>
      </c>
      <c r="G142" s="157" t="s">
        <v>21</v>
      </c>
      <c r="H142" s="157" t="s">
        <v>2596</v>
      </c>
      <c r="I142" s="157" t="s">
        <v>2597</v>
      </c>
      <c r="J142" s="157" t="s">
        <v>2598</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838</v>
      </c>
      <c r="B143" s="156" t="s">
        <v>2599</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2600</v>
      </c>
      <c r="B144" s="157" t="s">
        <v>2601</v>
      </c>
      <c r="C144" s="157" t="s">
        <v>2602</v>
      </c>
      <c r="D144" s="157" t="s">
        <v>21</v>
      </c>
      <c r="E144" s="157" t="s">
        <v>21</v>
      </c>
      <c r="F144" s="157" t="s">
        <v>21</v>
      </c>
      <c r="G144" s="157" t="s">
        <v>21</v>
      </c>
      <c r="H144" s="157" t="s">
        <v>2603</v>
      </c>
      <c r="I144" s="157" t="s">
        <v>21</v>
      </c>
      <c r="J144" s="157" t="s">
        <v>2604</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2605</v>
      </c>
      <c r="B145" s="157" t="s">
        <v>2606</v>
      </c>
      <c r="C145" s="157" t="s">
        <v>2607</v>
      </c>
      <c r="D145" s="157" t="s">
        <v>21</v>
      </c>
      <c r="E145" s="157" t="s">
        <v>21</v>
      </c>
      <c r="F145" s="157" t="s">
        <v>21</v>
      </c>
      <c r="G145" s="157" t="s">
        <v>21</v>
      </c>
      <c r="H145" s="157" t="s">
        <v>2608</v>
      </c>
      <c r="I145" s="157" t="s">
        <v>21</v>
      </c>
      <c r="J145" s="157" t="s">
        <v>2609</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2610</v>
      </c>
      <c r="B146" s="157" t="s">
        <v>2611</v>
      </c>
      <c r="C146" s="157" t="s">
        <v>2612</v>
      </c>
      <c r="D146" s="157" t="s">
        <v>2613</v>
      </c>
      <c r="E146" s="157" t="s">
        <v>21</v>
      </c>
      <c r="F146" s="157" t="s">
        <v>21</v>
      </c>
      <c r="G146" s="157" t="s">
        <v>21</v>
      </c>
      <c r="H146" s="157" t="s">
        <v>2614</v>
      </c>
      <c r="I146" s="157" t="s">
        <v>21</v>
      </c>
      <c r="J146" s="157" t="s">
        <v>2615</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2616</v>
      </c>
      <c r="B147" s="155" t="s">
        <v>2617</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860</v>
      </c>
      <c r="B148" s="156" t="s">
        <v>2618</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2619</v>
      </c>
      <c r="B149" s="157" t="s">
        <v>2620</v>
      </c>
      <c r="C149" s="157" t="s">
        <v>2621</v>
      </c>
      <c r="D149" s="157" t="s">
        <v>2079</v>
      </c>
      <c r="E149" s="157" t="s">
        <v>1865</v>
      </c>
      <c r="F149" s="157" t="s">
        <v>21</v>
      </c>
      <c r="G149" s="157" t="s">
        <v>21</v>
      </c>
      <c r="H149" s="157" t="s">
        <v>2622</v>
      </c>
      <c r="I149" s="157" t="s">
        <v>21</v>
      </c>
      <c r="J149" s="157" t="s">
        <v>2623</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2624</v>
      </c>
      <c r="B150" s="157" t="s">
        <v>2625</v>
      </c>
      <c r="C150" s="157" t="s">
        <v>1870</v>
      </c>
      <c r="D150" s="157" t="s">
        <v>1871</v>
      </c>
      <c r="E150" s="157" t="s">
        <v>21</v>
      </c>
      <c r="F150" s="157" t="s">
        <v>1873</v>
      </c>
      <c r="G150" s="157" t="s">
        <v>21</v>
      </c>
      <c r="H150" s="157" t="s">
        <v>2626</v>
      </c>
      <c r="I150" s="157" t="s">
        <v>21</v>
      </c>
      <c r="J150" s="157" t="s">
        <v>2627</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864</v>
      </c>
      <c r="B151" s="156" t="s">
        <v>2628</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2629</v>
      </c>
      <c r="B152" s="157" t="s">
        <v>2630</v>
      </c>
      <c r="C152" s="157" t="s">
        <v>2631</v>
      </c>
      <c r="D152" s="157" t="s">
        <v>21</v>
      </c>
      <c r="E152" s="157" t="s">
        <v>21</v>
      </c>
      <c r="F152" s="157" t="s">
        <v>21</v>
      </c>
      <c r="G152" s="157" t="s">
        <v>21</v>
      </c>
      <c r="H152" s="157" t="s">
        <v>2632</v>
      </c>
      <c r="I152" s="157" t="s">
        <v>2633</v>
      </c>
      <c r="J152" s="157" t="s">
        <v>2634</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2635</v>
      </c>
      <c r="B153" s="157" t="s">
        <v>2636</v>
      </c>
      <c r="C153" s="157" t="s">
        <v>2637</v>
      </c>
      <c r="D153" s="157" t="s">
        <v>2638</v>
      </c>
      <c r="E153" s="157" t="s">
        <v>21</v>
      </c>
      <c r="F153" s="157" t="s">
        <v>2639</v>
      </c>
      <c r="G153" s="157" t="s">
        <v>21</v>
      </c>
      <c r="H153" s="157" t="s">
        <v>2640</v>
      </c>
      <c r="I153" s="157" t="s">
        <v>2641</v>
      </c>
      <c r="J153" s="157" t="s">
        <v>2642</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2643</v>
      </c>
      <c r="B154" s="157" t="s">
        <v>2644</v>
      </c>
      <c r="C154" s="157" t="s">
        <v>2645</v>
      </c>
      <c r="D154" s="157" t="s">
        <v>21</v>
      </c>
      <c r="E154" s="157" t="s">
        <v>21</v>
      </c>
      <c r="F154" s="157" t="s">
        <v>2646</v>
      </c>
      <c r="G154" s="157" t="s">
        <v>21</v>
      </c>
      <c r="H154" s="157" t="s">
        <v>2647</v>
      </c>
      <c r="I154" s="157" t="s">
        <v>21</v>
      </c>
      <c r="J154" s="157" t="s">
        <v>2648</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2649</v>
      </c>
      <c r="B155" s="157" t="s">
        <v>2650</v>
      </c>
      <c r="C155" s="157" t="s">
        <v>2651</v>
      </c>
      <c r="D155" s="157" t="s">
        <v>21</v>
      </c>
      <c r="E155" s="157" t="s">
        <v>21</v>
      </c>
      <c r="F155" s="157" t="s">
        <v>21</v>
      </c>
      <c r="G155" s="157" t="s">
        <v>21</v>
      </c>
      <c r="H155" s="157" t="s">
        <v>2652</v>
      </c>
      <c r="I155" s="157" t="s">
        <v>2653</v>
      </c>
      <c r="J155" s="157" t="s">
        <v>2654</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2655</v>
      </c>
      <c r="B156" s="157" t="s">
        <v>2656</v>
      </c>
      <c r="C156" s="157" t="s">
        <v>2657</v>
      </c>
      <c r="D156" s="157" t="s">
        <v>21</v>
      </c>
      <c r="E156" s="157" t="s">
        <v>21</v>
      </c>
      <c r="F156" s="157" t="s">
        <v>21</v>
      </c>
      <c r="G156" s="157" t="s">
        <v>21</v>
      </c>
      <c r="H156" s="157" t="s">
        <v>2658</v>
      </c>
      <c r="I156" s="157" t="s">
        <v>21</v>
      </c>
      <c r="J156" s="157" t="s">
        <v>2659</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2660</v>
      </c>
      <c r="B157" s="157" t="s">
        <v>2661</v>
      </c>
      <c r="C157" s="157" t="s">
        <v>2662</v>
      </c>
      <c r="D157" s="157" t="s">
        <v>2663</v>
      </c>
      <c r="E157" s="157" t="s">
        <v>21</v>
      </c>
      <c r="F157" s="157" t="s">
        <v>21</v>
      </c>
      <c r="G157" s="157" t="s">
        <v>21</v>
      </c>
      <c r="H157" s="157" t="s">
        <v>2664</v>
      </c>
      <c r="I157" s="157" t="s">
        <v>21</v>
      </c>
      <c r="J157" s="157" t="s">
        <v>2665</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2666</v>
      </c>
      <c r="B158" s="157" t="s">
        <v>2667</v>
      </c>
      <c r="C158" s="157" t="s">
        <v>2668</v>
      </c>
      <c r="D158" s="157" t="s">
        <v>2669</v>
      </c>
      <c r="E158" s="157" t="s">
        <v>21</v>
      </c>
      <c r="F158" s="157" t="s">
        <v>21</v>
      </c>
      <c r="G158" s="157" t="s">
        <v>21</v>
      </c>
      <c r="H158" s="157" t="s">
        <v>21</v>
      </c>
      <c r="I158" s="157" t="s">
        <v>21</v>
      </c>
      <c r="J158" s="157" t="s">
        <v>2670</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2671</v>
      </c>
      <c r="B159" s="157" t="s">
        <v>2672</v>
      </c>
      <c r="C159" s="157" t="s">
        <v>2673</v>
      </c>
      <c r="D159" s="157" t="s">
        <v>2674</v>
      </c>
      <c r="E159" s="157" t="s">
        <v>21</v>
      </c>
      <c r="F159" s="157" t="s">
        <v>2675</v>
      </c>
      <c r="G159" s="157" t="s">
        <v>21</v>
      </c>
      <c r="H159" s="157" t="s">
        <v>2676</v>
      </c>
      <c r="I159" s="157" t="s">
        <v>2677</v>
      </c>
      <c r="J159" s="157" t="s">
        <v>2678</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868</v>
      </c>
      <c r="B160" s="156" t="s">
        <v>2679</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2680</v>
      </c>
      <c r="B161" s="157" t="s">
        <v>2681</v>
      </c>
      <c r="C161" s="157" t="s">
        <v>2682</v>
      </c>
      <c r="D161" s="157" t="s">
        <v>2683</v>
      </c>
      <c r="E161" s="157" t="s">
        <v>21</v>
      </c>
      <c r="F161" s="157" t="s">
        <v>21</v>
      </c>
      <c r="G161" s="157" t="s">
        <v>2684</v>
      </c>
      <c r="H161" s="157" t="s">
        <v>2685</v>
      </c>
      <c r="I161" s="157" t="s">
        <v>2686</v>
      </c>
      <c r="J161" s="157" t="s">
        <v>2687</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2688</v>
      </c>
      <c r="B162" s="157" t="s">
        <v>2689</v>
      </c>
      <c r="C162" s="157" t="s">
        <v>2690</v>
      </c>
      <c r="D162" s="157" t="s">
        <v>2691</v>
      </c>
      <c r="E162" s="157" t="s">
        <v>21</v>
      </c>
      <c r="F162" s="157" t="s">
        <v>21</v>
      </c>
      <c r="G162" s="157" t="s">
        <v>21</v>
      </c>
      <c r="H162" s="157" t="s">
        <v>2692</v>
      </c>
      <c r="I162" s="157" t="s">
        <v>21</v>
      </c>
      <c r="J162" s="157" t="s">
        <v>2693</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2694</v>
      </c>
      <c r="B163" s="157" t="s">
        <v>2695</v>
      </c>
      <c r="C163" s="157" t="s">
        <v>2696</v>
      </c>
      <c r="D163" s="157" t="s">
        <v>2691</v>
      </c>
      <c r="E163" s="157" t="s">
        <v>21</v>
      </c>
      <c r="F163" s="157" t="s">
        <v>2697</v>
      </c>
      <c r="G163" s="157" t="s">
        <v>21</v>
      </c>
      <c r="H163" s="157" t="s">
        <v>2698</v>
      </c>
      <c r="I163" s="157" t="s">
        <v>21</v>
      </c>
      <c r="J163" s="157" t="s">
        <v>2699</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2700</v>
      </c>
      <c r="B164" s="157" t="s">
        <v>2701</v>
      </c>
      <c r="C164" s="157" t="s">
        <v>2702</v>
      </c>
      <c r="D164" s="157" t="s">
        <v>2703</v>
      </c>
      <c r="E164" s="157" t="s">
        <v>21</v>
      </c>
      <c r="F164" s="157" t="s">
        <v>21</v>
      </c>
      <c r="G164" s="157" t="s">
        <v>21</v>
      </c>
      <c r="H164" s="157" t="s">
        <v>2704</v>
      </c>
      <c r="I164" s="157" t="s">
        <v>2705</v>
      </c>
      <c r="J164" s="157" t="s">
        <v>2706</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2707</v>
      </c>
      <c r="B165" s="157" t="s">
        <v>2708</v>
      </c>
      <c r="C165" s="157" t="s">
        <v>2709</v>
      </c>
      <c r="D165" s="157" t="s">
        <v>21</v>
      </c>
      <c r="E165" s="157" t="s">
        <v>21</v>
      </c>
      <c r="F165" s="157" t="s">
        <v>21</v>
      </c>
      <c r="G165" s="157" t="s">
        <v>21</v>
      </c>
      <c r="H165" s="157" t="s">
        <v>2710</v>
      </c>
      <c r="I165" s="157" t="s">
        <v>21</v>
      </c>
      <c r="J165" s="157" t="s">
        <v>2711</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2712</v>
      </c>
      <c r="B166" s="157" t="s">
        <v>2713</v>
      </c>
      <c r="C166" s="157" t="s">
        <v>2714</v>
      </c>
      <c r="D166" s="157" t="s">
        <v>2715</v>
      </c>
      <c r="E166" s="157" t="s">
        <v>21</v>
      </c>
      <c r="F166" s="157" t="s">
        <v>21</v>
      </c>
      <c r="G166" s="157" t="s">
        <v>21</v>
      </c>
      <c r="H166" s="157" t="s">
        <v>2716</v>
      </c>
      <c r="I166" s="157" t="s">
        <v>2717</v>
      </c>
      <c r="J166" s="157" t="s">
        <v>2718</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2719</v>
      </c>
      <c r="B167" s="157" t="s">
        <v>2720</v>
      </c>
      <c r="C167" s="157" t="s">
        <v>2721</v>
      </c>
      <c r="D167" s="157" t="s">
        <v>21</v>
      </c>
      <c r="E167" s="157" t="s">
        <v>21</v>
      </c>
      <c r="F167" s="157" t="s">
        <v>21</v>
      </c>
      <c r="G167" s="157" t="s">
        <v>21</v>
      </c>
      <c r="H167" s="157" t="s">
        <v>2722</v>
      </c>
      <c r="I167" s="157" t="s">
        <v>2723</v>
      </c>
      <c r="J167" s="157" t="s">
        <v>2724</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2725</v>
      </c>
      <c r="B168" s="157" t="s">
        <v>2726</v>
      </c>
      <c r="C168" s="157" t="s">
        <v>2727</v>
      </c>
      <c r="D168" s="157" t="s">
        <v>2728</v>
      </c>
      <c r="E168" s="157" t="s">
        <v>21</v>
      </c>
      <c r="F168" s="157" t="s">
        <v>21</v>
      </c>
      <c r="G168" s="157" t="s">
        <v>21</v>
      </c>
      <c r="H168" s="157" t="s">
        <v>2729</v>
      </c>
      <c r="I168" s="157" t="s">
        <v>21</v>
      </c>
      <c r="J168" s="157" t="s">
        <v>2730</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2731</v>
      </c>
      <c r="B169" s="157" t="s">
        <v>2732</v>
      </c>
      <c r="C169" s="157" t="s">
        <v>2733</v>
      </c>
      <c r="D169" s="157" t="s">
        <v>2734</v>
      </c>
      <c r="E169" s="157" t="s">
        <v>21</v>
      </c>
      <c r="F169" s="157" t="s">
        <v>21</v>
      </c>
      <c r="G169" s="157" t="s">
        <v>2735</v>
      </c>
      <c r="H169" s="157" t="s">
        <v>2736</v>
      </c>
      <c r="I169" s="157" t="s">
        <v>2737</v>
      </c>
      <c r="J169" s="157" t="s">
        <v>2738</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2739</v>
      </c>
      <c r="B170" s="157" t="s">
        <v>2740</v>
      </c>
      <c r="C170" s="157" t="s">
        <v>2741</v>
      </c>
      <c r="D170" s="157" t="s">
        <v>2742</v>
      </c>
      <c r="E170" s="157" t="s">
        <v>21</v>
      </c>
      <c r="F170" s="157" t="s">
        <v>21</v>
      </c>
      <c r="G170" s="157" t="s">
        <v>21</v>
      </c>
      <c r="H170" s="157" t="s">
        <v>2743</v>
      </c>
      <c r="I170" s="157" t="s">
        <v>2744</v>
      </c>
      <c r="J170" s="157" t="s">
        <v>2745</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2746</v>
      </c>
      <c r="B171" s="157" t="s">
        <v>2747</v>
      </c>
      <c r="C171" s="157" t="s">
        <v>2741</v>
      </c>
      <c r="D171" s="157" t="s">
        <v>2748</v>
      </c>
      <c r="E171" s="157" t="s">
        <v>21</v>
      </c>
      <c r="F171" s="157" t="s">
        <v>21</v>
      </c>
      <c r="G171" s="157" t="s">
        <v>2749</v>
      </c>
      <c r="H171" s="157" t="s">
        <v>2743</v>
      </c>
      <c r="I171" s="157" t="s">
        <v>2750</v>
      </c>
      <c r="J171" s="157" t="s">
        <v>2751</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2752</v>
      </c>
      <c r="B172" s="157" t="s">
        <v>2753</v>
      </c>
      <c r="C172" s="157" t="s">
        <v>2754</v>
      </c>
      <c r="D172" s="157" t="s">
        <v>2755</v>
      </c>
      <c r="E172" s="157" t="s">
        <v>21</v>
      </c>
      <c r="F172" s="157" t="s">
        <v>21</v>
      </c>
      <c r="G172" s="157" t="s">
        <v>21</v>
      </c>
      <c r="H172" s="157" t="s">
        <v>2756</v>
      </c>
      <c r="I172" s="157" t="s">
        <v>21</v>
      </c>
      <c r="J172" s="157" t="s">
        <v>2757</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872</v>
      </c>
      <c r="B173" s="156" t="s">
        <v>2758</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2759</v>
      </c>
      <c r="B174" s="157" t="s">
        <v>2760</v>
      </c>
      <c r="C174" s="157" t="s">
        <v>2761</v>
      </c>
      <c r="D174" s="157" t="s">
        <v>2762</v>
      </c>
      <c r="E174" s="157" t="s">
        <v>2763</v>
      </c>
      <c r="F174" s="157" t="s">
        <v>21</v>
      </c>
      <c r="G174" s="157" t="s">
        <v>21</v>
      </c>
      <c r="H174" s="157" t="s">
        <v>2764</v>
      </c>
      <c r="I174" s="157" t="s">
        <v>2765</v>
      </c>
      <c r="J174" s="157" t="s">
        <v>2766</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2767</v>
      </c>
      <c r="B175" s="157" t="s">
        <v>2768</v>
      </c>
      <c r="C175" s="157" t="s">
        <v>2769</v>
      </c>
      <c r="D175" s="157" t="s">
        <v>21</v>
      </c>
      <c r="E175" s="157" t="s">
        <v>2770</v>
      </c>
      <c r="F175" s="157" t="s">
        <v>21</v>
      </c>
      <c r="G175" s="157" t="s">
        <v>21</v>
      </c>
      <c r="H175" s="157" t="s">
        <v>2771</v>
      </c>
      <c r="I175" s="157" t="s">
        <v>21</v>
      </c>
      <c r="J175" s="157" t="s">
        <v>2772</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2773</v>
      </c>
      <c r="B176" s="157" t="s">
        <v>2774</v>
      </c>
      <c r="C176" s="157" t="s">
        <v>2775</v>
      </c>
      <c r="D176" s="157" t="s">
        <v>21</v>
      </c>
      <c r="E176" s="157" t="s">
        <v>2776</v>
      </c>
      <c r="F176" s="157" t="s">
        <v>21</v>
      </c>
      <c r="G176" s="157" t="s">
        <v>21</v>
      </c>
      <c r="H176" s="157" t="s">
        <v>2777</v>
      </c>
      <c r="I176" s="157" t="s">
        <v>2778</v>
      </c>
      <c r="J176" s="157" t="s">
        <v>2779</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877</v>
      </c>
      <c r="B177" s="156" t="s">
        <v>2780</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2781</v>
      </c>
      <c r="B178" s="157" t="s">
        <v>2782</v>
      </c>
      <c r="C178" s="157" t="s">
        <v>2783</v>
      </c>
      <c r="D178" s="157" t="s">
        <v>2784</v>
      </c>
      <c r="E178" s="157" t="s">
        <v>2785</v>
      </c>
      <c r="F178" s="157" t="s">
        <v>2786</v>
      </c>
      <c r="G178" s="157" t="s">
        <v>21</v>
      </c>
      <c r="H178" s="157" t="s">
        <v>2787</v>
      </c>
      <c r="I178" s="157" t="s">
        <v>2788</v>
      </c>
      <c r="J178" s="157" t="s">
        <v>2789</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881</v>
      </c>
      <c r="B179" s="156" t="s">
        <v>2790</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2791</v>
      </c>
      <c r="B180" s="157" t="s">
        <v>2792</v>
      </c>
      <c r="C180" s="157" t="s">
        <v>2793</v>
      </c>
      <c r="D180" s="157" t="s">
        <v>2784</v>
      </c>
      <c r="E180" s="157" t="s">
        <v>2794</v>
      </c>
      <c r="F180" s="157" t="s">
        <v>21</v>
      </c>
      <c r="G180" s="157" t="s">
        <v>21</v>
      </c>
      <c r="H180" s="157" t="s">
        <v>2795</v>
      </c>
      <c r="I180" s="157" t="s">
        <v>2307</v>
      </c>
      <c r="J180" s="157" t="s">
        <v>2796</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2797</v>
      </c>
      <c r="B181" s="157" t="s">
        <v>2798</v>
      </c>
      <c r="C181" s="157" t="s">
        <v>2799</v>
      </c>
      <c r="D181" s="157" t="s">
        <v>2800</v>
      </c>
      <c r="E181" s="157" t="s">
        <v>21</v>
      </c>
      <c r="F181" s="157" t="s">
        <v>21</v>
      </c>
      <c r="G181" s="157" t="s">
        <v>21</v>
      </c>
      <c r="H181" s="157" t="s">
        <v>2801</v>
      </c>
      <c r="I181" s="157" t="s">
        <v>2802</v>
      </c>
      <c r="J181" s="157" t="s">
        <v>2803</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2804</v>
      </c>
      <c r="B182" s="157" t="s">
        <v>2805</v>
      </c>
      <c r="C182" s="157" t="s">
        <v>2806</v>
      </c>
      <c r="D182" s="157" t="s">
        <v>2807</v>
      </c>
      <c r="E182" s="157" t="s">
        <v>21</v>
      </c>
      <c r="F182" s="157" t="s">
        <v>21</v>
      </c>
      <c r="G182" s="157" t="s">
        <v>21</v>
      </c>
      <c r="H182" s="157" t="s">
        <v>2808</v>
      </c>
      <c r="I182" s="157" t="s">
        <v>2307</v>
      </c>
      <c r="J182" s="157" t="s">
        <v>2809</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2810</v>
      </c>
      <c r="B183" s="155" t="s">
        <v>2811</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911</v>
      </c>
      <c r="B184" s="156" t="s">
        <v>2812</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2813</v>
      </c>
      <c r="B185" s="157" t="s">
        <v>2814</v>
      </c>
      <c r="C185" s="157" t="s">
        <v>2815</v>
      </c>
      <c r="D185" s="157" t="s">
        <v>2079</v>
      </c>
      <c r="E185" s="157" t="s">
        <v>2816</v>
      </c>
      <c r="F185" s="157" t="s">
        <v>21</v>
      </c>
      <c r="G185" s="157" t="s">
        <v>21</v>
      </c>
      <c r="H185" s="157" t="s">
        <v>2817</v>
      </c>
      <c r="I185" s="157" t="s">
        <v>21</v>
      </c>
      <c r="J185" s="157" t="s">
        <v>2818</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2819</v>
      </c>
      <c r="B186" s="157" t="s">
        <v>2820</v>
      </c>
      <c r="C186" s="157" t="s">
        <v>2084</v>
      </c>
      <c r="D186" s="157" t="s">
        <v>2821</v>
      </c>
      <c r="E186" s="157" t="s">
        <v>21</v>
      </c>
      <c r="F186" s="157" t="s">
        <v>21</v>
      </c>
      <c r="G186" s="157" t="s">
        <v>21</v>
      </c>
      <c r="H186" s="157" t="s">
        <v>2822</v>
      </c>
      <c r="I186" s="157" t="s">
        <v>21</v>
      </c>
      <c r="J186" s="157" t="s">
        <v>2823</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915</v>
      </c>
      <c r="B187" s="156" t="s">
        <v>2824</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2825</v>
      </c>
      <c r="B188" s="157" t="s">
        <v>2826</v>
      </c>
      <c r="C188" s="157" t="s">
        <v>2827</v>
      </c>
      <c r="D188" s="157" t="s">
        <v>2828</v>
      </c>
      <c r="E188" s="157" t="s">
        <v>21</v>
      </c>
      <c r="F188" s="157" t="s">
        <v>2829</v>
      </c>
      <c r="G188" s="157" t="s">
        <v>21</v>
      </c>
      <c r="H188" s="157" t="s">
        <v>2830</v>
      </c>
      <c r="I188" s="157" t="s">
        <v>2831</v>
      </c>
      <c r="J188" s="157" t="s">
        <v>2832</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2833</v>
      </c>
      <c r="B189" s="157" t="s">
        <v>2834</v>
      </c>
      <c r="C189" s="157" t="s">
        <v>2835</v>
      </c>
      <c r="D189" s="157" t="s">
        <v>2836</v>
      </c>
      <c r="E189" s="157" t="s">
        <v>21</v>
      </c>
      <c r="F189" s="157" t="s">
        <v>21</v>
      </c>
      <c r="G189" s="157" t="s">
        <v>21</v>
      </c>
      <c r="H189" s="157" t="s">
        <v>2837</v>
      </c>
      <c r="I189" s="157" t="s">
        <v>21</v>
      </c>
      <c r="J189" s="157" t="s">
        <v>2838</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2839</v>
      </c>
      <c r="B190" s="157" t="s">
        <v>2840</v>
      </c>
      <c r="C190" s="157" t="s">
        <v>2841</v>
      </c>
      <c r="D190" s="157" t="s">
        <v>2842</v>
      </c>
      <c r="E190" s="157" t="s">
        <v>21</v>
      </c>
      <c r="F190" s="157" t="s">
        <v>2843</v>
      </c>
      <c r="G190" s="157" t="s">
        <v>21</v>
      </c>
      <c r="H190" s="157" t="s">
        <v>2844</v>
      </c>
      <c r="I190" s="157" t="s">
        <v>21</v>
      </c>
      <c r="J190" s="157" t="s">
        <v>2845</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2846</v>
      </c>
      <c r="B191" s="157" t="s">
        <v>2847</v>
      </c>
      <c r="C191" s="157" t="s">
        <v>2848</v>
      </c>
      <c r="D191" s="157" t="s">
        <v>21</v>
      </c>
      <c r="E191" s="157" t="s">
        <v>21</v>
      </c>
      <c r="F191" s="157" t="s">
        <v>21</v>
      </c>
      <c r="G191" s="157" t="s">
        <v>21</v>
      </c>
      <c r="H191" s="157" t="s">
        <v>2849</v>
      </c>
      <c r="I191" s="157" t="s">
        <v>21</v>
      </c>
      <c r="J191" s="157" t="s">
        <v>2850</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2851</v>
      </c>
      <c r="B192" s="157" t="s">
        <v>2852</v>
      </c>
      <c r="C192" s="157" t="s">
        <v>2853</v>
      </c>
      <c r="D192" s="157" t="s">
        <v>2854</v>
      </c>
      <c r="E192" s="157" t="s">
        <v>2855</v>
      </c>
      <c r="F192" s="157" t="s">
        <v>21</v>
      </c>
      <c r="G192" s="157" t="s">
        <v>21</v>
      </c>
      <c r="H192" s="157" t="s">
        <v>2856</v>
      </c>
      <c r="I192" s="157" t="s">
        <v>21</v>
      </c>
      <c r="J192" s="157" t="s">
        <v>2857</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919</v>
      </c>
      <c r="B193" s="156" t="s">
        <v>2858</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2859</v>
      </c>
      <c r="B194" s="157" t="s">
        <v>2860</v>
      </c>
      <c r="C194" s="157" t="s">
        <v>2861</v>
      </c>
      <c r="D194" s="157" t="s">
        <v>2854</v>
      </c>
      <c r="E194" s="157" t="s">
        <v>2855</v>
      </c>
      <c r="F194" s="157" t="s">
        <v>2862</v>
      </c>
      <c r="G194" s="157" t="s">
        <v>21</v>
      </c>
      <c r="H194" s="157" t="s">
        <v>2863</v>
      </c>
      <c r="I194" s="157" t="s">
        <v>21</v>
      </c>
      <c r="J194" s="157" t="s">
        <v>2864</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2865</v>
      </c>
      <c r="B195" s="157" t="s">
        <v>2866</v>
      </c>
      <c r="C195" s="157" t="s">
        <v>2867</v>
      </c>
      <c r="D195" s="157" t="s">
        <v>2868</v>
      </c>
      <c r="E195" s="157" t="s">
        <v>21</v>
      </c>
      <c r="F195" s="157" t="s">
        <v>21</v>
      </c>
      <c r="G195" s="157" t="s">
        <v>21</v>
      </c>
      <c r="H195" s="157" t="s">
        <v>2869</v>
      </c>
      <c r="I195" s="157" t="s">
        <v>21</v>
      </c>
      <c r="J195" s="157" t="s">
        <v>2870</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2871</v>
      </c>
      <c r="B196" s="157" t="s">
        <v>2872</v>
      </c>
      <c r="C196" s="157" t="s">
        <v>2873</v>
      </c>
      <c r="D196" s="157" t="s">
        <v>21</v>
      </c>
      <c r="E196" s="157" t="s">
        <v>2874</v>
      </c>
      <c r="F196" s="157" t="s">
        <v>21</v>
      </c>
      <c r="G196" s="157" t="s">
        <v>21</v>
      </c>
      <c r="H196" s="157" t="s">
        <v>2875</v>
      </c>
      <c r="I196" s="157" t="s">
        <v>21</v>
      </c>
      <c r="J196" s="157" t="s">
        <v>2876</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2877</v>
      </c>
      <c r="B197" s="157" t="s">
        <v>2878</v>
      </c>
      <c r="C197" s="157" t="s">
        <v>2879</v>
      </c>
      <c r="D197" s="157" t="s">
        <v>21</v>
      </c>
      <c r="E197" s="157" t="s">
        <v>21</v>
      </c>
      <c r="F197" s="157" t="s">
        <v>21</v>
      </c>
      <c r="G197" s="157" t="s">
        <v>21</v>
      </c>
      <c r="H197" s="157" t="s">
        <v>2880</v>
      </c>
      <c r="I197" s="157" t="s">
        <v>21</v>
      </c>
      <c r="J197" s="157" t="s">
        <v>2881</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2882</v>
      </c>
      <c r="B198" s="157" t="s">
        <v>2883</v>
      </c>
      <c r="C198" s="157" t="s">
        <v>2884</v>
      </c>
      <c r="D198" s="157" t="s">
        <v>2885</v>
      </c>
      <c r="E198" s="157" t="s">
        <v>21</v>
      </c>
      <c r="F198" s="157" t="s">
        <v>21</v>
      </c>
      <c r="G198" s="157" t="s">
        <v>21</v>
      </c>
      <c r="H198" s="157" t="s">
        <v>2886</v>
      </c>
      <c r="I198" s="157" t="s">
        <v>21</v>
      </c>
      <c r="J198" s="157" t="s">
        <v>2887</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923</v>
      </c>
      <c r="B199" s="156" t="s">
        <v>2888</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2889</v>
      </c>
      <c r="B200" s="157" t="s">
        <v>2890</v>
      </c>
      <c r="C200" s="157" t="s">
        <v>2891</v>
      </c>
      <c r="D200" s="157" t="s">
        <v>21</v>
      </c>
      <c r="E200" s="157" t="s">
        <v>21</v>
      </c>
      <c r="F200" s="157" t="s">
        <v>21</v>
      </c>
      <c r="G200" s="157" t="s">
        <v>21</v>
      </c>
      <c r="H200" s="157" t="s">
        <v>2892</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2893</v>
      </c>
      <c r="B201" s="157" t="s">
        <v>2894</v>
      </c>
      <c r="C201" s="157" t="s">
        <v>2895</v>
      </c>
      <c r="D201" s="157" t="s">
        <v>2896</v>
      </c>
      <c r="E201" s="157" t="s">
        <v>21</v>
      </c>
      <c r="F201" s="157" t="s">
        <v>21</v>
      </c>
      <c r="G201" s="157" t="s">
        <v>21</v>
      </c>
      <c r="H201" s="157" t="s">
        <v>2897</v>
      </c>
      <c r="I201" s="157" t="s">
        <v>21</v>
      </c>
      <c r="J201" s="157" t="s">
        <v>2898</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2899</v>
      </c>
      <c r="B202" s="157" t="s">
        <v>2900</v>
      </c>
      <c r="C202" s="157" t="s">
        <v>2901</v>
      </c>
      <c r="D202" s="157" t="s">
        <v>21</v>
      </c>
      <c r="E202" s="157" t="s">
        <v>21</v>
      </c>
      <c r="F202" s="157" t="s">
        <v>21</v>
      </c>
      <c r="G202" s="157" t="s">
        <v>21</v>
      </c>
      <c r="H202" s="157" t="s">
        <v>2902</v>
      </c>
      <c r="I202" s="157" t="s">
        <v>21</v>
      </c>
      <c r="J202" s="157" t="s">
        <v>2903</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2904</v>
      </c>
      <c r="B203" s="157" t="s">
        <v>2905</v>
      </c>
      <c r="C203" s="157" t="s">
        <v>2906</v>
      </c>
      <c r="D203" s="157" t="s">
        <v>2907</v>
      </c>
      <c r="E203" s="157" t="s">
        <v>21</v>
      </c>
      <c r="F203" s="157" t="s">
        <v>21</v>
      </c>
      <c r="G203" s="157" t="s">
        <v>21</v>
      </c>
      <c r="H203" s="157" t="s">
        <v>2908</v>
      </c>
      <c r="I203" s="157" t="s">
        <v>21</v>
      </c>
      <c r="J203" s="157" t="s">
        <v>2909</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2910</v>
      </c>
      <c r="B204" s="157" t="s">
        <v>2911</v>
      </c>
      <c r="C204" s="157" t="s">
        <v>2912</v>
      </c>
      <c r="D204" s="157" t="s">
        <v>21</v>
      </c>
      <c r="E204" s="157" t="s">
        <v>21</v>
      </c>
      <c r="F204" s="157" t="s">
        <v>21</v>
      </c>
      <c r="G204" s="157" t="s">
        <v>21</v>
      </c>
      <c r="H204" s="157" t="s">
        <v>2913</v>
      </c>
      <c r="I204" s="157" t="s">
        <v>21</v>
      </c>
      <c r="J204" s="157" t="s">
        <v>2914</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2915</v>
      </c>
      <c r="B205" s="157" t="s">
        <v>2916</v>
      </c>
      <c r="C205" s="157" t="s">
        <v>2917</v>
      </c>
      <c r="D205" s="157" t="s">
        <v>21</v>
      </c>
      <c r="E205" s="157" t="s">
        <v>21</v>
      </c>
      <c r="F205" s="157" t="s">
        <v>21</v>
      </c>
      <c r="G205" s="157" t="s">
        <v>21</v>
      </c>
      <c r="H205" s="157" t="s">
        <v>2918</v>
      </c>
      <c r="I205" s="157" t="s">
        <v>2919</v>
      </c>
      <c r="J205" s="157" t="s">
        <v>2920</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2921</v>
      </c>
      <c r="B206" s="157" t="s">
        <v>2922</v>
      </c>
      <c r="C206" s="157" t="s">
        <v>2923</v>
      </c>
      <c r="D206" s="157" t="s">
        <v>21</v>
      </c>
      <c r="E206" s="157" t="s">
        <v>21</v>
      </c>
      <c r="F206" s="157" t="s">
        <v>21</v>
      </c>
      <c r="G206" s="157" t="s">
        <v>21</v>
      </c>
      <c r="H206" s="157" t="s">
        <v>2924</v>
      </c>
      <c r="I206" s="157" t="s">
        <v>21</v>
      </c>
      <c r="J206" s="157" t="s">
        <v>2925</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2926</v>
      </c>
      <c r="B207" s="157" t="s">
        <v>2927</v>
      </c>
      <c r="C207" s="157" t="s">
        <v>2923</v>
      </c>
      <c r="D207" s="157" t="s">
        <v>2928</v>
      </c>
      <c r="E207" s="157" t="s">
        <v>21</v>
      </c>
      <c r="F207" s="157" t="s">
        <v>21</v>
      </c>
      <c r="G207" s="157" t="s">
        <v>21</v>
      </c>
      <c r="H207" s="157" t="s">
        <v>2929</v>
      </c>
      <c r="I207" s="157" t="s">
        <v>21</v>
      </c>
      <c r="J207" s="157" t="s">
        <v>2930</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2931</v>
      </c>
      <c r="B208" s="157" t="s">
        <v>2932</v>
      </c>
      <c r="C208" s="157" t="s">
        <v>2933</v>
      </c>
      <c r="D208" s="157" t="s">
        <v>2928</v>
      </c>
      <c r="E208" s="157" t="s">
        <v>21</v>
      </c>
      <c r="F208" s="157" t="s">
        <v>2934</v>
      </c>
      <c r="G208" s="157" t="s">
        <v>2935</v>
      </c>
      <c r="H208" s="157" t="s">
        <v>2936</v>
      </c>
      <c r="I208" s="157" t="s">
        <v>2937</v>
      </c>
      <c r="J208" s="157" t="s">
        <v>2938</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2939</v>
      </c>
      <c r="B209" s="157" t="s">
        <v>2940</v>
      </c>
      <c r="C209" s="157" t="s">
        <v>2941</v>
      </c>
      <c r="D209" s="157" t="s">
        <v>2942</v>
      </c>
      <c r="E209" s="157" t="s">
        <v>21</v>
      </c>
      <c r="F209" s="157" t="s">
        <v>2934</v>
      </c>
      <c r="G209" s="157" t="s">
        <v>2943</v>
      </c>
      <c r="H209" s="157" t="s">
        <v>2944</v>
      </c>
      <c r="I209" s="157" t="s">
        <v>2937</v>
      </c>
      <c r="J209" s="157" t="s">
        <v>2945</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927</v>
      </c>
      <c r="B210" s="156" t="s">
        <v>2946</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2947</v>
      </c>
      <c r="B211" s="157" t="s">
        <v>2948</v>
      </c>
      <c r="C211" s="157" t="s">
        <v>2949</v>
      </c>
      <c r="D211" s="157" t="s">
        <v>2950</v>
      </c>
      <c r="E211" s="157" t="s">
        <v>21</v>
      </c>
      <c r="F211" s="157" t="s">
        <v>21</v>
      </c>
      <c r="G211" s="157" t="s">
        <v>2951</v>
      </c>
      <c r="H211" s="157" t="s">
        <v>2952</v>
      </c>
      <c r="I211" s="157" t="s">
        <v>2953</v>
      </c>
      <c r="J211" s="157" t="s">
        <v>2954</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2955</v>
      </c>
      <c r="B212" s="157" t="s">
        <v>2956</v>
      </c>
      <c r="C212" s="157" t="s">
        <v>2957</v>
      </c>
      <c r="D212" s="157" t="s">
        <v>2958</v>
      </c>
      <c r="E212" s="157" t="s">
        <v>21</v>
      </c>
      <c r="F212" s="157" t="s">
        <v>2959</v>
      </c>
      <c r="G212" s="157" t="s">
        <v>21</v>
      </c>
      <c r="H212" s="157" t="s">
        <v>21</v>
      </c>
      <c r="I212" s="157" t="s">
        <v>21</v>
      </c>
      <c r="J212" s="157" t="s">
        <v>2960</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2961</v>
      </c>
      <c r="B213" s="157" t="s">
        <v>2962</v>
      </c>
      <c r="C213" s="157" t="s">
        <v>2963</v>
      </c>
      <c r="D213" s="157" t="s">
        <v>2964</v>
      </c>
      <c r="E213" s="157" t="s">
        <v>21</v>
      </c>
      <c r="F213" s="157" t="s">
        <v>2965</v>
      </c>
      <c r="G213" s="157" t="s">
        <v>21</v>
      </c>
      <c r="H213" s="157" t="s">
        <v>2966</v>
      </c>
      <c r="I213" s="157" t="s">
        <v>21</v>
      </c>
      <c r="J213" s="157" t="s">
        <v>2967</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2968</v>
      </c>
      <c r="B214" s="157" t="s">
        <v>2969</v>
      </c>
      <c r="C214" s="157" t="s">
        <v>2970</v>
      </c>
      <c r="D214" s="157" t="s">
        <v>2971</v>
      </c>
      <c r="E214" s="157" t="s">
        <v>21</v>
      </c>
      <c r="F214" s="157" t="s">
        <v>21</v>
      </c>
      <c r="G214" s="157" t="s">
        <v>21</v>
      </c>
      <c r="H214" s="157" t="s">
        <v>2972</v>
      </c>
      <c r="I214" s="157" t="s">
        <v>2307</v>
      </c>
      <c r="J214" s="157" t="s">
        <v>2973</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2974</v>
      </c>
      <c r="B215" s="157" t="s">
        <v>2975</v>
      </c>
      <c r="C215" s="157" t="s">
        <v>2976</v>
      </c>
      <c r="D215" s="157" t="s">
        <v>2977</v>
      </c>
      <c r="E215" s="157" t="s">
        <v>21</v>
      </c>
      <c r="F215" s="157" t="s">
        <v>21</v>
      </c>
      <c r="G215" s="157" t="s">
        <v>21</v>
      </c>
      <c r="H215" s="157" t="s">
        <v>2978</v>
      </c>
      <c r="I215" s="157" t="s">
        <v>21</v>
      </c>
      <c r="J215" s="157" t="s">
        <v>2979</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2980</v>
      </c>
      <c r="B216" s="155" t="s">
        <v>2981</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941</v>
      </c>
      <c r="B217" s="156" t="s">
        <v>2982</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2983</v>
      </c>
      <c r="B218" s="157" t="s">
        <v>2984</v>
      </c>
      <c r="C218" s="157" t="s">
        <v>2985</v>
      </c>
      <c r="D218" s="157" t="s">
        <v>2079</v>
      </c>
      <c r="E218" s="157" t="s">
        <v>1865</v>
      </c>
      <c r="F218" s="157" t="s">
        <v>21</v>
      </c>
      <c r="G218" s="157" t="s">
        <v>21</v>
      </c>
      <c r="H218" s="157" t="s">
        <v>2986</v>
      </c>
      <c r="I218" s="157" t="s">
        <v>21</v>
      </c>
      <c r="J218" s="157" t="s">
        <v>2987</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2988</v>
      </c>
      <c r="B219" s="157" t="s">
        <v>2989</v>
      </c>
      <c r="C219" s="157" t="s">
        <v>1870</v>
      </c>
      <c r="D219" s="157" t="s">
        <v>1871</v>
      </c>
      <c r="E219" s="157" t="s">
        <v>21</v>
      </c>
      <c r="F219" s="157" t="s">
        <v>1873</v>
      </c>
      <c r="G219" s="157" t="s">
        <v>21</v>
      </c>
      <c r="H219" s="157" t="s">
        <v>2990</v>
      </c>
      <c r="I219" s="157" t="s">
        <v>21</v>
      </c>
      <c r="J219" s="157" t="s">
        <v>2991</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945</v>
      </c>
      <c r="B220" s="156" t="s">
        <v>2992</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2993</v>
      </c>
      <c r="B221" s="157" t="s">
        <v>2994</v>
      </c>
      <c r="C221" s="157" t="s">
        <v>2995</v>
      </c>
      <c r="D221" s="157" t="s">
        <v>2996</v>
      </c>
      <c r="E221" s="157" t="s">
        <v>21</v>
      </c>
      <c r="F221" s="157" t="s">
        <v>21</v>
      </c>
      <c r="G221" s="157" t="s">
        <v>21</v>
      </c>
      <c r="H221" s="157" t="s">
        <v>2997</v>
      </c>
      <c r="I221" s="157" t="s">
        <v>21</v>
      </c>
      <c r="J221" s="157" t="s">
        <v>2998</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2999</v>
      </c>
      <c r="B222" s="157" t="s">
        <v>3000</v>
      </c>
      <c r="C222" s="157" t="s">
        <v>3001</v>
      </c>
      <c r="D222" s="157" t="s">
        <v>3002</v>
      </c>
      <c r="E222" s="157" t="s">
        <v>21</v>
      </c>
      <c r="F222" s="157" t="s">
        <v>21</v>
      </c>
      <c r="G222" s="157" t="s">
        <v>21</v>
      </c>
      <c r="H222" s="157" t="s">
        <v>3003</v>
      </c>
      <c r="I222" s="157" t="s">
        <v>21</v>
      </c>
      <c r="J222" s="157" t="s">
        <v>3004</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3005</v>
      </c>
      <c r="B223" s="157" t="s">
        <v>3006</v>
      </c>
      <c r="C223" s="157" t="s">
        <v>3007</v>
      </c>
      <c r="D223" s="157" t="s">
        <v>21</v>
      </c>
      <c r="E223" s="157" t="s">
        <v>3008</v>
      </c>
      <c r="F223" s="157" t="s">
        <v>21</v>
      </c>
      <c r="G223" s="157" t="s">
        <v>21</v>
      </c>
      <c r="H223" s="157" t="s">
        <v>3009</v>
      </c>
      <c r="I223" s="157" t="s">
        <v>21</v>
      </c>
      <c r="J223" s="157" t="s">
        <v>3010</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3011</v>
      </c>
      <c r="B224" s="157" t="s">
        <v>3012</v>
      </c>
      <c r="C224" s="157" t="s">
        <v>3013</v>
      </c>
      <c r="D224" s="157" t="s">
        <v>21</v>
      </c>
      <c r="E224" s="157" t="s">
        <v>21</v>
      </c>
      <c r="F224" s="157" t="s">
        <v>21</v>
      </c>
      <c r="G224" s="157" t="s">
        <v>21</v>
      </c>
      <c r="H224" s="157" t="s">
        <v>3014</v>
      </c>
      <c r="I224" s="157" t="s">
        <v>21</v>
      </c>
      <c r="J224" s="157" t="s">
        <v>3015</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3016</v>
      </c>
      <c r="B225" s="157" t="s">
        <v>3017</v>
      </c>
      <c r="C225" s="157" t="s">
        <v>3018</v>
      </c>
      <c r="D225" s="157" t="s">
        <v>21</v>
      </c>
      <c r="E225" s="157" t="s">
        <v>21</v>
      </c>
      <c r="F225" s="157" t="s">
        <v>21</v>
      </c>
      <c r="G225" s="157" t="s">
        <v>21</v>
      </c>
      <c r="H225" s="157" t="s">
        <v>3019</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3020</v>
      </c>
      <c r="B226" s="157" t="s">
        <v>3021</v>
      </c>
      <c r="C226" s="157" t="s">
        <v>3022</v>
      </c>
      <c r="D226" s="157" t="s">
        <v>21</v>
      </c>
      <c r="E226" s="157" t="s">
        <v>21</v>
      </c>
      <c r="F226" s="157" t="s">
        <v>21</v>
      </c>
      <c r="G226" s="157" t="s">
        <v>21</v>
      </c>
      <c r="H226" s="157" t="s">
        <v>3023</v>
      </c>
      <c r="I226" s="157" t="s">
        <v>21</v>
      </c>
      <c r="J226" s="157" t="s">
        <v>3024</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3025</v>
      </c>
      <c r="B227" s="157" t="s">
        <v>3026</v>
      </c>
      <c r="C227" s="157" t="s">
        <v>3027</v>
      </c>
      <c r="D227" s="157" t="s">
        <v>21</v>
      </c>
      <c r="E227" s="157" t="s">
        <v>21</v>
      </c>
      <c r="F227" s="157" t="s">
        <v>21</v>
      </c>
      <c r="G227" s="157" t="s">
        <v>21</v>
      </c>
      <c r="H227" s="157" t="s">
        <v>3028</v>
      </c>
      <c r="I227" s="157" t="s">
        <v>21</v>
      </c>
      <c r="J227" s="157" t="s">
        <v>3029</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3030</v>
      </c>
      <c r="B228" s="157" t="s">
        <v>3031</v>
      </c>
      <c r="C228" s="157" t="s">
        <v>3032</v>
      </c>
      <c r="D228" s="157" t="s">
        <v>21</v>
      </c>
      <c r="E228" s="157" t="s">
        <v>21</v>
      </c>
      <c r="F228" s="157" t="s">
        <v>21</v>
      </c>
      <c r="G228" s="157" t="s">
        <v>21</v>
      </c>
      <c r="H228" s="157" t="s">
        <v>3033</v>
      </c>
      <c r="I228" s="157" t="s">
        <v>21</v>
      </c>
      <c r="J228" s="157" t="s">
        <v>3034</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3035</v>
      </c>
      <c r="B229" s="157" t="s">
        <v>3036</v>
      </c>
      <c r="C229" s="157" t="s">
        <v>3037</v>
      </c>
      <c r="D229" s="157" t="s">
        <v>21</v>
      </c>
      <c r="E229" s="157" t="s">
        <v>21</v>
      </c>
      <c r="F229" s="157" t="s">
        <v>21</v>
      </c>
      <c r="G229" s="157" t="s">
        <v>21</v>
      </c>
      <c r="H229" s="157" t="s">
        <v>3038</v>
      </c>
      <c r="I229" s="157" t="s">
        <v>21</v>
      </c>
      <c r="J229" s="157" t="s">
        <v>3039</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949</v>
      </c>
      <c r="B230" s="156" t="s">
        <v>3040</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3041</v>
      </c>
      <c r="B231" s="157" t="s">
        <v>3042</v>
      </c>
      <c r="C231" s="157" t="s">
        <v>3043</v>
      </c>
      <c r="D231" s="157" t="s">
        <v>3044</v>
      </c>
      <c r="E231" s="157" t="s">
        <v>21</v>
      </c>
      <c r="F231" s="157" t="s">
        <v>21</v>
      </c>
      <c r="G231" s="157" t="s">
        <v>21</v>
      </c>
      <c r="H231" s="157" t="s">
        <v>3045</v>
      </c>
      <c r="I231" s="157" t="s">
        <v>21</v>
      </c>
      <c r="J231" s="157" t="s">
        <v>3046</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3047</v>
      </c>
      <c r="B232" s="157" t="s">
        <v>3048</v>
      </c>
      <c r="C232" s="157" t="s">
        <v>3049</v>
      </c>
      <c r="D232" s="157" t="s">
        <v>3050</v>
      </c>
      <c r="E232" s="157" t="s">
        <v>21</v>
      </c>
      <c r="F232" s="157" t="s">
        <v>21</v>
      </c>
      <c r="G232" s="157" t="s">
        <v>21</v>
      </c>
      <c r="H232" s="157" t="s">
        <v>3051</v>
      </c>
      <c r="I232" s="157" t="s">
        <v>21</v>
      </c>
      <c r="J232" s="157" t="s">
        <v>3052</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3053</v>
      </c>
      <c r="B233" s="157" t="s">
        <v>3054</v>
      </c>
      <c r="C233" s="157" t="s">
        <v>3055</v>
      </c>
      <c r="D233" s="157" t="s">
        <v>3056</v>
      </c>
      <c r="E233" s="157" t="s">
        <v>21</v>
      </c>
      <c r="F233" s="157" t="s">
        <v>21</v>
      </c>
      <c r="G233" s="157" t="s">
        <v>21</v>
      </c>
      <c r="H233" s="157" t="s">
        <v>3057</v>
      </c>
      <c r="I233" s="157" t="s">
        <v>21</v>
      </c>
      <c r="J233" s="157" t="s">
        <v>3058</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3059</v>
      </c>
      <c r="B234" s="157" t="s">
        <v>3060</v>
      </c>
      <c r="C234" s="157" t="s">
        <v>3061</v>
      </c>
      <c r="D234" s="157" t="s">
        <v>3062</v>
      </c>
      <c r="E234" s="157" t="s">
        <v>21</v>
      </c>
      <c r="F234" s="157" t="s">
        <v>21</v>
      </c>
      <c r="G234" s="157" t="s">
        <v>21</v>
      </c>
      <c r="H234" s="157" t="s">
        <v>3063</v>
      </c>
      <c r="I234" s="157" t="s">
        <v>21</v>
      </c>
      <c r="J234" s="157" t="s">
        <v>3064</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953</v>
      </c>
      <c r="B235" s="156" t="s">
        <v>3065</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3066</v>
      </c>
      <c r="B236" s="157" t="s">
        <v>3067</v>
      </c>
      <c r="C236" s="157" t="s">
        <v>3068</v>
      </c>
      <c r="D236" s="157" t="s">
        <v>3069</v>
      </c>
      <c r="E236" s="157" t="s">
        <v>21</v>
      </c>
      <c r="F236" s="157" t="s">
        <v>21</v>
      </c>
      <c r="G236" s="157" t="s">
        <v>21</v>
      </c>
      <c r="H236" s="157" t="s">
        <v>3070</v>
      </c>
      <c r="I236" s="157" t="s">
        <v>21</v>
      </c>
      <c r="J236" s="157" t="s">
        <v>3071</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3072</v>
      </c>
      <c r="B237" s="157" t="s">
        <v>3073</v>
      </c>
      <c r="C237" s="157" t="s">
        <v>3074</v>
      </c>
      <c r="D237" s="157" t="s">
        <v>3075</v>
      </c>
      <c r="E237" s="157" t="s">
        <v>21</v>
      </c>
      <c r="F237" s="157" t="s">
        <v>21</v>
      </c>
      <c r="G237" s="157" t="s">
        <v>3076</v>
      </c>
      <c r="H237" s="157" t="s">
        <v>3077</v>
      </c>
      <c r="I237" s="157" t="s">
        <v>2307</v>
      </c>
      <c r="J237" s="157" t="s">
        <v>3078</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3079</v>
      </c>
      <c r="B238" s="157" t="s">
        <v>3080</v>
      </c>
      <c r="C238" s="157" t="s">
        <v>3081</v>
      </c>
      <c r="D238" s="157" t="s">
        <v>21</v>
      </c>
      <c r="E238" s="157" t="s">
        <v>21</v>
      </c>
      <c r="F238" s="157" t="s">
        <v>21</v>
      </c>
      <c r="G238" s="157" t="s">
        <v>21</v>
      </c>
      <c r="H238" s="157" t="s">
        <v>3082</v>
      </c>
      <c r="I238" s="157" t="s">
        <v>3083</v>
      </c>
      <c r="J238" s="157" t="s">
        <v>3084</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3085</v>
      </c>
      <c r="B239" s="157" t="s">
        <v>3086</v>
      </c>
      <c r="C239" s="157" t="s">
        <v>3087</v>
      </c>
      <c r="D239" s="157" t="s">
        <v>21</v>
      </c>
      <c r="E239" s="157" t="s">
        <v>21</v>
      </c>
      <c r="F239" s="157" t="s">
        <v>21</v>
      </c>
      <c r="G239" s="157" t="s">
        <v>21</v>
      </c>
      <c r="H239" s="157" t="s">
        <v>3088</v>
      </c>
      <c r="I239" s="157" t="s">
        <v>2307</v>
      </c>
      <c r="J239" s="157" t="s">
        <v>3089</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3090</v>
      </c>
      <c r="B240" s="157" t="s">
        <v>3091</v>
      </c>
      <c r="C240" s="157" t="s">
        <v>3092</v>
      </c>
      <c r="D240" s="157" t="s">
        <v>3093</v>
      </c>
      <c r="E240" s="157" t="s">
        <v>21</v>
      </c>
      <c r="F240" s="157" t="s">
        <v>21</v>
      </c>
      <c r="G240" s="157" t="s">
        <v>21</v>
      </c>
      <c r="H240" s="157" t="s">
        <v>3094</v>
      </c>
      <c r="I240" s="157" t="s">
        <v>21</v>
      </c>
      <c r="J240" s="157" t="s">
        <v>3095</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957</v>
      </c>
      <c r="B241" s="156" t="s">
        <v>3096</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3097</v>
      </c>
      <c r="B242" s="157" t="s">
        <v>3098</v>
      </c>
      <c r="C242" s="157" t="s">
        <v>3099</v>
      </c>
      <c r="D242" s="157" t="s">
        <v>21</v>
      </c>
      <c r="E242" s="157" t="s">
        <v>21</v>
      </c>
      <c r="F242" s="157" t="s">
        <v>3100</v>
      </c>
      <c r="G242" s="157" t="s">
        <v>21</v>
      </c>
      <c r="H242" s="157" t="s">
        <v>3101</v>
      </c>
      <c r="I242" s="157" t="s">
        <v>21</v>
      </c>
      <c r="J242" s="157" t="s">
        <v>3102</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961</v>
      </c>
      <c r="B243" s="156" t="s">
        <v>3103</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3104</v>
      </c>
      <c r="B244" s="157" t="s">
        <v>3105</v>
      </c>
      <c r="C244" s="157" t="s">
        <v>3106</v>
      </c>
      <c r="D244" s="157" t="s">
        <v>21</v>
      </c>
      <c r="E244" s="157" t="s">
        <v>21</v>
      </c>
      <c r="F244" s="157" t="s">
        <v>3107</v>
      </c>
      <c r="G244" s="157" t="s">
        <v>21</v>
      </c>
      <c r="H244" s="157" t="s">
        <v>3108</v>
      </c>
      <c r="I244" s="157" t="s">
        <v>3109</v>
      </c>
      <c r="J244" s="157" t="s">
        <v>3110</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3111</v>
      </c>
      <c r="B245" s="157" t="s">
        <v>3112</v>
      </c>
      <c r="C245" s="157" t="s">
        <v>3113</v>
      </c>
      <c r="D245" s="157" t="s">
        <v>3114</v>
      </c>
      <c r="E245" s="157" t="s">
        <v>21</v>
      </c>
      <c r="F245" s="157" t="s">
        <v>21</v>
      </c>
      <c r="G245" s="157" t="s">
        <v>21</v>
      </c>
      <c r="H245" s="157" t="s">
        <v>3115</v>
      </c>
      <c r="I245" s="157" t="s">
        <v>21</v>
      </c>
      <c r="J245" s="157" t="s">
        <v>3116</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3117</v>
      </c>
      <c r="B246" s="157" t="s">
        <v>3118</v>
      </c>
      <c r="C246" s="157" t="s">
        <v>3119</v>
      </c>
      <c r="D246" s="157" t="s">
        <v>21</v>
      </c>
      <c r="E246" s="157" t="s">
        <v>21</v>
      </c>
      <c r="F246" s="157" t="s">
        <v>21</v>
      </c>
      <c r="G246" s="157" t="s">
        <v>21</v>
      </c>
      <c r="H246" s="157" t="s">
        <v>3120</v>
      </c>
      <c r="I246" s="157" t="s">
        <v>21</v>
      </c>
      <c r="J246" s="157" t="s">
        <v>3121</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965</v>
      </c>
      <c r="B247" s="156" t="s">
        <v>3122</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3123</v>
      </c>
      <c r="B248" s="157" t="s">
        <v>3124</v>
      </c>
      <c r="C248" s="157" t="s">
        <v>3125</v>
      </c>
      <c r="D248" s="157" t="s">
        <v>3126</v>
      </c>
      <c r="E248" s="157" t="s">
        <v>21</v>
      </c>
      <c r="F248" s="157" t="s">
        <v>21</v>
      </c>
      <c r="G248" s="157" t="s">
        <v>21</v>
      </c>
      <c r="H248" s="157" t="s">
        <v>3127</v>
      </c>
      <c r="I248" s="157" t="s">
        <v>3128</v>
      </c>
      <c r="J248" s="157" t="s">
        <v>3129</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3130</v>
      </c>
      <c r="B249" s="157" t="s">
        <v>3131</v>
      </c>
      <c r="C249" s="157" t="s">
        <v>3125</v>
      </c>
      <c r="D249" s="157" t="s">
        <v>3132</v>
      </c>
      <c r="E249" s="157" t="s">
        <v>21</v>
      </c>
      <c r="F249" s="157" t="s">
        <v>21</v>
      </c>
      <c r="G249" s="157" t="s">
        <v>21</v>
      </c>
      <c r="H249" s="157" t="s">
        <v>3127</v>
      </c>
      <c r="I249" s="157" t="s">
        <v>3133</v>
      </c>
      <c r="J249" s="157" t="s">
        <v>3134</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3135</v>
      </c>
      <c r="B250" s="157" t="s">
        <v>3136</v>
      </c>
      <c r="C250" s="157" t="s">
        <v>3137</v>
      </c>
      <c r="D250" s="157" t="s">
        <v>3138</v>
      </c>
      <c r="E250" s="157" t="s">
        <v>21</v>
      </c>
      <c r="F250" s="157" t="s">
        <v>21</v>
      </c>
      <c r="G250" s="157" t="s">
        <v>21</v>
      </c>
      <c r="H250" s="157" t="s">
        <v>3139</v>
      </c>
      <c r="I250" s="157" t="s">
        <v>21</v>
      </c>
      <c r="J250" s="157" t="s">
        <v>3140</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3141</v>
      </c>
      <c r="B251" s="155" t="s">
        <v>3142</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971</v>
      </c>
      <c r="B252" s="156" t="s">
        <v>3143</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3144</v>
      </c>
      <c r="B253" s="157" t="s">
        <v>3145</v>
      </c>
      <c r="C253" s="157" t="s">
        <v>3146</v>
      </c>
      <c r="D253" s="157" t="s">
        <v>2079</v>
      </c>
      <c r="E253" s="157" t="s">
        <v>1865</v>
      </c>
      <c r="F253" s="157" t="s">
        <v>21</v>
      </c>
      <c r="G253" s="157" t="s">
        <v>21</v>
      </c>
      <c r="H253" s="157" t="s">
        <v>3147</v>
      </c>
      <c r="I253" s="157" t="s">
        <v>21</v>
      </c>
      <c r="J253" s="157" t="s">
        <v>3148</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3149</v>
      </c>
      <c r="B254" s="157" t="s">
        <v>3150</v>
      </c>
      <c r="C254" s="157" t="s">
        <v>1870</v>
      </c>
      <c r="D254" s="157" t="s">
        <v>1871</v>
      </c>
      <c r="E254" s="157" t="s">
        <v>21</v>
      </c>
      <c r="F254" s="157" t="s">
        <v>1873</v>
      </c>
      <c r="G254" s="157" t="s">
        <v>21</v>
      </c>
      <c r="H254" s="157" t="s">
        <v>3151</v>
      </c>
      <c r="I254" s="157" t="s">
        <v>21</v>
      </c>
      <c r="J254" s="157" t="s">
        <v>3152</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975</v>
      </c>
      <c r="B255" s="156" t="s">
        <v>3153</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3154</v>
      </c>
      <c r="B256" s="157" t="s">
        <v>3155</v>
      </c>
      <c r="C256" s="157" t="s">
        <v>3156</v>
      </c>
      <c r="D256" s="157" t="s">
        <v>3157</v>
      </c>
      <c r="E256" s="157" t="s">
        <v>3158</v>
      </c>
      <c r="F256" s="157" t="s">
        <v>3159</v>
      </c>
      <c r="G256" s="157" t="s">
        <v>21</v>
      </c>
      <c r="H256" s="157" t="s">
        <v>3160</v>
      </c>
      <c r="I256" s="157" t="s">
        <v>21</v>
      </c>
      <c r="J256" s="157" t="s">
        <v>3161</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3162</v>
      </c>
      <c r="B257" s="157" t="s">
        <v>3163</v>
      </c>
      <c r="C257" s="157" t="s">
        <v>3164</v>
      </c>
      <c r="D257" s="157" t="s">
        <v>3165</v>
      </c>
      <c r="E257" s="157" t="s">
        <v>21</v>
      </c>
      <c r="F257" s="157" t="s">
        <v>21</v>
      </c>
      <c r="G257" s="157" t="s">
        <v>21</v>
      </c>
      <c r="H257" s="157" t="s">
        <v>3166</v>
      </c>
      <c r="I257" s="157" t="s">
        <v>21</v>
      </c>
      <c r="J257" s="157" t="s">
        <v>3167</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980</v>
      </c>
      <c r="B258" s="156" t="s">
        <v>3168</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3169</v>
      </c>
      <c r="B259" s="157" t="s">
        <v>3170</v>
      </c>
      <c r="C259" s="157" t="s">
        <v>3171</v>
      </c>
      <c r="D259" s="157" t="s">
        <v>3172</v>
      </c>
      <c r="E259" s="157" t="s">
        <v>3173</v>
      </c>
      <c r="F259" s="157" t="s">
        <v>21</v>
      </c>
      <c r="G259" s="157" t="s">
        <v>21</v>
      </c>
      <c r="H259" s="157" t="s">
        <v>3174</v>
      </c>
      <c r="I259" s="157" t="s">
        <v>21</v>
      </c>
      <c r="J259" s="157" t="s">
        <v>3175</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3176</v>
      </c>
      <c r="B260" s="157" t="s">
        <v>3177</v>
      </c>
      <c r="C260" s="157" t="s">
        <v>3178</v>
      </c>
      <c r="D260" s="157" t="s">
        <v>21</v>
      </c>
      <c r="E260" s="157" t="s">
        <v>21</v>
      </c>
      <c r="F260" s="157" t="s">
        <v>21</v>
      </c>
      <c r="G260" s="157" t="s">
        <v>21</v>
      </c>
      <c r="H260" s="157" t="s">
        <v>3179</v>
      </c>
      <c r="I260" s="157" t="s">
        <v>3180</v>
      </c>
      <c r="J260" s="157" t="s">
        <v>3181</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3182</v>
      </c>
      <c r="B261" s="157" t="s">
        <v>3183</v>
      </c>
      <c r="C261" s="157" t="s">
        <v>3184</v>
      </c>
      <c r="D261" s="157" t="s">
        <v>3185</v>
      </c>
      <c r="E261" s="157" t="s">
        <v>21</v>
      </c>
      <c r="F261" s="157" t="s">
        <v>21</v>
      </c>
      <c r="G261" s="157" t="s">
        <v>21</v>
      </c>
      <c r="H261" s="157" t="s">
        <v>3186</v>
      </c>
      <c r="I261" s="157" t="s">
        <v>3187</v>
      </c>
      <c r="J261" s="157" t="s">
        <v>3188</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3189</v>
      </c>
      <c r="B262" s="157" t="s">
        <v>3190</v>
      </c>
      <c r="C262" s="157" t="s">
        <v>3191</v>
      </c>
      <c r="D262" s="157" t="s">
        <v>3192</v>
      </c>
      <c r="E262" s="157" t="s">
        <v>21</v>
      </c>
      <c r="F262" s="157" t="s">
        <v>21</v>
      </c>
      <c r="G262" s="157" t="s">
        <v>21</v>
      </c>
      <c r="H262" s="157" t="s">
        <v>3193</v>
      </c>
      <c r="I262" s="157" t="s">
        <v>3194</v>
      </c>
      <c r="J262" s="157" t="s">
        <v>3195</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3196</v>
      </c>
      <c r="B263" s="157" t="s">
        <v>3197</v>
      </c>
      <c r="C263" s="157" t="s">
        <v>3198</v>
      </c>
      <c r="D263" s="157" t="s">
        <v>3199</v>
      </c>
      <c r="E263" s="157" t="s">
        <v>21</v>
      </c>
      <c r="F263" s="157" t="s">
        <v>21</v>
      </c>
      <c r="G263" s="157" t="s">
        <v>3200</v>
      </c>
      <c r="H263" s="157" t="s">
        <v>2103</v>
      </c>
      <c r="I263" s="157" t="s">
        <v>3201</v>
      </c>
      <c r="J263" s="157" t="s">
        <v>3202</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3203</v>
      </c>
      <c r="B264" s="157" t="s">
        <v>3204</v>
      </c>
      <c r="C264" s="157" t="s">
        <v>3191</v>
      </c>
      <c r="D264" s="157" t="s">
        <v>3205</v>
      </c>
      <c r="E264" s="157" t="s">
        <v>21</v>
      </c>
      <c r="F264" s="157" t="s">
        <v>21</v>
      </c>
      <c r="G264" s="157" t="s">
        <v>21</v>
      </c>
      <c r="H264" s="157" t="s">
        <v>3206</v>
      </c>
      <c r="I264" s="157" t="s">
        <v>21</v>
      </c>
      <c r="J264" s="157" t="s">
        <v>3207</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984</v>
      </c>
      <c r="B265" s="156" t="s">
        <v>3208</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3209</v>
      </c>
      <c r="B266" s="157" t="s">
        <v>3210</v>
      </c>
      <c r="C266" s="157" t="s">
        <v>3211</v>
      </c>
      <c r="D266" s="157" t="s">
        <v>3212</v>
      </c>
      <c r="E266" s="157" t="s">
        <v>3213</v>
      </c>
      <c r="F266" s="157" t="s">
        <v>21</v>
      </c>
      <c r="G266" s="157" t="s">
        <v>3214</v>
      </c>
      <c r="H266" s="157" t="s">
        <v>3215</v>
      </c>
      <c r="I266" s="157" t="s">
        <v>3216</v>
      </c>
      <c r="J266" s="157" t="s">
        <v>3217</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3218</v>
      </c>
      <c r="B267" s="157" t="s">
        <v>3219</v>
      </c>
      <c r="C267" s="157" t="s">
        <v>3220</v>
      </c>
      <c r="D267" s="157" t="s">
        <v>3221</v>
      </c>
      <c r="E267" s="157" t="s">
        <v>21</v>
      </c>
      <c r="F267" s="157" t="s">
        <v>21</v>
      </c>
      <c r="G267" s="157" t="s">
        <v>21</v>
      </c>
      <c r="H267" s="157" t="s">
        <v>3222</v>
      </c>
      <c r="I267" s="157" t="s">
        <v>21</v>
      </c>
      <c r="J267" s="157" t="s">
        <v>3223</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3224</v>
      </c>
      <c r="B268" s="157" t="s">
        <v>3225</v>
      </c>
      <c r="C268" s="157" t="s">
        <v>3226</v>
      </c>
      <c r="D268" s="157" t="s">
        <v>3221</v>
      </c>
      <c r="E268" s="157" t="s">
        <v>21</v>
      </c>
      <c r="F268" s="157" t="s">
        <v>21</v>
      </c>
      <c r="G268" s="157" t="s">
        <v>3227</v>
      </c>
      <c r="H268" s="157" t="s">
        <v>3228</v>
      </c>
      <c r="I268" s="157" t="s">
        <v>21</v>
      </c>
      <c r="J268" s="157" t="s">
        <v>3229</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3230</v>
      </c>
      <c r="B269" s="157" t="s">
        <v>3231</v>
      </c>
      <c r="C269" s="157" t="s">
        <v>3226</v>
      </c>
      <c r="D269" s="157" t="s">
        <v>3232</v>
      </c>
      <c r="E269" s="157" t="s">
        <v>21</v>
      </c>
      <c r="F269" s="157" t="s">
        <v>21</v>
      </c>
      <c r="G269" s="157" t="s">
        <v>21</v>
      </c>
      <c r="H269" s="157" t="s">
        <v>3233</v>
      </c>
      <c r="I269" s="157" t="s">
        <v>21</v>
      </c>
      <c r="J269" s="157" t="s">
        <v>3234</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3235</v>
      </c>
      <c r="B270" s="157" t="s">
        <v>3236</v>
      </c>
      <c r="C270" s="157" t="s">
        <v>3237</v>
      </c>
      <c r="D270" s="157" t="s">
        <v>3238</v>
      </c>
      <c r="E270" s="157" t="s">
        <v>21</v>
      </c>
      <c r="F270" s="157" t="s">
        <v>21</v>
      </c>
      <c r="G270" s="157" t="s">
        <v>21</v>
      </c>
      <c r="H270" s="157" t="s">
        <v>3239</v>
      </c>
      <c r="I270" s="157" t="s">
        <v>21</v>
      </c>
      <c r="J270" s="157" t="s">
        <v>3240</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3241</v>
      </c>
      <c r="B271" s="157" t="s">
        <v>3242</v>
      </c>
      <c r="C271" s="157" t="s">
        <v>3243</v>
      </c>
      <c r="D271" s="157" t="s">
        <v>3244</v>
      </c>
      <c r="E271" s="157" t="s">
        <v>21</v>
      </c>
      <c r="F271" s="157" t="s">
        <v>21</v>
      </c>
      <c r="G271" s="157" t="s">
        <v>21</v>
      </c>
      <c r="H271" s="157" t="s">
        <v>3245</v>
      </c>
      <c r="I271" s="157" t="s">
        <v>3246</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3247</v>
      </c>
      <c r="B272" s="157" t="s">
        <v>3248</v>
      </c>
      <c r="C272" s="157" t="s">
        <v>3249</v>
      </c>
      <c r="D272" s="157" t="s">
        <v>3250</v>
      </c>
      <c r="E272" s="157" t="s">
        <v>21</v>
      </c>
      <c r="F272" s="157" t="s">
        <v>21</v>
      </c>
      <c r="G272" s="157" t="s">
        <v>21</v>
      </c>
      <c r="H272" s="157" t="s">
        <v>3251</v>
      </c>
      <c r="I272" s="157" t="s">
        <v>3252</v>
      </c>
      <c r="J272" s="157" t="s">
        <v>3253</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988</v>
      </c>
      <c r="B273" s="156" t="s">
        <v>3254</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3255</v>
      </c>
      <c r="B274" s="157" t="s">
        <v>3256</v>
      </c>
      <c r="C274" s="157" t="s">
        <v>3257</v>
      </c>
      <c r="D274" s="157" t="s">
        <v>3250</v>
      </c>
      <c r="E274" s="157" t="s">
        <v>3258</v>
      </c>
      <c r="F274" s="157" t="s">
        <v>21</v>
      </c>
      <c r="G274" s="157" t="s">
        <v>21</v>
      </c>
      <c r="H274" s="157" t="s">
        <v>3259</v>
      </c>
      <c r="I274" s="157" t="s">
        <v>21</v>
      </c>
      <c r="J274" s="157" t="s">
        <v>3260</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3261</v>
      </c>
      <c r="B275" s="157" t="s">
        <v>3262</v>
      </c>
      <c r="C275" s="157" t="s">
        <v>3263</v>
      </c>
      <c r="D275" s="157" t="s">
        <v>3264</v>
      </c>
      <c r="E275" s="157" t="s">
        <v>21</v>
      </c>
      <c r="F275" s="157" t="s">
        <v>21</v>
      </c>
      <c r="G275" s="157" t="s">
        <v>21</v>
      </c>
      <c r="H275" s="157" t="s">
        <v>3265</v>
      </c>
      <c r="I275" s="157" t="s">
        <v>21</v>
      </c>
      <c r="J275" s="157" t="s">
        <v>3266</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3267</v>
      </c>
      <c r="B276" s="157" t="s">
        <v>3268</v>
      </c>
      <c r="C276" s="157" t="s">
        <v>3269</v>
      </c>
      <c r="D276" s="157" t="s">
        <v>3270</v>
      </c>
      <c r="E276" s="157" t="s">
        <v>21</v>
      </c>
      <c r="F276" s="157" t="s">
        <v>3271</v>
      </c>
      <c r="G276" s="157" t="s">
        <v>21</v>
      </c>
      <c r="H276" s="157" t="s">
        <v>3272</v>
      </c>
      <c r="I276" s="157" t="s">
        <v>3273</v>
      </c>
      <c r="J276" s="157" t="s">
        <v>3274</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3275</v>
      </c>
      <c r="B277" s="156" t="s">
        <v>3276</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3277</v>
      </c>
      <c r="B278" s="157" t="s">
        <v>3278</v>
      </c>
      <c r="C278" s="157" t="s">
        <v>3279</v>
      </c>
      <c r="D278" s="157" t="s">
        <v>3280</v>
      </c>
      <c r="E278" s="157" t="s">
        <v>21</v>
      </c>
      <c r="F278" s="157" t="s">
        <v>3281</v>
      </c>
      <c r="G278" s="157" t="s">
        <v>21</v>
      </c>
      <c r="H278" s="157" t="s">
        <v>3282</v>
      </c>
      <c r="I278" s="157" t="s">
        <v>21</v>
      </c>
      <c r="J278" s="157" t="s">
        <v>3283</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3284</v>
      </c>
      <c r="B279" s="155" t="s">
        <v>3285</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994</v>
      </c>
      <c r="B280" s="156" t="s">
        <v>3286</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3287</v>
      </c>
      <c r="B281" s="157" t="s">
        <v>3288</v>
      </c>
      <c r="C281" s="157" t="s">
        <v>3289</v>
      </c>
      <c r="D281" s="157" t="s">
        <v>3290</v>
      </c>
      <c r="E281" s="157" t="s">
        <v>3291</v>
      </c>
      <c r="F281" s="157" t="s">
        <v>21</v>
      </c>
      <c r="G281" s="157" t="s">
        <v>21</v>
      </c>
      <c r="H281" s="157" t="s">
        <v>3292</v>
      </c>
      <c r="I281" s="157" t="s">
        <v>21</v>
      </c>
      <c r="J281" s="157" t="s">
        <v>3293</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3294</v>
      </c>
      <c r="B282" s="157" t="s">
        <v>3295</v>
      </c>
      <c r="C282" s="157" t="s">
        <v>3296</v>
      </c>
      <c r="D282" s="157" t="s">
        <v>21</v>
      </c>
      <c r="E282" s="157" t="s">
        <v>21</v>
      </c>
      <c r="F282" s="157" t="s">
        <v>21</v>
      </c>
      <c r="G282" s="157" t="s">
        <v>21</v>
      </c>
      <c r="H282" s="157" t="s">
        <v>3297</v>
      </c>
      <c r="I282" s="157" t="s">
        <v>21</v>
      </c>
      <c r="J282" s="157" t="s">
        <v>3298</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3299</v>
      </c>
      <c r="B283" s="157" t="s">
        <v>3300</v>
      </c>
      <c r="C283" s="157" t="s">
        <v>3301</v>
      </c>
      <c r="D283" s="157" t="s">
        <v>21</v>
      </c>
      <c r="E283" s="157" t="s">
        <v>21</v>
      </c>
      <c r="F283" s="157" t="s">
        <v>21</v>
      </c>
      <c r="G283" s="157" t="s">
        <v>21</v>
      </c>
      <c r="H283" s="157" t="s">
        <v>3302</v>
      </c>
      <c r="I283" s="157" t="s">
        <v>21</v>
      </c>
      <c r="J283" s="157" t="s">
        <v>3303</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3304</v>
      </c>
      <c r="B284" s="157" t="s">
        <v>3305</v>
      </c>
      <c r="C284" s="157" t="s">
        <v>3306</v>
      </c>
      <c r="D284" s="157" t="s">
        <v>3307</v>
      </c>
      <c r="E284" s="157" t="s">
        <v>21</v>
      </c>
      <c r="F284" s="157" t="s">
        <v>21</v>
      </c>
      <c r="G284" s="157" t="s">
        <v>21</v>
      </c>
      <c r="H284" s="157" t="s">
        <v>3308</v>
      </c>
      <c r="I284" s="157" t="s">
        <v>21</v>
      </c>
      <c r="J284" s="157" t="s">
        <v>3309</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998</v>
      </c>
      <c r="B285" s="156" t="s">
        <v>3310</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3311</v>
      </c>
      <c r="B286" s="157" t="s">
        <v>3312</v>
      </c>
      <c r="C286" s="157" t="s">
        <v>3313</v>
      </c>
      <c r="D286" s="157" t="s">
        <v>3314</v>
      </c>
      <c r="E286" s="157" t="s">
        <v>21</v>
      </c>
      <c r="F286" s="157" t="s">
        <v>21</v>
      </c>
      <c r="G286" s="157" t="s">
        <v>21</v>
      </c>
      <c r="H286" s="157" t="s">
        <v>3315</v>
      </c>
      <c r="I286" s="157" t="s">
        <v>3316</v>
      </c>
      <c r="J286" s="157" t="s">
        <v>3317</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1002</v>
      </c>
      <c r="B287" s="156" t="s">
        <v>3318</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3319</v>
      </c>
      <c r="B288" s="157" t="s">
        <v>3320</v>
      </c>
      <c r="C288" s="157" t="s">
        <v>3321</v>
      </c>
      <c r="D288" s="157" t="s">
        <v>3322</v>
      </c>
      <c r="E288" s="157" t="s">
        <v>3323</v>
      </c>
      <c r="F288" s="157" t="s">
        <v>3324</v>
      </c>
      <c r="G288" s="157" t="s">
        <v>3325</v>
      </c>
      <c r="H288" s="157" t="s">
        <v>3326</v>
      </c>
      <c r="I288" s="157" t="s">
        <v>2307</v>
      </c>
      <c r="J288" s="157" t="s">
        <v>3327</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3328</v>
      </c>
      <c r="B289" s="157" t="s">
        <v>3329</v>
      </c>
      <c r="C289" s="157" t="s">
        <v>3330</v>
      </c>
      <c r="D289" s="157" t="s">
        <v>21</v>
      </c>
      <c r="E289" s="157" t="s">
        <v>3323</v>
      </c>
      <c r="F289" s="157" t="s">
        <v>21</v>
      </c>
      <c r="G289" s="157" t="s">
        <v>3331</v>
      </c>
      <c r="H289" s="157" t="s">
        <v>3332</v>
      </c>
      <c r="I289" s="157" t="s">
        <v>3333</v>
      </c>
      <c r="J289" s="157" t="s">
        <v>3334</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3335</v>
      </c>
      <c r="B290" s="157" t="s">
        <v>3336</v>
      </c>
      <c r="C290" s="157" t="s">
        <v>3337</v>
      </c>
      <c r="D290" s="157" t="s">
        <v>21</v>
      </c>
      <c r="E290" s="157" t="s">
        <v>3338</v>
      </c>
      <c r="F290" s="157" t="s">
        <v>21</v>
      </c>
      <c r="G290" s="157" t="s">
        <v>3339</v>
      </c>
      <c r="H290" s="157" t="s">
        <v>3340</v>
      </c>
      <c r="I290" s="157" t="s">
        <v>3341</v>
      </c>
      <c r="J290" s="157" t="s">
        <v>3342</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3343</v>
      </c>
      <c r="B291" s="157" t="s">
        <v>3344</v>
      </c>
      <c r="C291" s="157" t="s">
        <v>3345</v>
      </c>
      <c r="D291" s="157" t="s">
        <v>21</v>
      </c>
      <c r="E291" s="157" t="s">
        <v>21</v>
      </c>
      <c r="F291" s="157" t="s">
        <v>21</v>
      </c>
      <c r="G291" s="157" t="s">
        <v>21</v>
      </c>
      <c r="H291" s="157" t="s">
        <v>3346</v>
      </c>
      <c r="I291" s="157" t="s">
        <v>2307</v>
      </c>
      <c r="J291" s="157" t="s">
        <v>3347</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1006</v>
      </c>
      <c r="B292" s="156" t="s">
        <v>3348</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3349</v>
      </c>
      <c r="B293" s="157" t="s">
        <v>3350</v>
      </c>
      <c r="C293" s="157" t="s">
        <v>3351</v>
      </c>
      <c r="D293" s="157" t="s">
        <v>3352</v>
      </c>
      <c r="E293" s="157" t="s">
        <v>21</v>
      </c>
      <c r="F293" s="157" t="s">
        <v>21</v>
      </c>
      <c r="G293" s="157" t="s">
        <v>21</v>
      </c>
      <c r="H293" s="157" t="s">
        <v>3353</v>
      </c>
      <c r="I293" s="157" t="s">
        <v>3354</v>
      </c>
      <c r="J293" s="157" t="s">
        <v>3355</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3356</v>
      </c>
      <c r="B294" s="157" t="s">
        <v>3357</v>
      </c>
      <c r="C294" s="157" t="s">
        <v>3358</v>
      </c>
      <c r="D294" s="157" t="s">
        <v>3352</v>
      </c>
      <c r="E294" s="157" t="s">
        <v>21</v>
      </c>
      <c r="F294" s="157" t="s">
        <v>3359</v>
      </c>
      <c r="G294" s="157" t="s">
        <v>21</v>
      </c>
      <c r="H294" s="157" t="s">
        <v>3360</v>
      </c>
      <c r="I294" s="157" t="s">
        <v>2277</v>
      </c>
      <c r="J294" s="157" t="s">
        <v>3361</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3362</v>
      </c>
      <c r="B295" s="157" t="s">
        <v>3363</v>
      </c>
      <c r="C295" s="157" t="s">
        <v>3364</v>
      </c>
      <c r="D295" s="157" t="s">
        <v>3365</v>
      </c>
      <c r="E295" s="157" t="s">
        <v>21</v>
      </c>
      <c r="F295" s="157" t="s">
        <v>21</v>
      </c>
      <c r="G295" s="157" t="s">
        <v>21</v>
      </c>
      <c r="H295" s="157" t="s">
        <v>3366</v>
      </c>
      <c r="I295" s="157" t="s">
        <v>2277</v>
      </c>
      <c r="J295" s="157" t="s">
        <v>3367</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1010</v>
      </c>
      <c r="B296" s="156" t="s">
        <v>3368</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3369</v>
      </c>
      <c r="B297" s="157" t="s">
        <v>3370</v>
      </c>
      <c r="C297" s="157" t="s">
        <v>3371</v>
      </c>
      <c r="D297" s="157" t="s">
        <v>3365</v>
      </c>
      <c r="E297" s="157" t="s">
        <v>21</v>
      </c>
      <c r="F297" s="157" t="s">
        <v>3372</v>
      </c>
      <c r="G297" s="157" t="s">
        <v>21</v>
      </c>
      <c r="H297" s="157" t="s">
        <v>3373</v>
      </c>
      <c r="I297" s="157" t="s">
        <v>21</v>
      </c>
      <c r="J297" s="157" t="s">
        <v>3374</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3375</v>
      </c>
      <c r="B298" s="157" t="s">
        <v>3376</v>
      </c>
      <c r="C298" s="157" t="s">
        <v>3377</v>
      </c>
      <c r="D298" s="157" t="s">
        <v>3378</v>
      </c>
      <c r="E298" s="157" t="s">
        <v>21</v>
      </c>
      <c r="F298" s="157" t="s">
        <v>21</v>
      </c>
      <c r="G298" s="157" t="s">
        <v>3379</v>
      </c>
      <c r="H298" s="157" t="s">
        <v>3380</v>
      </c>
      <c r="I298" s="157" t="s">
        <v>3380</v>
      </c>
      <c r="J298" s="157" t="s">
        <v>3381</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3382</v>
      </c>
      <c r="B299" s="157" t="s">
        <v>3383</v>
      </c>
      <c r="C299" s="157" t="s">
        <v>3384</v>
      </c>
      <c r="D299" s="157" t="s">
        <v>21</v>
      </c>
      <c r="E299" s="157" t="s">
        <v>21</v>
      </c>
      <c r="F299" s="157" t="s">
        <v>21</v>
      </c>
      <c r="G299" s="157" t="s">
        <v>21</v>
      </c>
      <c r="H299" s="157" t="s">
        <v>3385</v>
      </c>
      <c r="I299" s="157" t="s">
        <v>3386</v>
      </c>
      <c r="J299" s="157" t="s">
        <v>3387</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3388</v>
      </c>
      <c r="B300" s="157" t="s">
        <v>3389</v>
      </c>
      <c r="C300" s="157" t="s">
        <v>3390</v>
      </c>
      <c r="D300" s="157" t="s">
        <v>21</v>
      </c>
      <c r="E300" s="157" t="s">
        <v>21</v>
      </c>
      <c r="F300" s="157" t="s">
        <v>3391</v>
      </c>
      <c r="G300" s="157" t="s">
        <v>21</v>
      </c>
      <c r="H300" s="157" t="s">
        <v>3392</v>
      </c>
      <c r="I300" s="157" t="s">
        <v>3386</v>
      </c>
      <c r="J300" s="157" t="s">
        <v>3393</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1014</v>
      </c>
      <c r="B301" s="156" t="s">
        <v>3394</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3395</v>
      </c>
      <c r="B302" s="157" t="s">
        <v>3396</v>
      </c>
      <c r="C302" s="157" t="s">
        <v>3397</v>
      </c>
      <c r="D302" s="157" t="s">
        <v>21</v>
      </c>
      <c r="E302" s="157" t="s">
        <v>21</v>
      </c>
      <c r="F302" s="157" t="s">
        <v>21</v>
      </c>
      <c r="G302" s="157" t="s">
        <v>21</v>
      </c>
      <c r="H302" s="157" t="s">
        <v>3398</v>
      </c>
      <c r="I302" s="157" t="s">
        <v>21</v>
      </c>
      <c r="J302" s="157" t="s">
        <v>3399</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3400</v>
      </c>
      <c r="B303" s="157" t="s">
        <v>3401</v>
      </c>
      <c r="C303" s="157" t="s">
        <v>3402</v>
      </c>
      <c r="D303" s="157" t="s">
        <v>3403</v>
      </c>
      <c r="E303" s="157" t="s">
        <v>21</v>
      </c>
      <c r="F303" s="157" t="s">
        <v>21</v>
      </c>
      <c r="G303" s="157" t="s">
        <v>21</v>
      </c>
      <c r="H303" s="157" t="s">
        <v>3404</v>
      </c>
      <c r="I303" s="157" t="s">
        <v>2307</v>
      </c>
      <c r="J303" s="157" t="s">
        <v>3405</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3406</v>
      </c>
      <c r="B304" s="157" t="s">
        <v>3407</v>
      </c>
      <c r="C304" s="157" t="s">
        <v>3408</v>
      </c>
      <c r="D304" s="157" t="s">
        <v>3403</v>
      </c>
      <c r="E304" s="157" t="s">
        <v>21</v>
      </c>
      <c r="F304" s="157" t="s">
        <v>3409</v>
      </c>
      <c r="G304" s="157" t="s">
        <v>21</v>
      </c>
      <c r="H304" s="157" t="s">
        <v>3410</v>
      </c>
      <c r="I304" s="157" t="s">
        <v>21</v>
      </c>
      <c r="J304" s="157" t="s">
        <v>3411</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3412</v>
      </c>
      <c r="B305" s="157" t="s">
        <v>3413</v>
      </c>
      <c r="C305" s="157" t="s">
        <v>3414</v>
      </c>
      <c r="D305" s="157" t="s">
        <v>3415</v>
      </c>
      <c r="E305" s="157" t="s">
        <v>21</v>
      </c>
      <c r="F305" s="157" t="s">
        <v>21</v>
      </c>
      <c r="G305" s="157" t="s">
        <v>21</v>
      </c>
      <c r="H305" s="157" t="s">
        <v>3416</v>
      </c>
      <c r="I305" s="157" t="s">
        <v>3417</v>
      </c>
      <c r="J305" s="157" t="s">
        <v>3418</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3419</v>
      </c>
      <c r="B306" s="157" t="s">
        <v>3420</v>
      </c>
      <c r="C306" s="157" t="s">
        <v>3421</v>
      </c>
      <c r="D306" s="157" t="s">
        <v>3422</v>
      </c>
      <c r="E306" s="157" t="s">
        <v>21</v>
      </c>
      <c r="F306" s="157" t="s">
        <v>21</v>
      </c>
      <c r="G306" s="157" t="s">
        <v>21</v>
      </c>
      <c r="H306" s="157" t="s">
        <v>3423</v>
      </c>
      <c r="I306" s="157" t="s">
        <v>2307</v>
      </c>
      <c r="J306" s="157" t="s">
        <v>3424</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1018</v>
      </c>
      <c r="B307" s="156" t="s">
        <v>3425</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3426</v>
      </c>
      <c r="B308" s="157" t="s">
        <v>3427</v>
      </c>
      <c r="C308" s="157" t="s">
        <v>3428</v>
      </c>
      <c r="D308" s="157" t="s">
        <v>3422</v>
      </c>
      <c r="E308" s="157" t="s">
        <v>21</v>
      </c>
      <c r="F308" s="157" t="s">
        <v>3429</v>
      </c>
      <c r="G308" s="157" t="s">
        <v>21</v>
      </c>
      <c r="H308" s="157" t="s">
        <v>3430</v>
      </c>
      <c r="I308" s="157" t="s">
        <v>3431</v>
      </c>
      <c r="J308" s="157" t="s">
        <v>3432</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1022</v>
      </c>
      <c r="B309" s="156" t="s">
        <v>3433</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3434</v>
      </c>
      <c r="B310" s="157" t="s">
        <v>3435</v>
      </c>
      <c r="C310" s="157" t="s">
        <v>3436</v>
      </c>
      <c r="D310" s="157" t="s">
        <v>21</v>
      </c>
      <c r="E310" s="157" t="s">
        <v>21</v>
      </c>
      <c r="F310" s="157" t="s">
        <v>3437</v>
      </c>
      <c r="G310" s="157" t="s">
        <v>21</v>
      </c>
      <c r="H310" s="157" t="s">
        <v>3438</v>
      </c>
      <c r="I310" s="157" t="s">
        <v>3439</v>
      </c>
      <c r="J310" s="157" t="s">
        <v>3440</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3441</v>
      </c>
      <c r="B311" s="157" t="s">
        <v>3442</v>
      </c>
      <c r="C311" s="157" t="s">
        <v>3443</v>
      </c>
      <c r="D311" s="157" t="s">
        <v>3444</v>
      </c>
      <c r="E311" s="157" t="s">
        <v>21</v>
      </c>
      <c r="F311" s="157" t="s">
        <v>21</v>
      </c>
      <c r="G311" s="157" t="s">
        <v>3445</v>
      </c>
      <c r="H311" s="157" t="s">
        <v>3446</v>
      </c>
      <c r="I311" s="157" t="s">
        <v>21</v>
      </c>
      <c r="J311" s="157" t="s">
        <v>3447</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3448</v>
      </c>
      <c r="B312" s="157" t="s">
        <v>3449</v>
      </c>
      <c r="C312" s="157" t="s">
        <v>3450</v>
      </c>
      <c r="D312" s="157" t="s">
        <v>3451</v>
      </c>
      <c r="E312" s="157" t="s">
        <v>21</v>
      </c>
      <c r="F312" s="157" t="s">
        <v>21</v>
      </c>
      <c r="G312" s="157" t="s">
        <v>21</v>
      </c>
      <c r="H312" s="157" t="s">
        <v>3452</v>
      </c>
      <c r="I312" s="157" t="s">
        <v>21</v>
      </c>
      <c r="J312" s="157" t="s">
        <v>3453</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3454</v>
      </c>
      <c r="B313" s="157" t="s">
        <v>3455</v>
      </c>
      <c r="C313" s="157" t="s">
        <v>3456</v>
      </c>
      <c r="D313" s="157" t="s">
        <v>3457</v>
      </c>
      <c r="E313" s="157" t="s">
        <v>21</v>
      </c>
      <c r="F313" s="157" t="s">
        <v>21</v>
      </c>
      <c r="G313" s="157" t="s">
        <v>3458</v>
      </c>
      <c r="H313" s="157" t="s">
        <v>3459</v>
      </c>
      <c r="I313" s="157" t="s">
        <v>3460</v>
      </c>
      <c r="J313" s="157" t="s">
        <v>3461</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3462</v>
      </c>
      <c r="B314" s="157" t="s">
        <v>3463</v>
      </c>
      <c r="C314" s="157" t="s">
        <v>3464</v>
      </c>
      <c r="D314" s="157" t="s">
        <v>3465</v>
      </c>
      <c r="E314" s="157" t="s">
        <v>21</v>
      </c>
      <c r="F314" s="157" t="s">
        <v>21</v>
      </c>
      <c r="G314" s="157" t="s">
        <v>3466</v>
      </c>
      <c r="H314" s="157" t="s">
        <v>3467</v>
      </c>
      <c r="I314" s="157" t="s">
        <v>3468</v>
      </c>
      <c r="J314" s="157" t="s">
        <v>3469</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3470</v>
      </c>
      <c r="B315" s="156" t="s">
        <v>3471</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3472</v>
      </c>
      <c r="B316" s="157" t="s">
        <v>3473</v>
      </c>
      <c r="C316" s="157" t="s">
        <v>3474</v>
      </c>
      <c r="D316" s="157" t="s">
        <v>21</v>
      </c>
      <c r="E316" s="157" t="s">
        <v>21</v>
      </c>
      <c r="F316" s="157" t="s">
        <v>21</v>
      </c>
      <c r="G316" s="157" t="s">
        <v>21</v>
      </c>
      <c r="H316" s="157" t="s">
        <v>3475</v>
      </c>
      <c r="I316" s="157" t="s">
        <v>3476</v>
      </c>
      <c r="J316" s="157" t="s">
        <v>3477</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3478</v>
      </c>
      <c r="B317" s="157" t="s">
        <v>3479</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3480</v>
      </c>
      <c r="B318" s="156" t="s">
        <v>3481</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3482</v>
      </c>
      <c r="B319" s="157" t="s">
        <v>3483</v>
      </c>
      <c r="C319" s="157" t="s">
        <v>3484</v>
      </c>
      <c r="D319" s="157" t="s">
        <v>3485</v>
      </c>
      <c r="E319" s="157" t="s">
        <v>21</v>
      </c>
      <c r="F319" s="157" t="s">
        <v>3486</v>
      </c>
      <c r="G319" s="157" t="s">
        <v>3487</v>
      </c>
      <c r="H319" s="157" t="s">
        <v>3488</v>
      </c>
      <c r="I319" s="157" t="s">
        <v>21</v>
      </c>
      <c r="J319" s="157" t="s">
        <v>3489</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3490</v>
      </c>
      <c r="B320" s="157" t="s">
        <v>3491</v>
      </c>
      <c r="C320" s="157" t="s">
        <v>3492</v>
      </c>
      <c r="D320" s="157" t="s">
        <v>3493</v>
      </c>
      <c r="E320" s="157" t="s">
        <v>21</v>
      </c>
      <c r="F320" s="157" t="s">
        <v>21</v>
      </c>
      <c r="G320" s="157" t="s">
        <v>21</v>
      </c>
      <c r="H320" s="157" t="s">
        <v>3494</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3495</v>
      </c>
      <c r="B321" s="157" t="s">
        <v>3496</v>
      </c>
      <c r="C321" s="157" t="s">
        <v>3497</v>
      </c>
      <c r="D321" s="157" t="s">
        <v>3498</v>
      </c>
      <c r="E321" s="157" t="s">
        <v>21</v>
      </c>
      <c r="F321" s="157" t="s">
        <v>21</v>
      </c>
      <c r="G321" s="157" t="s">
        <v>21</v>
      </c>
      <c r="H321" s="157" t="s">
        <v>3499</v>
      </c>
      <c r="I321" s="157" t="s">
        <v>21</v>
      </c>
      <c r="J321" s="157" t="s">
        <v>3500</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3501</v>
      </c>
      <c r="B322" s="157" t="s">
        <v>3502</v>
      </c>
      <c r="C322" s="157" t="s">
        <v>3503</v>
      </c>
      <c r="D322" s="157" t="s">
        <v>3504</v>
      </c>
      <c r="E322" s="157" t="s">
        <v>21</v>
      </c>
      <c r="F322" s="157" t="s">
        <v>21</v>
      </c>
      <c r="G322" s="157" t="s">
        <v>21</v>
      </c>
      <c r="H322" s="157" t="s">
        <v>3505</v>
      </c>
      <c r="I322" s="157" t="s">
        <v>21</v>
      </c>
      <c r="J322" s="157" t="s">
        <v>3506</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3507</v>
      </c>
      <c r="B323" s="157" t="s">
        <v>3508</v>
      </c>
      <c r="C323" s="157" t="s">
        <v>3509</v>
      </c>
      <c r="D323" s="157" t="s">
        <v>21</v>
      </c>
      <c r="E323" s="157" t="s">
        <v>21</v>
      </c>
      <c r="F323" s="157" t="s">
        <v>21</v>
      </c>
      <c r="G323" s="157" t="s">
        <v>21</v>
      </c>
      <c r="H323" s="157" t="s">
        <v>3510</v>
      </c>
      <c r="I323" s="157" t="s">
        <v>2307</v>
      </c>
      <c r="J323" s="157" t="s">
        <v>3511</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3512</v>
      </c>
      <c r="B324" s="157" t="s">
        <v>3513</v>
      </c>
      <c r="C324" s="157" t="s">
        <v>3514</v>
      </c>
      <c r="D324" s="157" t="s">
        <v>21</v>
      </c>
      <c r="E324" s="157" t="s">
        <v>21</v>
      </c>
      <c r="F324" s="157" t="s">
        <v>21</v>
      </c>
      <c r="G324" s="157" t="s">
        <v>21</v>
      </c>
      <c r="H324" s="157" t="s">
        <v>3515</v>
      </c>
      <c r="I324" s="157" t="s">
        <v>3516</v>
      </c>
      <c r="J324" s="157" t="s">
        <v>3517</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3518</v>
      </c>
      <c r="B325" s="157" t="s">
        <v>3519</v>
      </c>
      <c r="C325" s="157" t="s">
        <v>3520</v>
      </c>
      <c r="D325" s="157" t="s">
        <v>3521</v>
      </c>
      <c r="E325" s="157" t="s">
        <v>21</v>
      </c>
      <c r="F325" s="157" t="s">
        <v>21</v>
      </c>
      <c r="G325" s="157" t="s">
        <v>21</v>
      </c>
      <c r="H325" s="157" t="s">
        <v>3522</v>
      </c>
      <c r="I325" s="157" t="s">
        <v>21</v>
      </c>
      <c r="J325" s="157" t="s">
        <v>3523</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3524</v>
      </c>
      <c r="B326" s="164" t="s">
        <v>3525</v>
      </c>
      <c r="C326" s="164" t="s">
        <v>3526</v>
      </c>
      <c r="D326" s="164" t="s">
        <v>3527</v>
      </c>
      <c r="E326" s="164" t="s">
        <v>21</v>
      </c>
      <c r="F326" s="164" t="s">
        <v>21</v>
      </c>
      <c r="G326" s="164" t="s">
        <v>21</v>
      </c>
      <c r="H326" s="164" t="s">
        <v>3528</v>
      </c>
      <c r="I326" s="164" t="s">
        <v>2307</v>
      </c>
      <c r="J326" s="164" t="s">
        <v>3529</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316</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IFERROR(INDEX('Recommendations'!$H$2:$H$66, MATCH(L2,'Recommendations'!$A$2:$A$66,0))="Implemented", FALSE))</xm:f>
            <x14:dxf>
              <font>
                <color rgb="FF000000"/>
              </font>
              <fill>
                <patternFill>
                  <bgColor rgb="FF3C7D22"/>
                </patternFill>
              </fill>
            </x14:dxf>
          </x14:cfRule>
          <x14:cfRule type="expression" priority="2" id="{00000000-000E-0000-0700-000002000000}">
            <xm:f>AND(L2&lt;&gt;"", IFERROR(INDEX('Recommendations'!$H$2:$H$66, MATCH(L2,'Recommendations'!$A$2:$A$66,0))="Compensated", FALSE))</xm:f>
            <x14:dxf>
              <font>
                <color rgb="FF000000"/>
              </font>
              <fill>
                <patternFill>
                  <bgColor rgb="FFC6E0B4"/>
                </patternFill>
              </fill>
            </x14:dxf>
          </x14:cfRule>
          <x14:cfRule type="expression" priority="3" id="{00000000-000E-0000-0700-000003000000}">
            <xm:f>AND(L2&lt;&gt;"", IFERROR(INDEX('Recommendations'!$H$2:$H$66, MATCH(L2,'Recommendations'!$A$2:$A$66,0))="Testing", FALSE))</xm:f>
            <x14:dxf>
              <font>
                <color rgb="FF000000"/>
              </font>
              <fill>
                <patternFill>
                  <bgColor rgb="FFFFC000"/>
                </patternFill>
              </fill>
            </x14:dxf>
          </x14:cfRule>
          <x14:cfRule type="expression" priority="4" id="{00000000-000E-0000-0700-000004000000}">
            <xm:f>AND(L2&lt;&gt;"", IFERROR(INDEX('Recommendations'!$H$2:$H$66, MATCH(L2,'Recommendations'!$A$2:$A$66,0))="Failed", FALSE))</xm:f>
            <x14:dxf>
              <font>
                <color rgb="FF000000"/>
              </font>
              <fill>
                <patternFill>
                  <bgColor rgb="FFD82891"/>
                </patternFill>
              </fill>
            </x14:dxf>
          </x14:cfRule>
          <x14:cfRule type="expression" priority="5" id="{00000000-000E-0000-0700-000005000000}">
            <xm:f>AND(L2&lt;&gt;"", IFERROR(INDEX('Recommendations'!$H$2:$H$66, MATCH(L2,'Recommendations'!$A$2:$A$66,0))="Risk Accepted", FALSE))</xm:f>
            <x14:dxf>
              <font>
                <color rgb="FF000000"/>
              </font>
              <fill>
                <patternFill>
                  <bgColor rgb="FFD9D9D9"/>
                </patternFill>
              </fill>
            </x14:dxf>
          </x14:cfRule>
          <x14:cfRule type="expression" priority="6" id="{00000000-000E-0000-0700-000006000000}">
            <xm:f>AND(L2&lt;&gt;"", IFERROR(INDEX('Recommendations'!$H$2:$H$66, MATCH(L2,'Recommendations'!$A$2:$A$66,0))="N/A",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1258</v>
      </c>
      <c r="B1" s="209" t="s">
        <v>1562</v>
      </c>
      <c r="C1" s="209" t="s">
        <v>0</v>
      </c>
      <c r="D1" s="209" t="s">
        <v>552</v>
      </c>
      <c r="E1" s="209" t="s">
        <v>3530</v>
      </c>
      <c r="F1" s="209" t="s">
        <v>3531</v>
      </c>
      <c r="G1" s="209" t="s">
        <v>557</v>
      </c>
      <c r="H1" s="209" t="s">
        <v>558</v>
      </c>
      <c r="I1" s="209" t="s">
        <v>559</v>
      </c>
      <c r="J1" s="209" t="s">
        <v>560</v>
      </c>
      <c r="K1" s="209" t="s">
        <v>561</v>
      </c>
      <c r="L1" s="209" t="s">
        <v>562</v>
      </c>
      <c r="M1" s="209" t="s">
        <v>563</v>
      </c>
      <c r="N1" s="209" t="s">
        <v>564</v>
      </c>
      <c r="O1" s="209" t="s">
        <v>565</v>
      </c>
      <c r="P1" s="209" t="s">
        <v>566</v>
      </c>
      <c r="Q1" s="209" t="s">
        <v>567</v>
      </c>
      <c r="R1" s="209" t="s">
        <v>568</v>
      </c>
      <c r="S1" s="209" t="s">
        <v>569</v>
      </c>
      <c r="T1" s="209" t="s">
        <v>570</v>
      </c>
      <c r="U1" s="209" t="s">
        <v>571</v>
      </c>
      <c r="V1" s="209" t="s">
        <v>572</v>
      </c>
      <c r="W1" s="209" t="s">
        <v>573</v>
      </c>
      <c r="X1" s="209" t="s">
        <v>574</v>
      </c>
      <c r="Y1" s="209" t="s">
        <v>575</v>
      </c>
      <c r="Z1" s="209" t="s">
        <v>576</v>
      </c>
      <c r="AA1" s="209" t="s">
        <v>577</v>
      </c>
      <c r="AB1" s="209" t="s">
        <v>578</v>
      </c>
      <c r="AC1" s="209" t="s">
        <v>579</v>
      </c>
      <c r="AD1" s="209" t="s">
        <v>580</v>
      </c>
      <c r="AE1" s="209" t="s">
        <v>581</v>
      </c>
      <c r="AF1" s="209" t="s">
        <v>582</v>
      </c>
      <c r="AG1" s="209" t="s">
        <v>583</v>
      </c>
      <c r="AH1" s="209" t="s">
        <v>584</v>
      </c>
      <c r="AI1" s="209" t="s">
        <v>585</v>
      </c>
      <c r="AJ1" s="209" t="s">
        <v>586</v>
      </c>
      <c r="AK1" s="209" t="s">
        <v>587</v>
      </c>
      <c r="AL1" s="209" t="s">
        <v>588</v>
      </c>
      <c r="AM1" s="209" t="s">
        <v>589</v>
      </c>
      <c r="AN1" s="209" t="s">
        <v>590</v>
      </c>
      <c r="AO1" s="209" t="s">
        <v>591</v>
      </c>
      <c r="AP1" s="209" t="s">
        <v>592</v>
      </c>
      <c r="AQ1" s="209" t="s">
        <v>593</v>
      </c>
      <c r="AR1" s="209" t="s">
        <v>594</v>
      </c>
      <c r="AS1" s="209" t="s">
        <v>595</v>
      </c>
      <c r="AT1" s="209" t="s">
        <v>596</v>
      </c>
      <c r="AU1" s="210" t="s">
        <v>597</v>
      </c>
    </row>
    <row r="2" spans="1:47" ht="60" customHeight="1" outlineLevel="1" x14ac:dyDescent="0.35">
      <c r="A2" s="200" t="s">
        <v>3532</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3532</v>
      </c>
      <c r="B3" s="179" t="s">
        <v>3533</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3532</v>
      </c>
      <c r="B4" s="180" t="s">
        <v>3533</v>
      </c>
      <c r="C4" s="181" t="s">
        <v>3534</v>
      </c>
      <c r="D4" s="184" t="s">
        <v>3535</v>
      </c>
      <c r="E4" s="185" t="s">
        <v>3536</v>
      </c>
      <c r="F4" s="188" t="s">
        <v>3537</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3532</v>
      </c>
      <c r="B5" s="180" t="s">
        <v>3533</v>
      </c>
      <c r="C5" s="181" t="s">
        <v>3538</v>
      </c>
      <c r="D5" s="184" t="s">
        <v>3539</v>
      </c>
      <c r="E5" s="185" t="s">
        <v>3536</v>
      </c>
      <c r="F5" s="188" t="s">
        <v>3537</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3532</v>
      </c>
      <c r="B6" s="180" t="s">
        <v>3533</v>
      </c>
      <c r="C6" s="181" t="s">
        <v>3540</v>
      </c>
      <c r="D6" s="184" t="s">
        <v>3541</v>
      </c>
      <c r="E6" s="185" t="s">
        <v>3536</v>
      </c>
      <c r="F6" s="188" t="s">
        <v>3537</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3532</v>
      </c>
      <c r="B7" s="180" t="s">
        <v>3533</v>
      </c>
      <c r="C7" s="181" t="s">
        <v>3542</v>
      </c>
      <c r="D7" s="184" t="s">
        <v>3543</v>
      </c>
      <c r="E7" s="185" t="s">
        <v>3536</v>
      </c>
      <c r="F7" s="188" t="s">
        <v>3537</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3532</v>
      </c>
      <c r="B8" s="180" t="s">
        <v>3533</v>
      </c>
      <c r="C8" s="181" t="s">
        <v>3544</v>
      </c>
      <c r="D8" s="184" t="s">
        <v>3545</v>
      </c>
      <c r="E8" s="185" t="s">
        <v>3536</v>
      </c>
      <c r="F8" s="188" t="s">
        <v>3537</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3532</v>
      </c>
      <c r="B9" s="180" t="s">
        <v>3533</v>
      </c>
      <c r="C9" s="181" t="s">
        <v>3546</v>
      </c>
      <c r="D9" s="184" t="s">
        <v>3547</v>
      </c>
      <c r="E9" s="185" t="s">
        <v>3536</v>
      </c>
      <c r="F9" s="188" t="s">
        <v>3537</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3532</v>
      </c>
      <c r="B10" s="180" t="s">
        <v>3533</v>
      </c>
      <c r="C10" s="181" t="s">
        <v>3548</v>
      </c>
      <c r="D10" s="184" t="s">
        <v>3549</v>
      </c>
      <c r="E10" s="185" t="s">
        <v>3536</v>
      </c>
      <c r="F10" s="188" t="s">
        <v>3537</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3532</v>
      </c>
      <c r="B11" s="180" t="s">
        <v>3533</v>
      </c>
      <c r="C11" s="181" t="s">
        <v>3550</v>
      </c>
      <c r="D11" s="184" t="s">
        <v>3551</v>
      </c>
      <c r="E11" s="185" t="s">
        <v>3536</v>
      </c>
      <c r="F11" s="188" t="s">
        <v>3537</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3532</v>
      </c>
      <c r="B12" s="180" t="s">
        <v>3533</v>
      </c>
      <c r="C12" s="181" t="s">
        <v>3552</v>
      </c>
      <c r="D12" s="184" t="s">
        <v>3553</v>
      </c>
      <c r="E12" s="185" t="s">
        <v>3536</v>
      </c>
      <c r="F12" s="188" t="s">
        <v>3537</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3532</v>
      </c>
      <c r="B13" s="180" t="s">
        <v>3533</v>
      </c>
      <c r="C13" s="181" t="s">
        <v>3554</v>
      </c>
      <c r="D13" s="184" t="s">
        <v>3555</v>
      </c>
      <c r="E13" s="185" t="s">
        <v>3536</v>
      </c>
      <c r="F13" s="188" t="s">
        <v>3537</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3532</v>
      </c>
      <c r="B14" s="180" t="s">
        <v>3533</v>
      </c>
      <c r="C14" s="181" t="s">
        <v>3556</v>
      </c>
      <c r="D14" s="184" t="s">
        <v>3557</v>
      </c>
      <c r="E14" s="185" t="s">
        <v>3536</v>
      </c>
      <c r="F14" s="188" t="s">
        <v>3537</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3532</v>
      </c>
      <c r="B15" s="180" t="s">
        <v>3533</v>
      </c>
      <c r="C15" s="181" t="s">
        <v>3558</v>
      </c>
      <c r="D15" s="184" t="s">
        <v>3559</v>
      </c>
      <c r="E15" s="185" t="s">
        <v>3536</v>
      </c>
      <c r="F15" s="188" t="s">
        <v>3537</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3532</v>
      </c>
      <c r="B16" s="180" t="s">
        <v>3533</v>
      </c>
      <c r="C16" s="181" t="s">
        <v>3560</v>
      </c>
      <c r="D16" s="184" t="s">
        <v>3561</v>
      </c>
      <c r="E16" s="185" t="s">
        <v>3536</v>
      </c>
      <c r="F16" s="188" t="s">
        <v>3537</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3532</v>
      </c>
      <c r="B17" s="179" t="s">
        <v>3562</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3532</v>
      </c>
      <c r="B18" s="180" t="s">
        <v>3562</v>
      </c>
      <c r="C18" s="181" t="s">
        <v>3563</v>
      </c>
      <c r="D18" s="184" t="s">
        <v>3564</v>
      </c>
      <c r="E18" s="185" t="s">
        <v>3565</v>
      </c>
      <c r="F18" s="188" t="s">
        <v>3566</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3532</v>
      </c>
      <c r="B19" s="180" t="s">
        <v>3562</v>
      </c>
      <c r="C19" s="181" t="s">
        <v>3567</v>
      </c>
      <c r="D19" s="184" t="s">
        <v>3568</v>
      </c>
      <c r="E19" s="185" t="s">
        <v>3565</v>
      </c>
      <c r="F19" s="188" t="s">
        <v>3566</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3532</v>
      </c>
      <c r="B20" s="180" t="s">
        <v>3562</v>
      </c>
      <c r="C20" s="181" t="s">
        <v>3569</v>
      </c>
      <c r="D20" s="184" t="s">
        <v>3570</v>
      </c>
      <c r="E20" s="185" t="s">
        <v>3565</v>
      </c>
      <c r="F20" s="188" t="s">
        <v>3566</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3532</v>
      </c>
      <c r="B21" s="180" t="s">
        <v>3562</v>
      </c>
      <c r="C21" s="181" t="s">
        <v>3571</v>
      </c>
      <c r="D21" s="184" t="s">
        <v>3572</v>
      </c>
      <c r="E21" s="185" t="s">
        <v>3565</v>
      </c>
      <c r="F21" s="188" t="s">
        <v>3566</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3532</v>
      </c>
      <c r="B22" s="180" t="s">
        <v>3562</v>
      </c>
      <c r="C22" s="181" t="s">
        <v>3573</v>
      </c>
      <c r="D22" s="184" t="s">
        <v>3574</v>
      </c>
      <c r="E22" s="185" t="s">
        <v>3565</v>
      </c>
      <c r="F22" s="188" t="s">
        <v>3566</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3532</v>
      </c>
      <c r="B23" s="180" t="s">
        <v>3562</v>
      </c>
      <c r="C23" s="181" t="s">
        <v>3575</v>
      </c>
      <c r="D23" s="184" t="s">
        <v>3576</v>
      </c>
      <c r="E23" s="185" t="s">
        <v>3536</v>
      </c>
      <c r="F23" s="188" t="s">
        <v>3537</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3532</v>
      </c>
      <c r="B24" s="180" t="s">
        <v>3562</v>
      </c>
      <c r="C24" s="181" t="s">
        <v>3577</v>
      </c>
      <c r="D24" s="184" t="s">
        <v>3578</v>
      </c>
      <c r="E24" s="185" t="s">
        <v>3536</v>
      </c>
      <c r="F24" s="188" t="s">
        <v>3537</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3532</v>
      </c>
      <c r="B25" s="180" t="s">
        <v>3562</v>
      </c>
      <c r="C25" s="181" t="s">
        <v>3579</v>
      </c>
      <c r="D25" s="184" t="s">
        <v>3580</v>
      </c>
      <c r="E25" s="185" t="s">
        <v>3536</v>
      </c>
      <c r="F25" s="188" t="s">
        <v>3581</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3532</v>
      </c>
      <c r="B26" s="180" t="s">
        <v>3562</v>
      </c>
      <c r="C26" s="181" t="s">
        <v>3582</v>
      </c>
      <c r="D26" s="184" t="s">
        <v>3583</v>
      </c>
      <c r="E26" s="185" t="s">
        <v>3536</v>
      </c>
      <c r="F26" s="188" t="s">
        <v>3581</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3532</v>
      </c>
      <c r="B27" s="180" t="s">
        <v>3562</v>
      </c>
      <c r="C27" s="181" t="s">
        <v>3584</v>
      </c>
      <c r="D27" s="184" t="s">
        <v>3585</v>
      </c>
      <c r="E27" s="185" t="s">
        <v>3536</v>
      </c>
      <c r="F27" s="188" t="s">
        <v>3581</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3532</v>
      </c>
      <c r="B28" s="180" t="s">
        <v>3562</v>
      </c>
      <c r="C28" s="181" t="s">
        <v>3586</v>
      </c>
      <c r="D28" s="184" t="s">
        <v>3587</v>
      </c>
      <c r="E28" s="185" t="s">
        <v>3536</v>
      </c>
      <c r="F28" s="188" t="s">
        <v>3581</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3532</v>
      </c>
      <c r="B29" s="180" t="s">
        <v>3562</v>
      </c>
      <c r="C29" s="181" t="s">
        <v>3588</v>
      </c>
      <c r="D29" s="184" t="s">
        <v>3589</v>
      </c>
      <c r="E29" s="185" t="s">
        <v>3536</v>
      </c>
      <c r="F29" s="188" t="s">
        <v>3581</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3532</v>
      </c>
      <c r="B30" s="180" t="s">
        <v>3562</v>
      </c>
      <c r="C30" s="181" t="s">
        <v>3590</v>
      </c>
      <c r="D30" s="184" t="s">
        <v>3591</v>
      </c>
      <c r="E30" s="185" t="s">
        <v>3536</v>
      </c>
      <c r="F30" s="188" t="s">
        <v>3581</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3532</v>
      </c>
      <c r="B31" s="180" t="s">
        <v>3562</v>
      </c>
      <c r="C31" s="181" t="s">
        <v>3592</v>
      </c>
      <c r="D31" s="184" t="s">
        <v>3593</v>
      </c>
      <c r="E31" s="185" t="s">
        <v>3536</v>
      </c>
      <c r="F31" s="188" t="s">
        <v>3581</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3532</v>
      </c>
      <c r="B32" s="180" t="s">
        <v>3562</v>
      </c>
      <c r="C32" s="181" t="s">
        <v>3594</v>
      </c>
      <c r="D32" s="184" t="s">
        <v>3595</v>
      </c>
      <c r="E32" s="185" t="s">
        <v>3536</v>
      </c>
      <c r="F32" s="188" t="s">
        <v>3581</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3532</v>
      </c>
      <c r="B33" s="180" t="s">
        <v>3562</v>
      </c>
      <c r="C33" s="181" t="s">
        <v>3596</v>
      </c>
      <c r="D33" s="184" t="s">
        <v>3597</v>
      </c>
      <c r="E33" s="185" t="s">
        <v>3565</v>
      </c>
      <c r="F33" s="188" t="s">
        <v>3566</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3532</v>
      </c>
      <c r="B34" s="180" t="s">
        <v>3562</v>
      </c>
      <c r="C34" s="181" t="s">
        <v>3598</v>
      </c>
      <c r="D34" s="184" t="s">
        <v>3599</v>
      </c>
      <c r="E34" s="185" t="s">
        <v>3536</v>
      </c>
      <c r="F34" s="188" t="s">
        <v>3581</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3532</v>
      </c>
      <c r="B35" s="179" t="s">
        <v>3600</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3532</v>
      </c>
      <c r="B36" s="180" t="s">
        <v>3600</v>
      </c>
      <c r="C36" s="181" t="s">
        <v>3601</v>
      </c>
      <c r="D36" s="184" t="s">
        <v>3602</v>
      </c>
      <c r="E36" s="185" t="s">
        <v>3536</v>
      </c>
      <c r="F36" s="188" t="s">
        <v>3581</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3532</v>
      </c>
      <c r="B37" s="180" t="s">
        <v>3600</v>
      </c>
      <c r="C37" s="181" t="s">
        <v>3603</v>
      </c>
      <c r="D37" s="184" t="s">
        <v>3604</v>
      </c>
      <c r="E37" s="185" t="s">
        <v>3536</v>
      </c>
      <c r="F37" s="188" t="s">
        <v>3605</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3532</v>
      </c>
      <c r="B38" s="180" t="s">
        <v>3600</v>
      </c>
      <c r="C38" s="181" t="s">
        <v>3606</v>
      </c>
      <c r="D38" s="184" t="s">
        <v>3607</v>
      </c>
      <c r="E38" s="185" t="s">
        <v>3536</v>
      </c>
      <c r="F38" s="188" t="s">
        <v>3605</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3532</v>
      </c>
      <c r="B39" s="180" t="s">
        <v>3600</v>
      </c>
      <c r="C39" s="181" t="s">
        <v>3608</v>
      </c>
      <c r="D39" s="184" t="s">
        <v>3609</v>
      </c>
      <c r="E39" s="185" t="s">
        <v>3536</v>
      </c>
      <c r="F39" s="188" t="s">
        <v>3605</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3532</v>
      </c>
      <c r="B40" s="180" t="s">
        <v>3600</v>
      </c>
      <c r="C40" s="181" t="s">
        <v>3610</v>
      </c>
      <c r="D40" s="184" t="s">
        <v>3611</v>
      </c>
      <c r="E40" s="185" t="s">
        <v>3536</v>
      </c>
      <c r="F40" s="188" t="s">
        <v>3605</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3532</v>
      </c>
      <c r="B41" s="180" t="s">
        <v>3600</v>
      </c>
      <c r="C41" s="181" t="s">
        <v>3612</v>
      </c>
      <c r="D41" s="184" t="s">
        <v>3613</v>
      </c>
      <c r="E41" s="185" t="s">
        <v>3536</v>
      </c>
      <c r="F41" s="188" t="s">
        <v>3605</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3532</v>
      </c>
      <c r="B42" s="180" t="s">
        <v>3600</v>
      </c>
      <c r="C42" s="181" t="s">
        <v>3614</v>
      </c>
      <c r="D42" s="184" t="s">
        <v>3615</v>
      </c>
      <c r="E42" s="185" t="s">
        <v>3536</v>
      </c>
      <c r="F42" s="188" t="s">
        <v>3605</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3532</v>
      </c>
      <c r="B43" s="180" t="s">
        <v>3600</v>
      </c>
      <c r="C43" s="181" t="s">
        <v>3616</v>
      </c>
      <c r="D43" s="184" t="s">
        <v>3617</v>
      </c>
      <c r="E43" s="185" t="s">
        <v>3536</v>
      </c>
      <c r="F43" s="188" t="s">
        <v>3605</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3532</v>
      </c>
      <c r="B44" s="180" t="s">
        <v>3600</v>
      </c>
      <c r="C44" s="181" t="s">
        <v>3618</v>
      </c>
      <c r="D44" s="184" t="s">
        <v>3619</v>
      </c>
      <c r="E44" s="185" t="s">
        <v>3536</v>
      </c>
      <c r="F44" s="188" t="s">
        <v>3605</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3532</v>
      </c>
      <c r="B45" s="180" t="s">
        <v>3600</v>
      </c>
      <c r="C45" s="181" t="s">
        <v>3620</v>
      </c>
      <c r="D45" s="184" t="s">
        <v>3621</v>
      </c>
      <c r="E45" s="185" t="s">
        <v>3536</v>
      </c>
      <c r="F45" s="188" t="s">
        <v>3605</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3532</v>
      </c>
      <c r="B46" s="180" t="s">
        <v>3600</v>
      </c>
      <c r="C46" s="181" t="s">
        <v>3622</v>
      </c>
      <c r="D46" s="184" t="s">
        <v>3623</v>
      </c>
      <c r="E46" s="185" t="s">
        <v>3536</v>
      </c>
      <c r="F46" s="188" t="s">
        <v>3605</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3532</v>
      </c>
      <c r="B47" s="180" t="s">
        <v>3600</v>
      </c>
      <c r="C47" s="181" t="s">
        <v>3624</v>
      </c>
      <c r="D47" s="184" t="s">
        <v>3625</v>
      </c>
      <c r="E47" s="185" t="s">
        <v>3536</v>
      </c>
      <c r="F47" s="188" t="s">
        <v>3605</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3532</v>
      </c>
      <c r="B48" s="180" t="s">
        <v>3600</v>
      </c>
      <c r="C48" s="181" t="s">
        <v>3626</v>
      </c>
      <c r="D48" s="184" t="s">
        <v>3627</v>
      </c>
      <c r="E48" s="185" t="s">
        <v>3536</v>
      </c>
      <c r="F48" s="188" t="s">
        <v>3605</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3532</v>
      </c>
      <c r="B49" s="180" t="s">
        <v>3600</v>
      </c>
      <c r="C49" s="181" t="s">
        <v>3628</v>
      </c>
      <c r="D49" s="184" t="s">
        <v>3629</v>
      </c>
      <c r="E49" s="185" t="s">
        <v>3536</v>
      </c>
      <c r="F49" s="188" t="s">
        <v>3605</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3532</v>
      </c>
      <c r="B50" s="179" t="s">
        <v>3630</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3532</v>
      </c>
      <c r="B51" s="180" t="s">
        <v>3630</v>
      </c>
      <c r="C51" s="181" t="s">
        <v>3631</v>
      </c>
      <c r="D51" s="184" t="s">
        <v>3632</v>
      </c>
      <c r="E51" s="185" t="s">
        <v>3633</v>
      </c>
      <c r="F51" s="188" t="s">
        <v>3634</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3532</v>
      </c>
      <c r="B52" s="180" t="s">
        <v>3630</v>
      </c>
      <c r="C52" s="181" t="s">
        <v>3635</v>
      </c>
      <c r="D52" s="184" t="s">
        <v>3636</v>
      </c>
      <c r="E52" s="185" t="s">
        <v>3633</v>
      </c>
      <c r="F52" s="188" t="s">
        <v>3634</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3532</v>
      </c>
      <c r="B53" s="180" t="s">
        <v>3630</v>
      </c>
      <c r="C53" s="181" t="s">
        <v>3637</v>
      </c>
      <c r="D53" s="184" t="s">
        <v>3638</v>
      </c>
      <c r="E53" s="185" t="s">
        <v>3633</v>
      </c>
      <c r="F53" s="188" t="s">
        <v>3634</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3532</v>
      </c>
      <c r="B54" s="180" t="s">
        <v>3630</v>
      </c>
      <c r="C54" s="181" t="s">
        <v>3639</v>
      </c>
      <c r="D54" s="184" t="s">
        <v>3640</v>
      </c>
      <c r="E54" s="185" t="s">
        <v>3633</v>
      </c>
      <c r="F54" s="188" t="s">
        <v>3634</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3532</v>
      </c>
      <c r="B55" s="180" t="s">
        <v>3630</v>
      </c>
      <c r="C55" s="181" t="s">
        <v>3641</v>
      </c>
      <c r="D55" s="184" t="s">
        <v>3642</v>
      </c>
      <c r="E55" s="185" t="s">
        <v>3633</v>
      </c>
      <c r="F55" s="188" t="s">
        <v>3634</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3532</v>
      </c>
      <c r="B56" s="180" t="s">
        <v>3630</v>
      </c>
      <c r="C56" s="181" t="s">
        <v>3643</v>
      </c>
      <c r="D56" s="184" t="s">
        <v>3644</v>
      </c>
      <c r="E56" s="185" t="s">
        <v>3633</v>
      </c>
      <c r="F56" s="188" t="s">
        <v>3634</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3532</v>
      </c>
      <c r="B57" s="180" t="s">
        <v>3630</v>
      </c>
      <c r="C57" s="181" t="s">
        <v>3645</v>
      </c>
      <c r="D57" s="184" t="s">
        <v>3646</v>
      </c>
      <c r="E57" s="185" t="s">
        <v>3633</v>
      </c>
      <c r="F57" s="188" t="s">
        <v>3634</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3532</v>
      </c>
      <c r="B58" s="180" t="s">
        <v>3630</v>
      </c>
      <c r="C58" s="181" t="s">
        <v>3647</v>
      </c>
      <c r="D58" s="184" t="s">
        <v>3648</v>
      </c>
      <c r="E58" s="185" t="s">
        <v>3536</v>
      </c>
      <c r="F58" s="188" t="s">
        <v>3634</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3532</v>
      </c>
      <c r="B59" s="180" t="s">
        <v>3630</v>
      </c>
      <c r="C59" s="181" t="s">
        <v>3649</v>
      </c>
      <c r="D59" s="184" t="s">
        <v>3650</v>
      </c>
      <c r="E59" s="185" t="s">
        <v>3536</v>
      </c>
      <c r="F59" s="188" t="s">
        <v>3634</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3532</v>
      </c>
      <c r="B60" s="179" t="s">
        <v>3651</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3532</v>
      </c>
      <c r="B61" s="180" t="s">
        <v>3651</v>
      </c>
      <c r="C61" s="181" t="s">
        <v>3652</v>
      </c>
      <c r="D61" s="184" t="s">
        <v>3653</v>
      </c>
      <c r="E61" s="185" t="s">
        <v>3536</v>
      </c>
      <c r="F61" s="188" t="s">
        <v>3654</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3532</v>
      </c>
      <c r="B62" s="180" t="s">
        <v>3651</v>
      </c>
      <c r="C62" s="181" t="s">
        <v>3655</v>
      </c>
      <c r="D62" s="184" t="s">
        <v>3656</v>
      </c>
      <c r="E62" s="185" t="s">
        <v>3536</v>
      </c>
      <c r="F62" s="188" t="s">
        <v>3654</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3532</v>
      </c>
      <c r="B63" s="180" t="s">
        <v>3651</v>
      </c>
      <c r="C63" s="181" t="s">
        <v>3657</v>
      </c>
      <c r="D63" s="184" t="s">
        <v>3658</v>
      </c>
      <c r="E63" s="185" t="s">
        <v>3536</v>
      </c>
      <c r="F63" s="188" t="s">
        <v>3654</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3532</v>
      </c>
      <c r="B64" s="180" t="s">
        <v>3651</v>
      </c>
      <c r="C64" s="181" t="s">
        <v>3659</v>
      </c>
      <c r="D64" s="184" t="s">
        <v>3660</v>
      </c>
      <c r="E64" s="185" t="s">
        <v>3536</v>
      </c>
      <c r="F64" s="188" t="s">
        <v>3654</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3532</v>
      </c>
      <c r="B65" s="180" t="s">
        <v>3651</v>
      </c>
      <c r="C65" s="181" t="s">
        <v>3661</v>
      </c>
      <c r="D65" s="184" t="s">
        <v>3662</v>
      </c>
      <c r="E65" s="185" t="s">
        <v>3536</v>
      </c>
      <c r="F65" s="188" t="s">
        <v>3654</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3532</v>
      </c>
      <c r="B66" s="180" t="s">
        <v>3651</v>
      </c>
      <c r="C66" s="181" t="s">
        <v>3663</v>
      </c>
      <c r="D66" s="184" t="s">
        <v>3664</v>
      </c>
      <c r="E66" s="185" t="s">
        <v>3536</v>
      </c>
      <c r="F66" s="188" t="s">
        <v>3654</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3532</v>
      </c>
      <c r="B67" s="180" t="s">
        <v>3651</v>
      </c>
      <c r="C67" s="181" t="s">
        <v>3665</v>
      </c>
      <c r="D67" s="184" t="s">
        <v>3666</v>
      </c>
      <c r="E67" s="185" t="s">
        <v>3536</v>
      </c>
      <c r="F67" s="188" t="s">
        <v>3654</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3532</v>
      </c>
      <c r="B68" s="180" t="s">
        <v>3651</v>
      </c>
      <c r="C68" s="181" t="s">
        <v>3667</v>
      </c>
      <c r="D68" s="184" t="s">
        <v>3668</v>
      </c>
      <c r="E68" s="185" t="s">
        <v>3536</v>
      </c>
      <c r="F68" s="188" t="s">
        <v>3669</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3532</v>
      </c>
      <c r="B69" s="180" t="s">
        <v>3651</v>
      </c>
      <c r="C69" s="181" t="s">
        <v>3670</v>
      </c>
      <c r="D69" s="184" t="s">
        <v>3671</v>
      </c>
      <c r="E69" s="185" t="s">
        <v>3536</v>
      </c>
      <c r="F69" s="188" t="s">
        <v>3669</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3532</v>
      </c>
      <c r="B70" s="180" t="s">
        <v>3651</v>
      </c>
      <c r="C70" s="181" t="s">
        <v>3672</v>
      </c>
      <c r="D70" s="184" t="s">
        <v>3673</v>
      </c>
      <c r="E70" s="185" t="s">
        <v>3536</v>
      </c>
      <c r="F70" s="188" t="s">
        <v>3669</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3532</v>
      </c>
      <c r="B71" s="180" t="s">
        <v>3651</v>
      </c>
      <c r="C71" s="181" t="s">
        <v>3674</v>
      </c>
      <c r="D71" s="184" t="s">
        <v>3675</v>
      </c>
      <c r="E71" s="185" t="s">
        <v>3536</v>
      </c>
      <c r="F71" s="188" t="s">
        <v>3676</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3532</v>
      </c>
      <c r="B72" s="180" t="s">
        <v>3651</v>
      </c>
      <c r="C72" s="181" t="s">
        <v>3677</v>
      </c>
      <c r="D72" s="184" t="s">
        <v>3678</v>
      </c>
      <c r="E72" s="185" t="s">
        <v>3536</v>
      </c>
      <c r="F72" s="188" t="s">
        <v>3654</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3532</v>
      </c>
      <c r="B73" s="180" t="s">
        <v>3651</v>
      </c>
      <c r="C73" s="181" t="s">
        <v>3679</v>
      </c>
      <c r="D73" s="184" t="s">
        <v>3680</v>
      </c>
      <c r="E73" s="185" t="s">
        <v>3681</v>
      </c>
      <c r="F73" s="188" t="s">
        <v>3654</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3532</v>
      </c>
      <c r="B74" s="179" t="s">
        <v>3682</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3532</v>
      </c>
      <c r="B75" s="180" t="s">
        <v>3682</v>
      </c>
      <c r="C75" s="181" t="s">
        <v>3683</v>
      </c>
      <c r="D75" s="184" t="s">
        <v>3684</v>
      </c>
      <c r="E75" s="185" t="s">
        <v>3681</v>
      </c>
      <c r="F75" s="188" t="s">
        <v>3685</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3532</v>
      </c>
      <c r="B76" s="180" t="s">
        <v>3682</v>
      </c>
      <c r="C76" s="181" t="s">
        <v>3686</v>
      </c>
      <c r="D76" s="184" t="s">
        <v>3687</v>
      </c>
      <c r="E76" s="185" t="s">
        <v>3681</v>
      </c>
      <c r="F76" s="188" t="s">
        <v>3685</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3532</v>
      </c>
      <c r="B77" s="180" t="s">
        <v>3682</v>
      </c>
      <c r="C77" s="181" t="s">
        <v>3688</v>
      </c>
      <c r="D77" s="184" t="s">
        <v>3689</v>
      </c>
      <c r="E77" s="185" t="s">
        <v>3681</v>
      </c>
      <c r="F77" s="188" t="s">
        <v>3685</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3532</v>
      </c>
      <c r="B78" s="180" t="s">
        <v>3682</v>
      </c>
      <c r="C78" s="181" t="s">
        <v>3690</v>
      </c>
      <c r="D78" s="184" t="s">
        <v>3691</v>
      </c>
      <c r="E78" s="185" t="s">
        <v>3681</v>
      </c>
      <c r="F78" s="188" t="s">
        <v>3685</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3532</v>
      </c>
      <c r="B79" s="180" t="s">
        <v>3682</v>
      </c>
      <c r="C79" s="181" t="s">
        <v>3692</v>
      </c>
      <c r="D79" s="184" t="s">
        <v>3693</v>
      </c>
      <c r="E79" s="185" t="s">
        <v>3681</v>
      </c>
      <c r="F79" s="188" t="s">
        <v>3685</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3532</v>
      </c>
      <c r="B80" s="180" t="s">
        <v>3682</v>
      </c>
      <c r="C80" s="181" t="s">
        <v>3694</v>
      </c>
      <c r="D80" s="184" t="s">
        <v>3695</v>
      </c>
      <c r="E80" s="185" t="s">
        <v>3681</v>
      </c>
      <c r="F80" s="188" t="s">
        <v>3685</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3532</v>
      </c>
      <c r="B81" s="180" t="s">
        <v>3682</v>
      </c>
      <c r="C81" s="181" t="s">
        <v>3696</v>
      </c>
      <c r="D81" s="184" t="s">
        <v>3697</v>
      </c>
      <c r="E81" s="185" t="s">
        <v>3681</v>
      </c>
      <c r="F81" s="188" t="s">
        <v>3685</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3532</v>
      </c>
      <c r="B82" s="180" t="s">
        <v>3682</v>
      </c>
      <c r="C82" s="181" t="s">
        <v>3698</v>
      </c>
      <c r="D82" s="184" t="s">
        <v>3699</v>
      </c>
      <c r="E82" s="185" t="s">
        <v>3681</v>
      </c>
      <c r="F82" s="188" t="s">
        <v>3685</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3532</v>
      </c>
      <c r="B83" s="180" t="s">
        <v>3682</v>
      </c>
      <c r="C83" s="181" t="s">
        <v>3700</v>
      </c>
      <c r="D83" s="184" t="s">
        <v>3701</v>
      </c>
      <c r="E83" s="185" t="s">
        <v>3681</v>
      </c>
      <c r="F83" s="188" t="s">
        <v>3685</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3532</v>
      </c>
      <c r="B84" s="180" t="s">
        <v>3682</v>
      </c>
      <c r="C84" s="181" t="s">
        <v>3702</v>
      </c>
      <c r="D84" s="184" t="s">
        <v>3703</v>
      </c>
      <c r="E84" s="185" t="s">
        <v>3681</v>
      </c>
      <c r="F84" s="188" t="s">
        <v>3685</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3532</v>
      </c>
      <c r="B85" s="180" t="s">
        <v>3682</v>
      </c>
      <c r="C85" s="181" t="s">
        <v>3704</v>
      </c>
      <c r="D85" s="184" t="s">
        <v>3705</v>
      </c>
      <c r="E85" s="185" t="s">
        <v>3681</v>
      </c>
      <c r="F85" s="188" t="s">
        <v>3685</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3532</v>
      </c>
      <c r="B86" s="180" t="s">
        <v>3682</v>
      </c>
      <c r="C86" s="181" t="s">
        <v>3706</v>
      </c>
      <c r="D86" s="184" t="s">
        <v>3707</v>
      </c>
      <c r="E86" s="185" t="s">
        <v>3681</v>
      </c>
      <c r="F86" s="188" t="s">
        <v>3685</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3532</v>
      </c>
      <c r="B87" s="180" t="s">
        <v>3682</v>
      </c>
      <c r="C87" s="181" t="s">
        <v>3708</v>
      </c>
      <c r="D87" s="184" t="s">
        <v>3709</v>
      </c>
      <c r="E87" s="185" t="s">
        <v>3681</v>
      </c>
      <c r="F87" s="188" t="s">
        <v>3685</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3532</v>
      </c>
      <c r="B88" s="180" t="s">
        <v>3682</v>
      </c>
      <c r="C88" s="181" t="s">
        <v>3710</v>
      </c>
      <c r="D88" s="184" t="s">
        <v>3711</v>
      </c>
      <c r="E88" s="185" t="s">
        <v>3681</v>
      </c>
      <c r="F88" s="188" t="s">
        <v>3669</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3532</v>
      </c>
      <c r="B89" s="180" t="s">
        <v>3682</v>
      </c>
      <c r="C89" s="181" t="s">
        <v>3712</v>
      </c>
      <c r="D89" s="184" t="s">
        <v>3713</v>
      </c>
      <c r="E89" s="185" t="s">
        <v>3681</v>
      </c>
      <c r="F89" s="188" t="s">
        <v>3669</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3532</v>
      </c>
      <c r="B90" s="180" t="s">
        <v>3682</v>
      </c>
      <c r="C90" s="181" t="s">
        <v>3714</v>
      </c>
      <c r="D90" s="184" t="s">
        <v>3715</v>
      </c>
      <c r="E90" s="185" t="s">
        <v>3681</v>
      </c>
      <c r="F90" s="188" t="s">
        <v>3669</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3532</v>
      </c>
      <c r="B91" s="179" t="s">
        <v>3716</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3532</v>
      </c>
      <c r="B92" s="180" t="s">
        <v>3716</v>
      </c>
      <c r="C92" s="181" t="s">
        <v>3717</v>
      </c>
      <c r="D92" s="184" t="s">
        <v>3718</v>
      </c>
      <c r="E92" s="185" t="s">
        <v>3536</v>
      </c>
      <c r="F92" s="188" t="s">
        <v>3669</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3532</v>
      </c>
      <c r="B93" s="180" t="s">
        <v>3716</v>
      </c>
      <c r="C93" s="181" t="s">
        <v>3719</v>
      </c>
      <c r="D93" s="184" t="s">
        <v>3720</v>
      </c>
      <c r="E93" s="185" t="s">
        <v>3536</v>
      </c>
      <c r="F93" s="188" t="s">
        <v>3669</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3532</v>
      </c>
      <c r="B94" s="180" t="s">
        <v>3716</v>
      </c>
      <c r="C94" s="181" t="s">
        <v>3721</v>
      </c>
      <c r="D94" s="184" t="s">
        <v>3722</v>
      </c>
      <c r="E94" s="185" t="s">
        <v>3536</v>
      </c>
      <c r="F94" s="188" t="s">
        <v>3669</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3532</v>
      </c>
      <c r="B95" s="180" t="s">
        <v>3716</v>
      </c>
      <c r="C95" s="181" t="s">
        <v>3723</v>
      </c>
      <c r="D95" s="184" t="s">
        <v>3724</v>
      </c>
      <c r="E95" s="185" t="s">
        <v>3536</v>
      </c>
      <c r="F95" s="188" t="s">
        <v>3669</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3532</v>
      </c>
      <c r="B96" s="180" t="s">
        <v>3716</v>
      </c>
      <c r="C96" s="181" t="s">
        <v>3725</v>
      </c>
      <c r="D96" s="184" t="s">
        <v>3726</v>
      </c>
      <c r="E96" s="185" t="s">
        <v>3536</v>
      </c>
      <c r="F96" s="188" t="s">
        <v>3669</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3532</v>
      </c>
      <c r="B97" s="180" t="s">
        <v>3716</v>
      </c>
      <c r="C97" s="181" t="s">
        <v>3727</v>
      </c>
      <c r="D97" s="184" t="s">
        <v>3728</v>
      </c>
      <c r="E97" s="185" t="s">
        <v>3536</v>
      </c>
      <c r="F97" s="188" t="s">
        <v>3729</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3532</v>
      </c>
      <c r="B98" s="180" t="s">
        <v>3716</v>
      </c>
      <c r="C98" s="181" t="s">
        <v>3730</v>
      </c>
      <c r="D98" s="184" t="s">
        <v>3731</v>
      </c>
      <c r="E98" s="185" t="s">
        <v>3536</v>
      </c>
      <c r="F98" s="188" t="s">
        <v>3729</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3532</v>
      </c>
      <c r="B99" s="180" t="s">
        <v>3716</v>
      </c>
      <c r="C99" s="181" t="s">
        <v>3732</v>
      </c>
      <c r="D99" s="184" t="s">
        <v>3733</v>
      </c>
      <c r="E99" s="185" t="s">
        <v>3536</v>
      </c>
      <c r="F99" s="188" t="s">
        <v>3729</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3532</v>
      </c>
      <c r="B100" s="180" t="s">
        <v>3716</v>
      </c>
      <c r="C100" s="181" t="s">
        <v>3734</v>
      </c>
      <c r="D100" s="184" t="s">
        <v>3735</v>
      </c>
      <c r="E100" s="185" t="s">
        <v>3536</v>
      </c>
      <c r="F100" s="188" t="s">
        <v>3729</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3532</v>
      </c>
      <c r="B101" s="180" t="s">
        <v>3716</v>
      </c>
      <c r="C101" s="181" t="s">
        <v>3736</v>
      </c>
      <c r="D101" s="184" t="s">
        <v>3737</v>
      </c>
      <c r="E101" s="185" t="s">
        <v>3536</v>
      </c>
      <c r="F101" s="188" t="s">
        <v>3669</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3532</v>
      </c>
      <c r="B102" s="180" t="s">
        <v>3716</v>
      </c>
      <c r="C102" s="181" t="s">
        <v>3738</v>
      </c>
      <c r="D102" s="184" t="s">
        <v>3739</v>
      </c>
      <c r="E102" s="185" t="s">
        <v>3681</v>
      </c>
      <c r="F102" s="188" t="s">
        <v>3669</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3532</v>
      </c>
      <c r="B103" s="180" t="s">
        <v>3716</v>
      </c>
      <c r="C103" s="181" t="s">
        <v>3740</v>
      </c>
      <c r="D103" s="184" t="s">
        <v>3741</v>
      </c>
      <c r="E103" s="185" t="s">
        <v>3681</v>
      </c>
      <c r="F103" s="188" t="s">
        <v>3669</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3532</v>
      </c>
      <c r="B104" s="180" t="s">
        <v>3716</v>
      </c>
      <c r="C104" s="181" t="s">
        <v>3742</v>
      </c>
      <c r="D104" s="184" t="s">
        <v>3743</v>
      </c>
      <c r="E104" s="185" t="s">
        <v>3681</v>
      </c>
      <c r="F104" s="188" t="s">
        <v>3669</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3532</v>
      </c>
      <c r="B105" s="180" t="s">
        <v>3716</v>
      </c>
      <c r="C105" s="181" t="s">
        <v>3744</v>
      </c>
      <c r="D105" s="184" t="s">
        <v>3745</v>
      </c>
      <c r="E105" s="185" t="s">
        <v>3565</v>
      </c>
      <c r="F105" s="188" t="s">
        <v>3669</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3532</v>
      </c>
      <c r="B106" s="179" t="s">
        <v>3746</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3532</v>
      </c>
      <c r="B107" s="180" t="s">
        <v>3746</v>
      </c>
      <c r="C107" s="181" t="s">
        <v>3747</v>
      </c>
      <c r="D107" s="184" t="s">
        <v>3748</v>
      </c>
      <c r="E107" s="185" t="s">
        <v>3681</v>
      </c>
      <c r="F107" s="188" t="s">
        <v>3669</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3532</v>
      </c>
      <c r="B108" s="180" t="s">
        <v>3746</v>
      </c>
      <c r="C108" s="181" t="s">
        <v>3749</v>
      </c>
      <c r="D108" s="184" t="s">
        <v>3750</v>
      </c>
      <c r="E108" s="185" t="s">
        <v>3681</v>
      </c>
      <c r="F108" s="188" t="s">
        <v>3669</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3532</v>
      </c>
      <c r="B109" s="180" t="s">
        <v>3746</v>
      </c>
      <c r="C109" s="181" t="s">
        <v>3751</v>
      </c>
      <c r="D109" s="184" t="s">
        <v>3752</v>
      </c>
      <c r="E109" s="185" t="s">
        <v>3681</v>
      </c>
      <c r="F109" s="188" t="s">
        <v>3669</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3532</v>
      </c>
      <c r="B110" s="180" t="s">
        <v>3746</v>
      </c>
      <c r="C110" s="181" t="s">
        <v>3753</v>
      </c>
      <c r="D110" s="184" t="s">
        <v>3754</v>
      </c>
      <c r="E110" s="185" t="s">
        <v>3681</v>
      </c>
      <c r="F110" s="188" t="s">
        <v>3669</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3532</v>
      </c>
      <c r="B111" s="180" t="s">
        <v>3746</v>
      </c>
      <c r="C111" s="181" t="s">
        <v>3755</v>
      </c>
      <c r="D111" s="184" t="s">
        <v>3756</v>
      </c>
      <c r="E111" s="185" t="s">
        <v>3681</v>
      </c>
      <c r="F111" s="188" t="s">
        <v>3669</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3532</v>
      </c>
      <c r="B112" s="180" t="s">
        <v>3746</v>
      </c>
      <c r="C112" s="181" t="s">
        <v>3757</v>
      </c>
      <c r="D112" s="184" t="s">
        <v>3758</v>
      </c>
      <c r="E112" s="185" t="s">
        <v>3681</v>
      </c>
      <c r="F112" s="188" t="s">
        <v>3669</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3532</v>
      </c>
      <c r="B113" s="180" t="s">
        <v>3746</v>
      </c>
      <c r="C113" s="181" t="s">
        <v>3759</v>
      </c>
      <c r="D113" s="184" t="s">
        <v>3760</v>
      </c>
      <c r="E113" s="185" t="s">
        <v>3681</v>
      </c>
      <c r="F113" s="188" t="s">
        <v>3669</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3532</v>
      </c>
      <c r="B114" s="180" t="s">
        <v>3746</v>
      </c>
      <c r="C114" s="181" t="s">
        <v>3761</v>
      </c>
      <c r="D114" s="184" t="s">
        <v>3762</v>
      </c>
      <c r="E114" s="185" t="s">
        <v>3681</v>
      </c>
      <c r="F114" s="188" t="s">
        <v>3669</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3532</v>
      </c>
      <c r="B115" s="180" t="s">
        <v>3746</v>
      </c>
      <c r="C115" s="181" t="s">
        <v>3763</v>
      </c>
      <c r="D115" s="184" t="s">
        <v>3764</v>
      </c>
      <c r="E115" s="185" t="s">
        <v>3681</v>
      </c>
      <c r="F115" s="188" t="s">
        <v>3669</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3532</v>
      </c>
      <c r="B116" s="180" t="s">
        <v>3746</v>
      </c>
      <c r="C116" s="181" t="s">
        <v>3765</v>
      </c>
      <c r="D116" s="184" t="s">
        <v>3766</v>
      </c>
      <c r="E116" s="185" t="s">
        <v>3681</v>
      </c>
      <c r="F116" s="188" t="s">
        <v>3669</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3532</v>
      </c>
      <c r="B117" s="180" t="s">
        <v>3746</v>
      </c>
      <c r="C117" s="181" t="s">
        <v>3767</v>
      </c>
      <c r="D117" s="184" t="s">
        <v>3768</v>
      </c>
      <c r="E117" s="185" t="s">
        <v>3681</v>
      </c>
      <c r="F117" s="188" t="s">
        <v>3669</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3769</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3769</v>
      </c>
      <c r="B119" s="179" t="s">
        <v>3770</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3769</v>
      </c>
      <c r="B120" s="180" t="s">
        <v>3770</v>
      </c>
      <c r="C120" s="181" t="s">
        <v>3771</v>
      </c>
      <c r="D120" s="184" t="s">
        <v>3772</v>
      </c>
      <c r="E120" s="185" t="s">
        <v>3536</v>
      </c>
      <c r="F120" s="188" t="s">
        <v>3773</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3769</v>
      </c>
      <c r="B121" s="180" t="s">
        <v>3770</v>
      </c>
      <c r="C121" s="181" t="s">
        <v>3774</v>
      </c>
      <c r="D121" s="184" t="s">
        <v>3775</v>
      </c>
      <c r="E121" s="185" t="s">
        <v>3536</v>
      </c>
      <c r="F121" s="188" t="s">
        <v>3773</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3769</v>
      </c>
      <c r="B122" s="180" t="s">
        <v>3770</v>
      </c>
      <c r="C122" s="181" t="s">
        <v>3776</v>
      </c>
      <c r="D122" s="184" t="s">
        <v>3777</v>
      </c>
      <c r="E122" s="185" t="s">
        <v>3536</v>
      </c>
      <c r="F122" s="188" t="s">
        <v>3773</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3769</v>
      </c>
      <c r="B123" s="180" t="s">
        <v>3770</v>
      </c>
      <c r="C123" s="181" t="s">
        <v>3778</v>
      </c>
      <c r="D123" s="184" t="s">
        <v>3779</v>
      </c>
      <c r="E123" s="185" t="s">
        <v>3536</v>
      </c>
      <c r="F123" s="188" t="s">
        <v>3773</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3769</v>
      </c>
      <c r="B124" s="180" t="s">
        <v>3770</v>
      </c>
      <c r="C124" s="181" t="s">
        <v>3780</v>
      </c>
      <c r="D124" s="184" t="s">
        <v>3781</v>
      </c>
      <c r="E124" s="185" t="s">
        <v>3536</v>
      </c>
      <c r="F124" s="188" t="s">
        <v>3773</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3769</v>
      </c>
      <c r="B125" s="180" t="s">
        <v>3770</v>
      </c>
      <c r="C125" s="181" t="s">
        <v>3782</v>
      </c>
      <c r="D125" s="184" t="s">
        <v>3783</v>
      </c>
      <c r="E125" s="185" t="s">
        <v>3536</v>
      </c>
      <c r="F125" s="188" t="s">
        <v>3773</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3769</v>
      </c>
      <c r="B126" s="180" t="s">
        <v>3770</v>
      </c>
      <c r="C126" s="181" t="s">
        <v>3784</v>
      </c>
      <c r="D126" s="184" t="s">
        <v>3785</v>
      </c>
      <c r="E126" s="185" t="s">
        <v>3536</v>
      </c>
      <c r="F126" s="188" t="s">
        <v>3773</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3769</v>
      </c>
      <c r="B127" s="180" t="s">
        <v>3770</v>
      </c>
      <c r="C127" s="181" t="s">
        <v>3786</v>
      </c>
      <c r="D127" s="184" t="s">
        <v>3787</v>
      </c>
      <c r="E127" s="185" t="s">
        <v>3536</v>
      </c>
      <c r="F127" s="188" t="s">
        <v>3773</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3769</v>
      </c>
      <c r="B128" s="180" t="s">
        <v>3770</v>
      </c>
      <c r="C128" s="181" t="s">
        <v>3788</v>
      </c>
      <c r="D128" s="184" t="s">
        <v>3789</v>
      </c>
      <c r="E128" s="185" t="s">
        <v>3536</v>
      </c>
      <c r="F128" s="188" t="s">
        <v>3773</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3769</v>
      </c>
      <c r="B129" s="180" t="s">
        <v>3770</v>
      </c>
      <c r="C129" s="181" t="s">
        <v>3790</v>
      </c>
      <c r="D129" s="184" t="s">
        <v>3791</v>
      </c>
      <c r="E129" s="185" t="s">
        <v>3536</v>
      </c>
      <c r="F129" s="188" t="s">
        <v>3773</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3769</v>
      </c>
      <c r="B130" s="180" t="s">
        <v>3770</v>
      </c>
      <c r="C130" s="181" t="s">
        <v>3792</v>
      </c>
      <c r="D130" s="184" t="s">
        <v>3793</v>
      </c>
      <c r="E130" s="185" t="s">
        <v>3536</v>
      </c>
      <c r="F130" s="188" t="s">
        <v>3773</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3769</v>
      </c>
      <c r="B131" s="180" t="s">
        <v>3770</v>
      </c>
      <c r="C131" s="181" t="s">
        <v>3794</v>
      </c>
      <c r="D131" s="184" t="s">
        <v>3795</v>
      </c>
      <c r="E131" s="185" t="s">
        <v>3536</v>
      </c>
      <c r="F131" s="188" t="s">
        <v>3773</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3769</v>
      </c>
      <c r="B132" s="180" t="s">
        <v>3770</v>
      </c>
      <c r="C132" s="181" t="s">
        <v>3796</v>
      </c>
      <c r="D132" s="184" t="s">
        <v>3797</v>
      </c>
      <c r="E132" s="185" t="s">
        <v>3536</v>
      </c>
      <c r="F132" s="188" t="s">
        <v>3773</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3769</v>
      </c>
      <c r="B133" s="180" t="s">
        <v>3770</v>
      </c>
      <c r="C133" s="181" t="s">
        <v>3798</v>
      </c>
      <c r="D133" s="184" t="s">
        <v>3799</v>
      </c>
      <c r="E133" s="185" t="s">
        <v>3565</v>
      </c>
      <c r="F133" s="188" t="s">
        <v>3773</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3769</v>
      </c>
      <c r="B134" s="180" t="s">
        <v>3770</v>
      </c>
      <c r="C134" s="181" t="s">
        <v>3800</v>
      </c>
      <c r="D134" s="184" t="s">
        <v>3801</v>
      </c>
      <c r="E134" s="185" t="s">
        <v>3565</v>
      </c>
      <c r="F134" s="188" t="s">
        <v>3773</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3769</v>
      </c>
      <c r="B135" s="180" t="s">
        <v>3770</v>
      </c>
      <c r="C135" s="181" t="s">
        <v>3802</v>
      </c>
      <c r="D135" s="184" t="s">
        <v>3803</v>
      </c>
      <c r="E135" s="185" t="s">
        <v>3681</v>
      </c>
      <c r="F135" s="188" t="s">
        <v>3773</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3769</v>
      </c>
      <c r="B136" s="180" t="s">
        <v>3770</v>
      </c>
      <c r="C136" s="181" t="s">
        <v>3804</v>
      </c>
      <c r="D136" s="184" t="s">
        <v>3805</v>
      </c>
      <c r="E136" s="185" t="s">
        <v>3565</v>
      </c>
      <c r="F136" s="188" t="s">
        <v>3773</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3769</v>
      </c>
      <c r="B137" s="180" t="s">
        <v>3770</v>
      </c>
      <c r="C137" s="181" t="s">
        <v>3806</v>
      </c>
      <c r="D137" s="184" t="s">
        <v>3807</v>
      </c>
      <c r="E137" s="185" t="s">
        <v>3565</v>
      </c>
      <c r="F137" s="188" t="s">
        <v>3773</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3769</v>
      </c>
      <c r="B138" s="180" t="s">
        <v>3770</v>
      </c>
      <c r="C138" s="181" t="s">
        <v>3808</v>
      </c>
      <c r="D138" s="184" t="s">
        <v>3809</v>
      </c>
      <c r="E138" s="185" t="s">
        <v>3681</v>
      </c>
      <c r="F138" s="188" t="s">
        <v>3773</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3769</v>
      </c>
      <c r="B139" s="180" t="s">
        <v>3770</v>
      </c>
      <c r="C139" s="181" t="s">
        <v>3810</v>
      </c>
      <c r="D139" s="184" t="s">
        <v>3811</v>
      </c>
      <c r="E139" s="185" t="s">
        <v>3681</v>
      </c>
      <c r="F139" s="188" t="s">
        <v>3773</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3769</v>
      </c>
      <c r="B140" s="180" t="s">
        <v>3770</v>
      </c>
      <c r="C140" s="181" t="s">
        <v>3812</v>
      </c>
      <c r="D140" s="184" t="s">
        <v>3813</v>
      </c>
      <c r="E140" s="185" t="s">
        <v>3536</v>
      </c>
      <c r="F140" s="188" t="s">
        <v>3773</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3769</v>
      </c>
      <c r="B141" s="180" t="s">
        <v>3770</v>
      </c>
      <c r="C141" s="181" t="s">
        <v>3814</v>
      </c>
      <c r="D141" s="184" t="s">
        <v>3815</v>
      </c>
      <c r="E141" s="185" t="s">
        <v>3816</v>
      </c>
      <c r="F141" s="188" t="s">
        <v>3817</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3769</v>
      </c>
      <c r="B142" s="180" t="s">
        <v>3770</v>
      </c>
      <c r="C142" s="181" t="s">
        <v>3818</v>
      </c>
      <c r="D142" s="184" t="s">
        <v>3819</v>
      </c>
      <c r="E142" s="185" t="s">
        <v>3816</v>
      </c>
      <c r="F142" s="188" t="s">
        <v>3817</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3769</v>
      </c>
      <c r="B143" s="180" t="s">
        <v>3770</v>
      </c>
      <c r="C143" s="181" t="s">
        <v>3820</v>
      </c>
      <c r="D143" s="184" t="s">
        <v>3821</v>
      </c>
      <c r="E143" s="185" t="s">
        <v>3816</v>
      </c>
      <c r="F143" s="188" t="s">
        <v>3817</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3769</v>
      </c>
      <c r="B144" s="180" t="s">
        <v>3770</v>
      </c>
      <c r="C144" s="181" t="s">
        <v>3822</v>
      </c>
      <c r="D144" s="184" t="s">
        <v>3823</v>
      </c>
      <c r="E144" s="185" t="s">
        <v>3633</v>
      </c>
      <c r="F144" s="188" t="s">
        <v>3817</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3769</v>
      </c>
      <c r="B145" s="180" t="s">
        <v>3770</v>
      </c>
      <c r="C145" s="181" t="s">
        <v>3824</v>
      </c>
      <c r="D145" s="184" t="s">
        <v>3825</v>
      </c>
      <c r="E145" s="185" t="s">
        <v>3633</v>
      </c>
      <c r="F145" s="188" t="s">
        <v>3817</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3769</v>
      </c>
      <c r="B146" s="180" t="s">
        <v>3770</v>
      </c>
      <c r="C146" s="181" t="s">
        <v>3826</v>
      </c>
      <c r="D146" s="184" t="s">
        <v>3827</v>
      </c>
      <c r="E146" s="185" t="s">
        <v>3633</v>
      </c>
      <c r="F146" s="188" t="s">
        <v>3817</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3769</v>
      </c>
      <c r="B147" s="179" t="s">
        <v>3828</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3769</v>
      </c>
      <c r="B148" s="180" t="s">
        <v>3828</v>
      </c>
      <c r="C148" s="181" t="s">
        <v>3829</v>
      </c>
      <c r="D148" s="184" t="s">
        <v>3830</v>
      </c>
      <c r="E148" s="185" t="s">
        <v>3565</v>
      </c>
      <c r="F148" s="188" t="s">
        <v>3831</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3769</v>
      </c>
      <c r="B149" s="180" t="s">
        <v>3828</v>
      </c>
      <c r="C149" s="181" t="s">
        <v>3832</v>
      </c>
      <c r="D149" s="184" t="s">
        <v>3833</v>
      </c>
      <c r="E149" s="185" t="s">
        <v>3565</v>
      </c>
      <c r="F149" s="188" t="s">
        <v>3831</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3769</v>
      </c>
      <c r="B150" s="180" t="s">
        <v>3828</v>
      </c>
      <c r="C150" s="181" t="s">
        <v>3834</v>
      </c>
      <c r="D150" s="184" t="s">
        <v>3835</v>
      </c>
      <c r="E150" s="185" t="s">
        <v>3565</v>
      </c>
      <c r="F150" s="188" t="s">
        <v>3831</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3769</v>
      </c>
      <c r="B151" s="180" t="s">
        <v>3828</v>
      </c>
      <c r="C151" s="181" t="s">
        <v>3836</v>
      </c>
      <c r="D151" s="184" t="s">
        <v>3837</v>
      </c>
      <c r="E151" s="185" t="s">
        <v>3565</v>
      </c>
      <c r="F151" s="188" t="s">
        <v>3831</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3769</v>
      </c>
      <c r="B152" s="180" t="s">
        <v>3828</v>
      </c>
      <c r="C152" s="181" t="s">
        <v>3838</v>
      </c>
      <c r="D152" s="184" t="s">
        <v>3839</v>
      </c>
      <c r="E152" s="185" t="s">
        <v>3565</v>
      </c>
      <c r="F152" s="188" t="s">
        <v>3831</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3769</v>
      </c>
      <c r="B153" s="180" t="s">
        <v>3828</v>
      </c>
      <c r="C153" s="181" t="s">
        <v>3840</v>
      </c>
      <c r="D153" s="184" t="s">
        <v>3841</v>
      </c>
      <c r="E153" s="185" t="s">
        <v>3565</v>
      </c>
      <c r="F153" s="188" t="s">
        <v>3831</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3769</v>
      </c>
      <c r="B154" s="180" t="s">
        <v>3828</v>
      </c>
      <c r="C154" s="181" t="s">
        <v>3842</v>
      </c>
      <c r="D154" s="184" t="s">
        <v>3843</v>
      </c>
      <c r="E154" s="185" t="s">
        <v>3565</v>
      </c>
      <c r="F154" s="188" t="s">
        <v>3831</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3769</v>
      </c>
      <c r="B155" s="180" t="s">
        <v>3828</v>
      </c>
      <c r="C155" s="181" t="s">
        <v>3844</v>
      </c>
      <c r="D155" s="184" t="s">
        <v>3845</v>
      </c>
      <c r="E155" s="185" t="s">
        <v>3565</v>
      </c>
      <c r="F155" s="188" t="s">
        <v>3831</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3769</v>
      </c>
      <c r="B156" s="180" t="s">
        <v>3828</v>
      </c>
      <c r="C156" s="181" t="s">
        <v>3846</v>
      </c>
      <c r="D156" s="184" t="s">
        <v>3847</v>
      </c>
      <c r="E156" s="185" t="s">
        <v>3565</v>
      </c>
      <c r="F156" s="188" t="s">
        <v>3831</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3769</v>
      </c>
      <c r="B157" s="180" t="s">
        <v>3828</v>
      </c>
      <c r="C157" s="181" t="s">
        <v>3848</v>
      </c>
      <c r="D157" s="184" t="s">
        <v>3849</v>
      </c>
      <c r="E157" s="185" t="s">
        <v>3565</v>
      </c>
      <c r="F157" s="188" t="s">
        <v>3831</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3769</v>
      </c>
      <c r="B158" s="180" t="s">
        <v>3828</v>
      </c>
      <c r="C158" s="181" t="s">
        <v>3850</v>
      </c>
      <c r="D158" s="184" t="s">
        <v>3851</v>
      </c>
      <c r="E158" s="185" t="s">
        <v>3565</v>
      </c>
      <c r="F158" s="188" t="s">
        <v>3831</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3769</v>
      </c>
      <c r="B159" s="180" t="s">
        <v>3828</v>
      </c>
      <c r="C159" s="181" t="s">
        <v>3852</v>
      </c>
      <c r="D159" s="184" t="s">
        <v>3853</v>
      </c>
      <c r="E159" s="185" t="s">
        <v>3565</v>
      </c>
      <c r="F159" s="188" t="s">
        <v>3831</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3769</v>
      </c>
      <c r="B160" s="180" t="s">
        <v>3828</v>
      </c>
      <c r="C160" s="181" t="s">
        <v>3854</v>
      </c>
      <c r="D160" s="184" t="s">
        <v>3855</v>
      </c>
      <c r="E160" s="185" t="s">
        <v>3565</v>
      </c>
      <c r="F160" s="188" t="s">
        <v>3856</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3769</v>
      </c>
      <c r="B161" s="180" t="s">
        <v>3828</v>
      </c>
      <c r="C161" s="181" t="s">
        <v>3857</v>
      </c>
      <c r="D161" s="184" t="s">
        <v>3858</v>
      </c>
      <c r="E161" s="185" t="s">
        <v>3565</v>
      </c>
      <c r="F161" s="188" t="s">
        <v>3856</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3769</v>
      </c>
      <c r="B162" s="180" t="s">
        <v>3828</v>
      </c>
      <c r="C162" s="181" t="s">
        <v>3859</v>
      </c>
      <c r="D162" s="184" t="s">
        <v>3860</v>
      </c>
      <c r="E162" s="185" t="s">
        <v>3565</v>
      </c>
      <c r="F162" s="188" t="s">
        <v>3856</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3769</v>
      </c>
      <c r="B163" s="180" t="s">
        <v>3828</v>
      </c>
      <c r="C163" s="181" t="s">
        <v>3861</v>
      </c>
      <c r="D163" s="184" t="s">
        <v>3862</v>
      </c>
      <c r="E163" s="185" t="s">
        <v>3565</v>
      </c>
      <c r="F163" s="188" t="s">
        <v>3856</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3769</v>
      </c>
      <c r="B164" s="180" t="s">
        <v>3828</v>
      </c>
      <c r="C164" s="181" t="s">
        <v>3863</v>
      </c>
      <c r="D164" s="184" t="s">
        <v>3864</v>
      </c>
      <c r="E164" s="185" t="s">
        <v>3565</v>
      </c>
      <c r="F164" s="188" t="s">
        <v>3856</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3769</v>
      </c>
      <c r="B165" s="179" t="s">
        <v>3865</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3769</v>
      </c>
      <c r="B166" s="180" t="s">
        <v>3865</v>
      </c>
      <c r="C166" s="181" t="s">
        <v>3866</v>
      </c>
      <c r="D166" s="184" t="s">
        <v>3867</v>
      </c>
      <c r="E166" s="185" t="s">
        <v>3536</v>
      </c>
      <c r="F166" s="188" t="s">
        <v>3868</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3769</v>
      </c>
      <c r="B167" s="180" t="s">
        <v>3865</v>
      </c>
      <c r="C167" s="181" t="s">
        <v>3869</v>
      </c>
      <c r="D167" s="184" t="s">
        <v>3870</v>
      </c>
      <c r="E167" s="185" t="s">
        <v>3681</v>
      </c>
      <c r="F167" s="188" t="s">
        <v>3868</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3769</v>
      </c>
      <c r="B168" s="180" t="s">
        <v>3865</v>
      </c>
      <c r="C168" s="181" t="s">
        <v>3871</v>
      </c>
      <c r="D168" s="184" t="s">
        <v>3872</v>
      </c>
      <c r="E168" s="185" t="s">
        <v>3633</v>
      </c>
      <c r="F168" s="188" t="s">
        <v>3868</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3769</v>
      </c>
      <c r="B169" s="180" t="s">
        <v>3865</v>
      </c>
      <c r="C169" s="181" t="s">
        <v>3873</v>
      </c>
      <c r="D169" s="184" t="s">
        <v>3874</v>
      </c>
      <c r="E169" s="185" t="s">
        <v>3633</v>
      </c>
      <c r="F169" s="188" t="s">
        <v>3868</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3769</v>
      </c>
      <c r="B170" s="180" t="s">
        <v>3865</v>
      </c>
      <c r="C170" s="181" t="s">
        <v>3875</v>
      </c>
      <c r="D170" s="184" t="s">
        <v>3876</v>
      </c>
      <c r="E170" s="185" t="s">
        <v>3681</v>
      </c>
      <c r="F170" s="188" t="s">
        <v>3868</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3769</v>
      </c>
      <c r="B171" s="180" t="s">
        <v>3865</v>
      </c>
      <c r="C171" s="181" t="s">
        <v>3877</v>
      </c>
      <c r="D171" s="184" t="s">
        <v>3878</v>
      </c>
      <c r="E171" s="185" t="s">
        <v>3565</v>
      </c>
      <c r="F171" s="188" t="s">
        <v>3868</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3769</v>
      </c>
      <c r="B172" s="180" t="s">
        <v>3865</v>
      </c>
      <c r="C172" s="181" t="s">
        <v>3879</v>
      </c>
      <c r="D172" s="184" t="s">
        <v>3880</v>
      </c>
      <c r="E172" s="185" t="s">
        <v>3633</v>
      </c>
      <c r="F172" s="188" t="s">
        <v>3868</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3769</v>
      </c>
      <c r="B173" s="180" t="s">
        <v>3865</v>
      </c>
      <c r="C173" s="181" t="s">
        <v>3881</v>
      </c>
      <c r="D173" s="184" t="s">
        <v>3882</v>
      </c>
      <c r="E173" s="185" t="s">
        <v>3565</v>
      </c>
      <c r="F173" s="188" t="s">
        <v>3868</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3769</v>
      </c>
      <c r="B174" s="180" t="s">
        <v>3865</v>
      </c>
      <c r="C174" s="181" t="s">
        <v>3883</v>
      </c>
      <c r="D174" s="184" t="s">
        <v>3884</v>
      </c>
      <c r="E174" s="185" t="s">
        <v>3633</v>
      </c>
      <c r="F174" s="188" t="s">
        <v>3868</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3769</v>
      </c>
      <c r="B175" s="180" t="s">
        <v>3865</v>
      </c>
      <c r="C175" s="181" t="s">
        <v>3885</v>
      </c>
      <c r="D175" s="184" t="s">
        <v>3886</v>
      </c>
      <c r="E175" s="185" t="s">
        <v>3565</v>
      </c>
      <c r="F175" s="188" t="s">
        <v>3868</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3769</v>
      </c>
      <c r="B176" s="180" t="s">
        <v>3865</v>
      </c>
      <c r="C176" s="181" t="s">
        <v>3887</v>
      </c>
      <c r="D176" s="184" t="s">
        <v>3888</v>
      </c>
      <c r="E176" s="185" t="s">
        <v>3536</v>
      </c>
      <c r="F176" s="188" t="s">
        <v>3868</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3769</v>
      </c>
      <c r="B177" s="180" t="s">
        <v>3865</v>
      </c>
      <c r="C177" s="181" t="s">
        <v>3889</v>
      </c>
      <c r="D177" s="184" t="s">
        <v>3890</v>
      </c>
      <c r="E177" s="185" t="s">
        <v>3536</v>
      </c>
      <c r="F177" s="188" t="s">
        <v>3868</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3769</v>
      </c>
      <c r="B178" s="180" t="s">
        <v>3865</v>
      </c>
      <c r="C178" s="181" t="s">
        <v>3891</v>
      </c>
      <c r="D178" s="184" t="s">
        <v>3892</v>
      </c>
      <c r="E178" s="185" t="s">
        <v>3565</v>
      </c>
      <c r="F178" s="188" t="s">
        <v>3868</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3769</v>
      </c>
      <c r="B179" s="180" t="s">
        <v>3865</v>
      </c>
      <c r="C179" s="181" t="s">
        <v>3893</v>
      </c>
      <c r="D179" s="184" t="s">
        <v>3894</v>
      </c>
      <c r="E179" s="185" t="s">
        <v>3681</v>
      </c>
      <c r="F179" s="188" t="s">
        <v>3868</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3769</v>
      </c>
      <c r="B180" s="180" t="s">
        <v>3865</v>
      </c>
      <c r="C180" s="181" t="s">
        <v>3895</v>
      </c>
      <c r="D180" s="184" t="s">
        <v>3896</v>
      </c>
      <c r="E180" s="185" t="s">
        <v>3681</v>
      </c>
      <c r="F180" s="188" t="s">
        <v>3868</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3769</v>
      </c>
      <c r="B181" s="179" t="s">
        <v>3897</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3769</v>
      </c>
      <c r="B182" s="180" t="s">
        <v>3897</v>
      </c>
      <c r="C182" s="181" t="s">
        <v>3898</v>
      </c>
      <c r="D182" s="184" t="s">
        <v>3899</v>
      </c>
      <c r="E182" s="185" t="s">
        <v>3536</v>
      </c>
      <c r="F182" s="188" t="s">
        <v>3900</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3769</v>
      </c>
      <c r="B183" s="180" t="s">
        <v>3897</v>
      </c>
      <c r="C183" s="181" t="s">
        <v>3901</v>
      </c>
      <c r="D183" s="184" t="s">
        <v>3902</v>
      </c>
      <c r="E183" s="185" t="s">
        <v>3536</v>
      </c>
      <c r="F183" s="188" t="s">
        <v>3900</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3769</v>
      </c>
      <c r="B184" s="180" t="s">
        <v>3897</v>
      </c>
      <c r="C184" s="181" t="s">
        <v>3903</v>
      </c>
      <c r="D184" s="184" t="s">
        <v>3904</v>
      </c>
      <c r="E184" s="185" t="s">
        <v>3536</v>
      </c>
      <c r="F184" s="188" t="s">
        <v>3900</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3769</v>
      </c>
      <c r="B185" s="180" t="s">
        <v>3897</v>
      </c>
      <c r="C185" s="181" t="s">
        <v>3905</v>
      </c>
      <c r="D185" s="184" t="s">
        <v>3906</v>
      </c>
      <c r="E185" s="185" t="s">
        <v>3536</v>
      </c>
      <c r="F185" s="188" t="s">
        <v>3900</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3769</v>
      </c>
      <c r="B186" s="180" t="s">
        <v>3897</v>
      </c>
      <c r="C186" s="181" t="s">
        <v>3907</v>
      </c>
      <c r="D186" s="184" t="s">
        <v>3908</v>
      </c>
      <c r="E186" s="185" t="s">
        <v>3536</v>
      </c>
      <c r="F186" s="188" t="s">
        <v>3900</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3769</v>
      </c>
      <c r="B187" s="180" t="s">
        <v>3897</v>
      </c>
      <c r="C187" s="181" t="s">
        <v>3909</v>
      </c>
      <c r="D187" s="184" t="s">
        <v>3910</v>
      </c>
      <c r="E187" s="185" t="s">
        <v>3565</v>
      </c>
      <c r="F187" s="188" t="s">
        <v>3900</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3769</v>
      </c>
      <c r="B188" s="180" t="s">
        <v>3897</v>
      </c>
      <c r="C188" s="181" t="s">
        <v>3911</v>
      </c>
      <c r="D188" s="184" t="s">
        <v>3912</v>
      </c>
      <c r="E188" s="185" t="s">
        <v>3565</v>
      </c>
      <c r="F188" s="188" t="s">
        <v>3900</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3769</v>
      </c>
      <c r="B189" s="180" t="s">
        <v>3897</v>
      </c>
      <c r="C189" s="181" t="s">
        <v>3913</v>
      </c>
      <c r="D189" s="184" t="s">
        <v>3914</v>
      </c>
      <c r="E189" s="185" t="s">
        <v>3565</v>
      </c>
      <c r="F189" s="188" t="s">
        <v>3900</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3769</v>
      </c>
      <c r="B190" s="180" t="s">
        <v>3897</v>
      </c>
      <c r="C190" s="181" t="s">
        <v>3915</v>
      </c>
      <c r="D190" s="184" t="s">
        <v>3916</v>
      </c>
      <c r="E190" s="185" t="s">
        <v>3565</v>
      </c>
      <c r="F190" s="188" t="s">
        <v>3900</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3769</v>
      </c>
      <c r="B191" s="180" t="s">
        <v>3897</v>
      </c>
      <c r="C191" s="181" t="s">
        <v>3917</v>
      </c>
      <c r="D191" s="184" t="s">
        <v>3918</v>
      </c>
      <c r="E191" s="185" t="s">
        <v>3536</v>
      </c>
      <c r="F191" s="188" t="s">
        <v>3900</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3769</v>
      </c>
      <c r="B192" s="180" t="s">
        <v>3897</v>
      </c>
      <c r="C192" s="181" t="s">
        <v>3919</v>
      </c>
      <c r="D192" s="184" t="s">
        <v>3920</v>
      </c>
      <c r="E192" s="185" t="s">
        <v>3536</v>
      </c>
      <c r="F192" s="188" t="s">
        <v>3900</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3769</v>
      </c>
      <c r="B193" s="180" t="s">
        <v>3897</v>
      </c>
      <c r="C193" s="181" t="s">
        <v>3921</v>
      </c>
      <c r="D193" s="184" t="s">
        <v>3922</v>
      </c>
      <c r="E193" s="185" t="s">
        <v>3536</v>
      </c>
      <c r="F193" s="188" t="s">
        <v>3900</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3769</v>
      </c>
      <c r="B194" s="180" t="s">
        <v>3897</v>
      </c>
      <c r="C194" s="181" t="s">
        <v>3923</v>
      </c>
      <c r="D194" s="184" t="s">
        <v>3924</v>
      </c>
      <c r="E194" s="185" t="s">
        <v>3536</v>
      </c>
      <c r="F194" s="188" t="s">
        <v>3900</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3769</v>
      </c>
      <c r="B195" s="180" t="s">
        <v>3897</v>
      </c>
      <c r="C195" s="181" t="s">
        <v>3925</v>
      </c>
      <c r="D195" s="184" t="s">
        <v>3926</v>
      </c>
      <c r="E195" s="185" t="s">
        <v>3536</v>
      </c>
      <c r="F195" s="188" t="s">
        <v>3900</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3769</v>
      </c>
      <c r="B196" s="180" t="s">
        <v>3897</v>
      </c>
      <c r="C196" s="181" t="s">
        <v>3927</v>
      </c>
      <c r="D196" s="184" t="s">
        <v>3928</v>
      </c>
      <c r="E196" s="185" t="s">
        <v>3536</v>
      </c>
      <c r="F196" s="188" t="s">
        <v>3929</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3769</v>
      </c>
      <c r="B197" s="180" t="s">
        <v>3897</v>
      </c>
      <c r="C197" s="181" t="s">
        <v>3930</v>
      </c>
      <c r="D197" s="184" t="s">
        <v>3931</v>
      </c>
      <c r="E197" s="185" t="s">
        <v>3536</v>
      </c>
      <c r="F197" s="188" t="s">
        <v>3929</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3769</v>
      </c>
      <c r="B198" s="180" t="s">
        <v>3897</v>
      </c>
      <c r="C198" s="181" t="s">
        <v>3932</v>
      </c>
      <c r="D198" s="184" t="s">
        <v>3933</v>
      </c>
      <c r="E198" s="185" t="s">
        <v>3536</v>
      </c>
      <c r="F198" s="188" t="s">
        <v>3929</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3769</v>
      </c>
      <c r="B199" s="180" t="s">
        <v>3897</v>
      </c>
      <c r="C199" s="181" t="s">
        <v>3934</v>
      </c>
      <c r="D199" s="184" t="s">
        <v>3935</v>
      </c>
      <c r="E199" s="185" t="s">
        <v>3536</v>
      </c>
      <c r="F199" s="188" t="s">
        <v>3929</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3936</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3936</v>
      </c>
      <c r="B201" s="179" t="s">
        <v>3937</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3936</v>
      </c>
      <c r="B202" s="180" t="s">
        <v>3937</v>
      </c>
      <c r="C202" s="181" t="s">
        <v>3938</v>
      </c>
      <c r="D202" s="184" t="s">
        <v>3939</v>
      </c>
      <c r="E202" s="185" t="s">
        <v>3816</v>
      </c>
      <c r="F202" s="188" t="s">
        <v>3940</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3936</v>
      </c>
      <c r="B203" s="180" t="s">
        <v>3937</v>
      </c>
      <c r="C203" s="181" t="s">
        <v>3941</v>
      </c>
      <c r="D203" s="184" t="s">
        <v>3942</v>
      </c>
      <c r="E203" s="185" t="s">
        <v>3816</v>
      </c>
      <c r="F203" s="188" t="s">
        <v>3940</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3936</v>
      </c>
      <c r="B204" s="180" t="s">
        <v>3937</v>
      </c>
      <c r="C204" s="181" t="s">
        <v>3943</v>
      </c>
      <c r="D204" s="184" t="s">
        <v>3944</v>
      </c>
      <c r="E204" s="185" t="s">
        <v>3816</v>
      </c>
      <c r="F204" s="188" t="s">
        <v>3940</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3936</v>
      </c>
      <c r="B205" s="180" t="s">
        <v>3937</v>
      </c>
      <c r="C205" s="181" t="s">
        <v>3945</v>
      </c>
      <c r="D205" s="184" t="s">
        <v>3946</v>
      </c>
      <c r="E205" s="185" t="s">
        <v>3816</v>
      </c>
      <c r="F205" s="188" t="s">
        <v>3940</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3936</v>
      </c>
      <c r="B206" s="180" t="s">
        <v>3937</v>
      </c>
      <c r="C206" s="181" t="s">
        <v>3947</v>
      </c>
      <c r="D206" s="184" t="s">
        <v>3948</v>
      </c>
      <c r="E206" s="185" t="s">
        <v>3816</v>
      </c>
      <c r="F206" s="188" t="s">
        <v>3940</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3936</v>
      </c>
      <c r="B207" s="180" t="s">
        <v>3937</v>
      </c>
      <c r="C207" s="181" t="s">
        <v>3949</v>
      </c>
      <c r="D207" s="184" t="s">
        <v>3950</v>
      </c>
      <c r="E207" s="185" t="s">
        <v>3681</v>
      </c>
      <c r="F207" s="188" t="s">
        <v>3940</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3936</v>
      </c>
      <c r="B208" s="180" t="s">
        <v>3937</v>
      </c>
      <c r="C208" s="181" t="s">
        <v>3951</v>
      </c>
      <c r="D208" s="184" t="s">
        <v>3952</v>
      </c>
      <c r="E208" s="185" t="s">
        <v>3681</v>
      </c>
      <c r="F208" s="188" t="s">
        <v>3940</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3936</v>
      </c>
      <c r="B209" s="180" t="s">
        <v>3937</v>
      </c>
      <c r="C209" s="181" t="s">
        <v>3953</v>
      </c>
      <c r="D209" s="184" t="s">
        <v>3954</v>
      </c>
      <c r="E209" s="185" t="s">
        <v>3816</v>
      </c>
      <c r="F209" s="188" t="s">
        <v>3940</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3936</v>
      </c>
      <c r="B210" s="180" t="s">
        <v>3937</v>
      </c>
      <c r="C210" s="181" t="s">
        <v>3955</v>
      </c>
      <c r="D210" s="184" t="s">
        <v>3956</v>
      </c>
      <c r="E210" s="185" t="s">
        <v>3565</v>
      </c>
      <c r="F210" s="188" t="s">
        <v>3957</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3936</v>
      </c>
      <c r="B211" s="180" t="s">
        <v>3937</v>
      </c>
      <c r="C211" s="181" t="s">
        <v>3958</v>
      </c>
      <c r="D211" s="184" t="s">
        <v>3959</v>
      </c>
      <c r="E211" s="185" t="s">
        <v>3565</v>
      </c>
      <c r="F211" s="188" t="s">
        <v>3957</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3936</v>
      </c>
      <c r="B212" s="180" t="s">
        <v>3937</v>
      </c>
      <c r="C212" s="181" t="s">
        <v>3960</v>
      </c>
      <c r="D212" s="184" t="s">
        <v>3961</v>
      </c>
      <c r="E212" s="185" t="s">
        <v>3633</v>
      </c>
      <c r="F212" s="188" t="s">
        <v>3962</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3936</v>
      </c>
      <c r="B213" s="180" t="s">
        <v>3937</v>
      </c>
      <c r="C213" s="181" t="s">
        <v>3963</v>
      </c>
      <c r="D213" s="184" t="s">
        <v>3964</v>
      </c>
      <c r="E213" s="185" t="s">
        <v>3565</v>
      </c>
      <c r="F213" s="188" t="s">
        <v>3965</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3936</v>
      </c>
      <c r="B214" s="180" t="s">
        <v>3937</v>
      </c>
      <c r="C214" s="181" t="s">
        <v>3966</v>
      </c>
      <c r="D214" s="184" t="s">
        <v>3967</v>
      </c>
      <c r="E214" s="185" t="s">
        <v>3633</v>
      </c>
      <c r="F214" s="188" t="s">
        <v>3968</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3936</v>
      </c>
      <c r="B215" s="180" t="s">
        <v>3937</v>
      </c>
      <c r="C215" s="181" t="s">
        <v>3969</v>
      </c>
      <c r="D215" s="184" t="s">
        <v>3970</v>
      </c>
      <c r="E215" s="185" t="s">
        <v>3536</v>
      </c>
      <c r="F215" s="188" t="s">
        <v>3968</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3936</v>
      </c>
      <c r="B216" s="180" t="s">
        <v>3937</v>
      </c>
      <c r="C216" s="181" t="s">
        <v>3971</v>
      </c>
      <c r="D216" s="184" t="s">
        <v>3972</v>
      </c>
      <c r="E216" s="185" t="s">
        <v>3536</v>
      </c>
      <c r="F216" s="188" t="s">
        <v>3968</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3936</v>
      </c>
      <c r="B217" s="180" t="s">
        <v>3937</v>
      </c>
      <c r="C217" s="181" t="s">
        <v>3973</v>
      </c>
      <c r="D217" s="184" t="s">
        <v>3974</v>
      </c>
      <c r="E217" s="185" t="s">
        <v>3565</v>
      </c>
      <c r="F217" s="188" t="s">
        <v>3968</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3936</v>
      </c>
      <c r="B218" s="180" t="s">
        <v>3937</v>
      </c>
      <c r="C218" s="181" t="s">
        <v>3975</v>
      </c>
      <c r="D218" s="184" t="s">
        <v>3976</v>
      </c>
      <c r="E218" s="185" t="s">
        <v>3565</v>
      </c>
      <c r="F218" s="188" t="s">
        <v>3968</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3936</v>
      </c>
      <c r="B219" s="180" t="s">
        <v>3937</v>
      </c>
      <c r="C219" s="181" t="s">
        <v>3977</v>
      </c>
      <c r="D219" s="184" t="s">
        <v>3978</v>
      </c>
      <c r="E219" s="185" t="s">
        <v>3565</v>
      </c>
      <c r="F219" s="188" t="s">
        <v>3968</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3936</v>
      </c>
      <c r="B220" s="180" t="s">
        <v>3937</v>
      </c>
      <c r="C220" s="181" t="s">
        <v>3979</v>
      </c>
      <c r="D220" s="184" t="s">
        <v>3980</v>
      </c>
      <c r="E220" s="185" t="s">
        <v>3565</v>
      </c>
      <c r="F220" s="188" t="s">
        <v>3968</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3936</v>
      </c>
      <c r="B221" s="179" t="s">
        <v>3981</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3936</v>
      </c>
      <c r="B222" s="180" t="s">
        <v>3981</v>
      </c>
      <c r="C222" s="181" t="s">
        <v>3982</v>
      </c>
      <c r="D222" s="184" t="s">
        <v>3983</v>
      </c>
      <c r="E222" s="185" t="s">
        <v>3633</v>
      </c>
      <c r="F222" s="188" t="s">
        <v>3984</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3936</v>
      </c>
      <c r="B223" s="180" t="s">
        <v>3981</v>
      </c>
      <c r="C223" s="181" t="s">
        <v>3985</v>
      </c>
      <c r="D223" s="184" t="s">
        <v>3986</v>
      </c>
      <c r="E223" s="185" t="s">
        <v>3633</v>
      </c>
      <c r="F223" s="188" t="s">
        <v>3984</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3936</v>
      </c>
      <c r="B224" s="180" t="s">
        <v>3981</v>
      </c>
      <c r="C224" s="181" t="s">
        <v>3987</v>
      </c>
      <c r="D224" s="184" t="s">
        <v>3988</v>
      </c>
      <c r="E224" s="185" t="s">
        <v>3633</v>
      </c>
      <c r="F224" s="188" t="s">
        <v>3984</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3936</v>
      </c>
      <c r="B225" s="180" t="s">
        <v>3981</v>
      </c>
      <c r="C225" s="181" t="s">
        <v>3989</v>
      </c>
      <c r="D225" s="184" t="s">
        <v>3990</v>
      </c>
      <c r="E225" s="185" t="s">
        <v>3633</v>
      </c>
      <c r="F225" s="188" t="s">
        <v>3984</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3936</v>
      </c>
      <c r="B226" s="180" t="s">
        <v>3981</v>
      </c>
      <c r="C226" s="181" t="s">
        <v>3991</v>
      </c>
      <c r="D226" s="184" t="s">
        <v>3992</v>
      </c>
      <c r="E226" s="185" t="s">
        <v>3633</v>
      </c>
      <c r="F226" s="188" t="s">
        <v>3984</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3936</v>
      </c>
      <c r="B227" s="180" t="s">
        <v>3981</v>
      </c>
      <c r="C227" s="181" t="s">
        <v>3993</v>
      </c>
      <c r="D227" s="184" t="s">
        <v>3994</v>
      </c>
      <c r="E227" s="185" t="s">
        <v>3633</v>
      </c>
      <c r="F227" s="188" t="s">
        <v>3984</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3936</v>
      </c>
      <c r="B228" s="180" t="s">
        <v>3981</v>
      </c>
      <c r="C228" s="181" t="s">
        <v>3995</v>
      </c>
      <c r="D228" s="184" t="s">
        <v>3996</v>
      </c>
      <c r="E228" s="185" t="s">
        <v>3633</v>
      </c>
      <c r="F228" s="188" t="s">
        <v>3984</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3936</v>
      </c>
      <c r="B229" s="180" t="s">
        <v>3981</v>
      </c>
      <c r="C229" s="181" t="s">
        <v>3997</v>
      </c>
      <c r="D229" s="184" t="s">
        <v>3998</v>
      </c>
      <c r="E229" s="185" t="s">
        <v>3536</v>
      </c>
      <c r="F229" s="188" t="s">
        <v>3984</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3936</v>
      </c>
      <c r="B230" s="180" t="s">
        <v>3981</v>
      </c>
      <c r="C230" s="181" t="s">
        <v>3999</v>
      </c>
      <c r="D230" s="184" t="s">
        <v>4000</v>
      </c>
      <c r="E230" s="185" t="s">
        <v>3536</v>
      </c>
      <c r="F230" s="188" t="s">
        <v>3984</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3936</v>
      </c>
      <c r="B231" s="180" t="s">
        <v>3981</v>
      </c>
      <c r="C231" s="181" t="s">
        <v>4001</v>
      </c>
      <c r="D231" s="184" t="s">
        <v>4002</v>
      </c>
      <c r="E231" s="185" t="s">
        <v>3633</v>
      </c>
      <c r="F231" s="188" t="s">
        <v>4003</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3936</v>
      </c>
      <c r="B232" s="180" t="s">
        <v>3981</v>
      </c>
      <c r="C232" s="181" t="s">
        <v>4004</v>
      </c>
      <c r="D232" s="184" t="s">
        <v>4005</v>
      </c>
      <c r="E232" s="185" t="s">
        <v>3633</v>
      </c>
      <c r="F232" s="188" t="s">
        <v>4003</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3936</v>
      </c>
      <c r="B233" s="180" t="s">
        <v>3981</v>
      </c>
      <c r="C233" s="181" t="s">
        <v>4006</v>
      </c>
      <c r="D233" s="184" t="s">
        <v>4007</v>
      </c>
      <c r="E233" s="185" t="s">
        <v>3565</v>
      </c>
      <c r="F233" s="188" t="s">
        <v>4003</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3936</v>
      </c>
      <c r="B234" s="180" t="s">
        <v>3981</v>
      </c>
      <c r="C234" s="181" t="s">
        <v>4008</v>
      </c>
      <c r="D234" s="184" t="s">
        <v>4009</v>
      </c>
      <c r="E234" s="185" t="s">
        <v>3565</v>
      </c>
      <c r="F234" s="188" t="s">
        <v>4003</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3936</v>
      </c>
      <c r="B235" s="180" t="s">
        <v>3981</v>
      </c>
      <c r="C235" s="181" t="s">
        <v>4010</v>
      </c>
      <c r="D235" s="184" t="s">
        <v>4011</v>
      </c>
      <c r="E235" s="185" t="s">
        <v>3633</v>
      </c>
      <c r="F235" s="188" t="s">
        <v>4003</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3936</v>
      </c>
      <c r="B236" s="180" t="s">
        <v>3981</v>
      </c>
      <c r="C236" s="181" t="s">
        <v>4012</v>
      </c>
      <c r="D236" s="184" t="s">
        <v>4013</v>
      </c>
      <c r="E236" s="185" t="s">
        <v>3565</v>
      </c>
      <c r="F236" s="188" t="s">
        <v>4003</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3936</v>
      </c>
      <c r="B237" s="179" t="s">
        <v>4014</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3936</v>
      </c>
      <c r="B238" s="180" t="s">
        <v>4014</v>
      </c>
      <c r="C238" s="181" t="s">
        <v>4015</v>
      </c>
      <c r="D238" s="184" t="s">
        <v>4016</v>
      </c>
      <c r="E238" s="185" t="s">
        <v>3536</v>
      </c>
      <c r="F238" s="188" t="s">
        <v>4017</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3936</v>
      </c>
      <c r="B239" s="180" t="s">
        <v>4014</v>
      </c>
      <c r="C239" s="181" t="s">
        <v>4018</v>
      </c>
      <c r="D239" s="184" t="s">
        <v>4019</v>
      </c>
      <c r="E239" s="185" t="s">
        <v>3536</v>
      </c>
      <c r="F239" s="188" t="s">
        <v>4017</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3936</v>
      </c>
      <c r="B240" s="180" t="s">
        <v>4014</v>
      </c>
      <c r="C240" s="181" t="s">
        <v>4020</v>
      </c>
      <c r="D240" s="184" t="s">
        <v>4021</v>
      </c>
      <c r="E240" s="185" t="s">
        <v>3536</v>
      </c>
      <c r="F240" s="188" t="s">
        <v>4017</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3936</v>
      </c>
      <c r="B241" s="180" t="s">
        <v>4014</v>
      </c>
      <c r="C241" s="181" t="s">
        <v>4022</v>
      </c>
      <c r="D241" s="184" t="s">
        <v>4023</v>
      </c>
      <c r="E241" s="185" t="s">
        <v>3536</v>
      </c>
      <c r="F241" s="188" t="s">
        <v>4017</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3936</v>
      </c>
      <c r="B242" s="180" t="s">
        <v>4014</v>
      </c>
      <c r="C242" s="181" t="s">
        <v>4024</v>
      </c>
      <c r="D242" s="184" t="s">
        <v>4025</v>
      </c>
      <c r="E242" s="185" t="s">
        <v>3536</v>
      </c>
      <c r="F242" s="188" t="s">
        <v>4017</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3936</v>
      </c>
      <c r="B243" s="180" t="s">
        <v>4014</v>
      </c>
      <c r="C243" s="181" t="s">
        <v>4026</v>
      </c>
      <c r="D243" s="184" t="s">
        <v>4027</v>
      </c>
      <c r="E243" s="185" t="s">
        <v>3536</v>
      </c>
      <c r="F243" s="188" t="s">
        <v>4017</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3936</v>
      </c>
      <c r="B244" s="180" t="s">
        <v>4014</v>
      </c>
      <c r="C244" s="181" t="s">
        <v>4028</v>
      </c>
      <c r="D244" s="184" t="s">
        <v>4029</v>
      </c>
      <c r="E244" s="185" t="s">
        <v>3536</v>
      </c>
      <c r="F244" s="188" t="s">
        <v>4017</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3936</v>
      </c>
      <c r="B245" s="180" t="s">
        <v>4014</v>
      </c>
      <c r="C245" s="181" t="s">
        <v>4030</v>
      </c>
      <c r="D245" s="184" t="s">
        <v>4031</v>
      </c>
      <c r="E245" s="185" t="s">
        <v>3536</v>
      </c>
      <c r="F245" s="188" t="s">
        <v>4017</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3936</v>
      </c>
      <c r="B246" s="180" t="s">
        <v>4014</v>
      </c>
      <c r="C246" s="181" t="s">
        <v>4032</v>
      </c>
      <c r="D246" s="184" t="s">
        <v>4033</v>
      </c>
      <c r="E246" s="185" t="s">
        <v>3536</v>
      </c>
      <c r="F246" s="188" t="s">
        <v>4017</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3936</v>
      </c>
      <c r="B247" s="180" t="s">
        <v>4014</v>
      </c>
      <c r="C247" s="181" t="s">
        <v>4034</v>
      </c>
      <c r="D247" s="184" t="s">
        <v>4035</v>
      </c>
      <c r="E247" s="185" t="s">
        <v>3536</v>
      </c>
      <c r="F247" s="188" t="s">
        <v>4017</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3936</v>
      </c>
      <c r="B248" s="180" t="s">
        <v>4014</v>
      </c>
      <c r="C248" s="181" t="s">
        <v>4036</v>
      </c>
      <c r="D248" s="184" t="s">
        <v>4037</v>
      </c>
      <c r="E248" s="185" t="s">
        <v>3565</v>
      </c>
      <c r="F248" s="188" t="s">
        <v>4017</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3936</v>
      </c>
      <c r="B249" s="180" t="s">
        <v>4014</v>
      </c>
      <c r="C249" s="181" t="s">
        <v>4038</v>
      </c>
      <c r="D249" s="184" t="s">
        <v>4039</v>
      </c>
      <c r="E249" s="185" t="s">
        <v>3565</v>
      </c>
      <c r="F249" s="188" t="s">
        <v>4040</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3936</v>
      </c>
      <c r="B250" s="180" t="s">
        <v>4014</v>
      </c>
      <c r="C250" s="181" t="s">
        <v>4041</v>
      </c>
      <c r="D250" s="184" t="s">
        <v>4042</v>
      </c>
      <c r="E250" s="185" t="s">
        <v>3565</v>
      </c>
      <c r="F250" s="188" t="s">
        <v>4040</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3936</v>
      </c>
      <c r="B251" s="179" t="s">
        <v>4043</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3936</v>
      </c>
      <c r="B252" s="180" t="s">
        <v>4043</v>
      </c>
      <c r="C252" s="181" t="s">
        <v>4044</v>
      </c>
      <c r="D252" s="184" t="s">
        <v>4045</v>
      </c>
      <c r="E252" s="185" t="s">
        <v>3633</v>
      </c>
      <c r="F252" s="188" t="s">
        <v>4046</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3936</v>
      </c>
      <c r="B253" s="180" t="s">
        <v>4043</v>
      </c>
      <c r="C253" s="181" t="s">
        <v>4047</v>
      </c>
      <c r="D253" s="184" t="s">
        <v>4048</v>
      </c>
      <c r="E253" s="185" t="s">
        <v>3633</v>
      </c>
      <c r="F253" s="188" t="s">
        <v>4046</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3936</v>
      </c>
      <c r="B254" s="180" t="s">
        <v>4043</v>
      </c>
      <c r="C254" s="181" t="s">
        <v>4049</v>
      </c>
      <c r="D254" s="184" t="s">
        <v>4050</v>
      </c>
      <c r="E254" s="185" t="s">
        <v>3633</v>
      </c>
      <c r="F254" s="188" t="s">
        <v>4046</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3936</v>
      </c>
      <c r="B255" s="180" t="s">
        <v>4043</v>
      </c>
      <c r="C255" s="181" t="s">
        <v>4051</v>
      </c>
      <c r="D255" s="184" t="s">
        <v>4052</v>
      </c>
      <c r="E255" s="185" t="s">
        <v>3633</v>
      </c>
      <c r="F255" s="188" t="s">
        <v>4046</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3936</v>
      </c>
      <c r="B256" s="180" t="s">
        <v>4043</v>
      </c>
      <c r="C256" s="181" t="s">
        <v>4053</v>
      </c>
      <c r="D256" s="184" t="s">
        <v>4054</v>
      </c>
      <c r="E256" s="185" t="s">
        <v>3633</v>
      </c>
      <c r="F256" s="188" t="s">
        <v>4046</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3936</v>
      </c>
      <c r="B257" s="180" t="s">
        <v>4043</v>
      </c>
      <c r="C257" s="181" t="s">
        <v>4055</v>
      </c>
      <c r="D257" s="184" t="s">
        <v>4056</v>
      </c>
      <c r="E257" s="185" t="s">
        <v>3536</v>
      </c>
      <c r="F257" s="188" t="s">
        <v>4046</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3936</v>
      </c>
      <c r="B258" s="180" t="s">
        <v>4043</v>
      </c>
      <c r="C258" s="181" t="s">
        <v>4057</v>
      </c>
      <c r="D258" s="184" t="s">
        <v>4058</v>
      </c>
      <c r="E258" s="185" t="s">
        <v>3536</v>
      </c>
      <c r="F258" s="188" t="s">
        <v>4046</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3936</v>
      </c>
      <c r="B259" s="180" t="s">
        <v>4043</v>
      </c>
      <c r="C259" s="181" t="s">
        <v>4059</v>
      </c>
      <c r="D259" s="184" t="s">
        <v>4060</v>
      </c>
      <c r="E259" s="185" t="s">
        <v>3536</v>
      </c>
      <c r="F259" s="188" t="s">
        <v>4046</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3936</v>
      </c>
      <c r="B260" s="180" t="s">
        <v>4043</v>
      </c>
      <c r="C260" s="181" t="s">
        <v>4061</v>
      </c>
      <c r="D260" s="184" t="s">
        <v>4062</v>
      </c>
      <c r="E260" s="185" t="s">
        <v>3536</v>
      </c>
      <c r="F260" s="188" t="s">
        <v>4046</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3936</v>
      </c>
      <c r="B261" s="180" t="s">
        <v>4043</v>
      </c>
      <c r="C261" s="181" t="s">
        <v>4063</v>
      </c>
      <c r="D261" s="184" t="s">
        <v>4064</v>
      </c>
      <c r="E261" s="185" t="s">
        <v>3681</v>
      </c>
      <c r="F261" s="188" t="s">
        <v>4046</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3936</v>
      </c>
      <c r="B262" s="180" t="s">
        <v>4043</v>
      </c>
      <c r="C262" s="181" t="s">
        <v>4065</v>
      </c>
      <c r="D262" s="184" t="s">
        <v>4066</v>
      </c>
      <c r="E262" s="185" t="s">
        <v>3681</v>
      </c>
      <c r="F262" s="188" t="s">
        <v>4046</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3936</v>
      </c>
      <c r="B263" s="180" t="s">
        <v>4043</v>
      </c>
      <c r="C263" s="181" t="s">
        <v>4067</v>
      </c>
      <c r="D263" s="184" t="s">
        <v>4068</v>
      </c>
      <c r="E263" s="185" t="s">
        <v>3681</v>
      </c>
      <c r="F263" s="188" t="s">
        <v>4046</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3936</v>
      </c>
      <c r="B264" s="179" t="s">
        <v>4069</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3936</v>
      </c>
      <c r="B265" s="180" t="s">
        <v>4069</v>
      </c>
      <c r="C265" s="181" t="s">
        <v>4070</v>
      </c>
      <c r="D265" s="184" t="s">
        <v>4071</v>
      </c>
      <c r="E265" s="185" t="s">
        <v>3565</v>
      </c>
      <c r="F265" s="188" t="s">
        <v>4072</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3936</v>
      </c>
      <c r="B266" s="180" t="s">
        <v>4069</v>
      </c>
      <c r="C266" s="181" t="s">
        <v>4073</v>
      </c>
      <c r="D266" s="184" t="s">
        <v>4074</v>
      </c>
      <c r="E266" s="185" t="s">
        <v>3565</v>
      </c>
      <c r="F266" s="188" t="s">
        <v>4072</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3936</v>
      </c>
      <c r="B267" s="180" t="s">
        <v>4069</v>
      </c>
      <c r="C267" s="181" t="s">
        <v>4075</v>
      </c>
      <c r="D267" s="184" t="s">
        <v>4076</v>
      </c>
      <c r="E267" s="185" t="s">
        <v>3565</v>
      </c>
      <c r="F267" s="188" t="s">
        <v>4072</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3936</v>
      </c>
      <c r="B268" s="180" t="s">
        <v>4069</v>
      </c>
      <c r="C268" s="181" t="s">
        <v>4077</v>
      </c>
      <c r="D268" s="184" t="s">
        <v>4078</v>
      </c>
      <c r="E268" s="185" t="s">
        <v>3565</v>
      </c>
      <c r="F268" s="188" t="s">
        <v>4072</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3936</v>
      </c>
      <c r="B269" s="180" t="s">
        <v>4069</v>
      </c>
      <c r="C269" s="181" t="s">
        <v>4079</v>
      </c>
      <c r="D269" s="184" t="s">
        <v>4080</v>
      </c>
      <c r="E269" s="185" t="s">
        <v>3565</v>
      </c>
      <c r="F269" s="188" t="s">
        <v>4072</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3936</v>
      </c>
      <c r="B270" s="180" t="s">
        <v>4069</v>
      </c>
      <c r="C270" s="181" t="s">
        <v>4081</v>
      </c>
      <c r="D270" s="184" t="s">
        <v>4082</v>
      </c>
      <c r="E270" s="185" t="s">
        <v>3565</v>
      </c>
      <c r="F270" s="188" t="s">
        <v>4072</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3936</v>
      </c>
      <c r="B271" s="180" t="s">
        <v>4069</v>
      </c>
      <c r="C271" s="181" t="s">
        <v>4083</v>
      </c>
      <c r="D271" s="184" t="s">
        <v>4084</v>
      </c>
      <c r="E271" s="185" t="s">
        <v>3565</v>
      </c>
      <c r="F271" s="188" t="s">
        <v>4072</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3936</v>
      </c>
      <c r="B272" s="180" t="s">
        <v>4069</v>
      </c>
      <c r="C272" s="181" t="s">
        <v>4085</v>
      </c>
      <c r="D272" s="184" t="s">
        <v>4086</v>
      </c>
      <c r="E272" s="185" t="s">
        <v>3565</v>
      </c>
      <c r="F272" s="188" t="s">
        <v>4072</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3936</v>
      </c>
      <c r="B273" s="180" t="s">
        <v>4069</v>
      </c>
      <c r="C273" s="181" t="s">
        <v>4087</v>
      </c>
      <c r="D273" s="184" t="s">
        <v>4088</v>
      </c>
      <c r="E273" s="185" t="s">
        <v>3565</v>
      </c>
      <c r="F273" s="188" t="s">
        <v>4072</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4089</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4089</v>
      </c>
      <c r="B275" s="179" t="s">
        <v>4090</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4089</v>
      </c>
      <c r="B276" s="180" t="s">
        <v>4090</v>
      </c>
      <c r="C276" s="181" t="s">
        <v>4091</v>
      </c>
      <c r="D276" s="184" t="s">
        <v>4092</v>
      </c>
      <c r="E276" s="185" t="s">
        <v>3536</v>
      </c>
      <c r="F276" s="188" t="s">
        <v>4093</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4089</v>
      </c>
      <c r="B277" s="180" t="s">
        <v>4090</v>
      </c>
      <c r="C277" s="181" t="s">
        <v>4094</v>
      </c>
      <c r="D277" s="184" t="s">
        <v>4095</v>
      </c>
      <c r="E277" s="185" t="s">
        <v>3536</v>
      </c>
      <c r="F277" s="188" t="s">
        <v>4093</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4089</v>
      </c>
      <c r="B278" s="180" t="s">
        <v>4090</v>
      </c>
      <c r="C278" s="181" t="s">
        <v>4096</v>
      </c>
      <c r="D278" s="184" t="s">
        <v>4097</v>
      </c>
      <c r="E278" s="185" t="s">
        <v>3536</v>
      </c>
      <c r="F278" s="188" t="s">
        <v>4093</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4089</v>
      </c>
      <c r="B279" s="180" t="s">
        <v>4090</v>
      </c>
      <c r="C279" s="181" t="s">
        <v>4098</v>
      </c>
      <c r="D279" s="184" t="s">
        <v>4099</v>
      </c>
      <c r="E279" s="185" t="s">
        <v>3536</v>
      </c>
      <c r="F279" s="188" t="s">
        <v>4093</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4089</v>
      </c>
      <c r="B280" s="180" t="s">
        <v>4090</v>
      </c>
      <c r="C280" s="181" t="s">
        <v>4100</v>
      </c>
      <c r="D280" s="184" t="s">
        <v>4101</v>
      </c>
      <c r="E280" s="185" t="s">
        <v>3536</v>
      </c>
      <c r="F280" s="188" t="s">
        <v>4093</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4089</v>
      </c>
      <c r="B281" s="180" t="s">
        <v>4090</v>
      </c>
      <c r="C281" s="181" t="s">
        <v>4102</v>
      </c>
      <c r="D281" s="184" t="s">
        <v>4103</v>
      </c>
      <c r="E281" s="185" t="s">
        <v>3536</v>
      </c>
      <c r="F281" s="188" t="s">
        <v>4093</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4089</v>
      </c>
      <c r="B282" s="180" t="s">
        <v>4090</v>
      </c>
      <c r="C282" s="181" t="s">
        <v>4104</v>
      </c>
      <c r="D282" s="184" t="s">
        <v>4105</v>
      </c>
      <c r="E282" s="185" t="s">
        <v>3536</v>
      </c>
      <c r="F282" s="188" t="s">
        <v>4093</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4089</v>
      </c>
      <c r="B283" s="180" t="s">
        <v>4090</v>
      </c>
      <c r="C283" s="181" t="s">
        <v>4106</v>
      </c>
      <c r="D283" s="184" t="s">
        <v>4107</v>
      </c>
      <c r="E283" s="185" t="s">
        <v>3633</v>
      </c>
      <c r="F283" s="188" t="s">
        <v>4108</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4089</v>
      </c>
      <c r="B284" s="180" t="s">
        <v>4090</v>
      </c>
      <c r="C284" s="181" t="s">
        <v>4109</v>
      </c>
      <c r="D284" s="184" t="s">
        <v>4110</v>
      </c>
      <c r="E284" s="185" t="s">
        <v>3633</v>
      </c>
      <c r="F284" s="188" t="s">
        <v>4108</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4089</v>
      </c>
      <c r="B285" s="180" t="s">
        <v>4090</v>
      </c>
      <c r="C285" s="181" t="s">
        <v>4111</v>
      </c>
      <c r="D285" s="184" t="s">
        <v>4112</v>
      </c>
      <c r="E285" s="185" t="s">
        <v>3536</v>
      </c>
      <c r="F285" s="188" t="s">
        <v>4108</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4089</v>
      </c>
      <c r="B286" s="180" t="s">
        <v>4090</v>
      </c>
      <c r="C286" s="181" t="s">
        <v>4113</v>
      </c>
      <c r="D286" s="184" t="s">
        <v>4114</v>
      </c>
      <c r="E286" s="185" t="s">
        <v>3565</v>
      </c>
      <c r="F286" s="188" t="s">
        <v>4108</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4089</v>
      </c>
      <c r="B287" s="180" t="s">
        <v>4090</v>
      </c>
      <c r="C287" s="181" t="s">
        <v>4115</v>
      </c>
      <c r="D287" s="184" t="s">
        <v>4116</v>
      </c>
      <c r="E287" s="185" t="s">
        <v>3565</v>
      </c>
      <c r="F287" s="188" t="s">
        <v>4108</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4089</v>
      </c>
      <c r="B288" s="180" t="s">
        <v>4090</v>
      </c>
      <c r="C288" s="181" t="s">
        <v>4117</v>
      </c>
      <c r="D288" s="184" t="s">
        <v>4118</v>
      </c>
      <c r="E288" s="185" t="s">
        <v>3565</v>
      </c>
      <c r="F288" s="188" t="s">
        <v>4108</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4089</v>
      </c>
      <c r="B289" s="180" t="s">
        <v>4090</v>
      </c>
      <c r="C289" s="181" t="s">
        <v>4119</v>
      </c>
      <c r="D289" s="184" t="s">
        <v>4120</v>
      </c>
      <c r="E289" s="185" t="s">
        <v>3565</v>
      </c>
      <c r="F289" s="188" t="s">
        <v>4108</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4089</v>
      </c>
      <c r="B290" s="180" t="s">
        <v>4090</v>
      </c>
      <c r="C290" s="181" t="s">
        <v>4121</v>
      </c>
      <c r="D290" s="184" t="s">
        <v>4122</v>
      </c>
      <c r="E290" s="185" t="s">
        <v>3536</v>
      </c>
      <c r="F290" s="188" t="s">
        <v>4108</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4089</v>
      </c>
      <c r="B291" s="180" t="s">
        <v>4090</v>
      </c>
      <c r="C291" s="181" t="s">
        <v>4123</v>
      </c>
      <c r="D291" s="184" t="s">
        <v>4124</v>
      </c>
      <c r="E291" s="185" t="s">
        <v>3565</v>
      </c>
      <c r="F291" s="188" t="s">
        <v>4125</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4089</v>
      </c>
      <c r="B292" s="180" t="s">
        <v>4090</v>
      </c>
      <c r="C292" s="181" t="s">
        <v>4126</v>
      </c>
      <c r="D292" s="184" t="s">
        <v>4127</v>
      </c>
      <c r="E292" s="185" t="s">
        <v>3565</v>
      </c>
      <c r="F292" s="188" t="s">
        <v>4125</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4089</v>
      </c>
      <c r="B293" s="180" t="s">
        <v>4090</v>
      </c>
      <c r="C293" s="181" t="s">
        <v>4128</v>
      </c>
      <c r="D293" s="184" t="s">
        <v>4129</v>
      </c>
      <c r="E293" s="185" t="s">
        <v>3816</v>
      </c>
      <c r="F293" s="188" t="s">
        <v>4108</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4089</v>
      </c>
      <c r="B294" s="180" t="s">
        <v>4090</v>
      </c>
      <c r="C294" s="181" t="s">
        <v>4130</v>
      </c>
      <c r="D294" s="184" t="s">
        <v>4131</v>
      </c>
      <c r="E294" s="185" t="s">
        <v>3816</v>
      </c>
      <c r="F294" s="188" t="s">
        <v>4108</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4089</v>
      </c>
      <c r="B295" s="180" t="s">
        <v>4090</v>
      </c>
      <c r="C295" s="181" t="s">
        <v>4132</v>
      </c>
      <c r="D295" s="184" t="s">
        <v>4133</v>
      </c>
      <c r="E295" s="185" t="s">
        <v>3633</v>
      </c>
      <c r="F295" s="188" t="s">
        <v>4108</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4089</v>
      </c>
      <c r="B296" s="180" t="s">
        <v>4090</v>
      </c>
      <c r="C296" s="181" t="s">
        <v>4134</v>
      </c>
      <c r="D296" s="184" t="s">
        <v>4135</v>
      </c>
      <c r="E296" s="185" t="s">
        <v>3633</v>
      </c>
      <c r="F296" s="188" t="s">
        <v>4108</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4089</v>
      </c>
      <c r="B297" s="180" t="s">
        <v>4090</v>
      </c>
      <c r="C297" s="181" t="s">
        <v>4136</v>
      </c>
      <c r="D297" s="184" t="s">
        <v>4137</v>
      </c>
      <c r="E297" s="185" t="s">
        <v>3536</v>
      </c>
      <c r="F297" s="188" t="s">
        <v>4108</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4089</v>
      </c>
      <c r="B298" s="180" t="s">
        <v>4090</v>
      </c>
      <c r="C298" s="181" t="s">
        <v>4138</v>
      </c>
      <c r="D298" s="184" t="s">
        <v>4139</v>
      </c>
      <c r="E298" s="185" t="s">
        <v>3633</v>
      </c>
      <c r="F298" s="188" t="s">
        <v>4108</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4089</v>
      </c>
      <c r="B299" s="180" t="s">
        <v>4090</v>
      </c>
      <c r="C299" s="181" t="s">
        <v>4140</v>
      </c>
      <c r="D299" s="184" t="s">
        <v>4141</v>
      </c>
      <c r="E299" s="185" t="s">
        <v>3565</v>
      </c>
      <c r="F299" s="188" t="s">
        <v>4108</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4089</v>
      </c>
      <c r="B300" s="180" t="s">
        <v>4090</v>
      </c>
      <c r="C300" s="181" t="s">
        <v>4142</v>
      </c>
      <c r="D300" s="184" t="s">
        <v>4143</v>
      </c>
      <c r="E300" s="185" t="s">
        <v>3633</v>
      </c>
      <c r="F300" s="188" t="s">
        <v>4108</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4089</v>
      </c>
      <c r="B301" s="180" t="s">
        <v>4090</v>
      </c>
      <c r="C301" s="181" t="s">
        <v>4144</v>
      </c>
      <c r="D301" s="184" t="s">
        <v>4145</v>
      </c>
      <c r="E301" s="185" t="s">
        <v>3681</v>
      </c>
      <c r="F301" s="188" t="s">
        <v>4108</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4089</v>
      </c>
      <c r="B302" s="180" t="s">
        <v>4090</v>
      </c>
      <c r="C302" s="181" t="s">
        <v>4146</v>
      </c>
      <c r="D302" s="184" t="s">
        <v>4147</v>
      </c>
      <c r="E302" s="185" t="s">
        <v>3681</v>
      </c>
      <c r="F302" s="188" t="s">
        <v>4108</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4089</v>
      </c>
      <c r="B303" s="179" t="s">
        <v>4148</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4089</v>
      </c>
      <c r="B304" s="180" t="s">
        <v>4148</v>
      </c>
      <c r="C304" s="181" t="s">
        <v>4149</v>
      </c>
      <c r="D304" s="184" t="s">
        <v>4150</v>
      </c>
      <c r="E304" s="185" t="s">
        <v>3536</v>
      </c>
      <c r="F304" s="188" t="s">
        <v>4151</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4089</v>
      </c>
      <c r="B305" s="180" t="s">
        <v>4148</v>
      </c>
      <c r="C305" s="181" t="s">
        <v>4152</v>
      </c>
      <c r="D305" s="184" t="s">
        <v>4153</v>
      </c>
      <c r="E305" s="185" t="s">
        <v>3536</v>
      </c>
      <c r="F305" s="188" t="s">
        <v>4151</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4089</v>
      </c>
      <c r="B306" s="180" t="s">
        <v>4148</v>
      </c>
      <c r="C306" s="181" t="s">
        <v>4154</v>
      </c>
      <c r="D306" s="184" t="s">
        <v>4155</v>
      </c>
      <c r="E306" s="185" t="s">
        <v>3536</v>
      </c>
      <c r="F306" s="188" t="s">
        <v>4151</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4089</v>
      </c>
      <c r="B307" s="180" t="s">
        <v>4148</v>
      </c>
      <c r="C307" s="181" t="s">
        <v>4156</v>
      </c>
      <c r="D307" s="184" t="s">
        <v>4157</v>
      </c>
      <c r="E307" s="185" t="s">
        <v>3536</v>
      </c>
      <c r="F307" s="188" t="s">
        <v>4151</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4089</v>
      </c>
      <c r="B308" s="180" t="s">
        <v>4148</v>
      </c>
      <c r="C308" s="181" t="s">
        <v>4158</v>
      </c>
      <c r="D308" s="184" t="s">
        <v>4159</v>
      </c>
      <c r="E308" s="185" t="s">
        <v>3633</v>
      </c>
      <c r="F308" s="188" t="s">
        <v>4151</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4089</v>
      </c>
      <c r="B309" s="180" t="s">
        <v>4148</v>
      </c>
      <c r="C309" s="181" t="s">
        <v>4160</v>
      </c>
      <c r="D309" s="184" t="s">
        <v>4161</v>
      </c>
      <c r="E309" s="185" t="s">
        <v>3633</v>
      </c>
      <c r="F309" s="188" t="s">
        <v>4151</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4089</v>
      </c>
      <c r="B310" s="180" t="s">
        <v>4148</v>
      </c>
      <c r="C310" s="181" t="s">
        <v>4162</v>
      </c>
      <c r="D310" s="184" t="s">
        <v>4163</v>
      </c>
      <c r="E310" s="185" t="s">
        <v>3633</v>
      </c>
      <c r="F310" s="188" t="s">
        <v>4151</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4089</v>
      </c>
      <c r="B311" s="180" t="s">
        <v>4148</v>
      </c>
      <c r="C311" s="181" t="s">
        <v>4164</v>
      </c>
      <c r="D311" s="184" t="s">
        <v>4165</v>
      </c>
      <c r="E311" s="185" t="s">
        <v>3633</v>
      </c>
      <c r="F311" s="188" t="s">
        <v>4151</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4089</v>
      </c>
      <c r="B312" s="180" t="s">
        <v>4148</v>
      </c>
      <c r="C312" s="181" t="s">
        <v>4166</v>
      </c>
      <c r="D312" s="184" t="s">
        <v>4167</v>
      </c>
      <c r="E312" s="185" t="s">
        <v>3633</v>
      </c>
      <c r="F312" s="188" t="s">
        <v>4151</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4089</v>
      </c>
      <c r="B313" s="180" t="s">
        <v>4148</v>
      </c>
      <c r="C313" s="181" t="s">
        <v>4168</v>
      </c>
      <c r="D313" s="184" t="s">
        <v>4169</v>
      </c>
      <c r="E313" s="185" t="s">
        <v>3565</v>
      </c>
      <c r="F313" s="188" t="s">
        <v>4151</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4089</v>
      </c>
      <c r="B314" s="180" t="s">
        <v>4148</v>
      </c>
      <c r="C314" s="181" t="s">
        <v>4170</v>
      </c>
      <c r="D314" s="184" t="s">
        <v>4171</v>
      </c>
      <c r="E314" s="185" t="s">
        <v>3565</v>
      </c>
      <c r="F314" s="188" t="s">
        <v>4151</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4089</v>
      </c>
      <c r="B315" s="180" t="s">
        <v>4148</v>
      </c>
      <c r="C315" s="181" t="s">
        <v>4172</v>
      </c>
      <c r="D315" s="184" t="s">
        <v>4173</v>
      </c>
      <c r="E315" s="185" t="s">
        <v>3565</v>
      </c>
      <c r="F315" s="188" t="s">
        <v>4151</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4089</v>
      </c>
      <c r="B316" s="180" t="s">
        <v>4148</v>
      </c>
      <c r="C316" s="181" t="s">
        <v>4174</v>
      </c>
      <c r="D316" s="184" t="s">
        <v>4175</v>
      </c>
      <c r="E316" s="185" t="s">
        <v>3565</v>
      </c>
      <c r="F316" s="188" t="s">
        <v>4151</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4089</v>
      </c>
      <c r="B317" s="180" t="s">
        <v>4148</v>
      </c>
      <c r="C317" s="181" t="s">
        <v>4176</v>
      </c>
      <c r="D317" s="184" t="s">
        <v>4177</v>
      </c>
      <c r="E317" s="185" t="s">
        <v>3633</v>
      </c>
      <c r="F317" s="188" t="s">
        <v>4108</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4089</v>
      </c>
      <c r="B318" s="180" t="s">
        <v>4148</v>
      </c>
      <c r="C318" s="181" t="s">
        <v>4178</v>
      </c>
      <c r="D318" s="184" t="s">
        <v>4179</v>
      </c>
      <c r="E318" s="185" t="s">
        <v>3681</v>
      </c>
      <c r="F318" s="188" t="s">
        <v>4108</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4089</v>
      </c>
      <c r="B319" s="180" t="s">
        <v>4148</v>
      </c>
      <c r="C319" s="181" t="s">
        <v>4180</v>
      </c>
      <c r="D319" s="184" t="s">
        <v>4181</v>
      </c>
      <c r="E319" s="185" t="s">
        <v>3681</v>
      </c>
      <c r="F319" s="188" t="s">
        <v>4108</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4089</v>
      </c>
      <c r="B320" s="179" t="s">
        <v>4182</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4089</v>
      </c>
      <c r="B321" s="180" t="s">
        <v>4182</v>
      </c>
      <c r="C321" s="181" t="s">
        <v>4183</v>
      </c>
      <c r="D321" s="184" t="s">
        <v>4184</v>
      </c>
      <c r="E321" s="185" t="s">
        <v>3565</v>
      </c>
      <c r="F321" s="188" t="s">
        <v>4185</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4089</v>
      </c>
      <c r="B322" s="180" t="s">
        <v>4182</v>
      </c>
      <c r="C322" s="181" t="s">
        <v>4186</v>
      </c>
      <c r="D322" s="184" t="s">
        <v>4187</v>
      </c>
      <c r="E322" s="185" t="s">
        <v>3565</v>
      </c>
      <c r="F322" s="188" t="s">
        <v>4185</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4089</v>
      </c>
      <c r="B323" s="180" t="s">
        <v>4182</v>
      </c>
      <c r="C323" s="181" t="s">
        <v>4188</v>
      </c>
      <c r="D323" s="184" t="s">
        <v>4189</v>
      </c>
      <c r="E323" s="185" t="s">
        <v>3565</v>
      </c>
      <c r="F323" s="188" t="s">
        <v>4185</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4089</v>
      </c>
      <c r="B324" s="180" t="s">
        <v>4182</v>
      </c>
      <c r="C324" s="181" t="s">
        <v>4190</v>
      </c>
      <c r="D324" s="184" t="s">
        <v>4191</v>
      </c>
      <c r="E324" s="185" t="s">
        <v>3565</v>
      </c>
      <c r="F324" s="188" t="s">
        <v>4185</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4089</v>
      </c>
      <c r="B325" s="180" t="s">
        <v>4182</v>
      </c>
      <c r="C325" s="181" t="s">
        <v>4192</v>
      </c>
      <c r="D325" s="184" t="s">
        <v>4193</v>
      </c>
      <c r="E325" s="185" t="s">
        <v>3565</v>
      </c>
      <c r="F325" s="188" t="s">
        <v>4185</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4089</v>
      </c>
      <c r="B326" s="180" t="s">
        <v>4182</v>
      </c>
      <c r="C326" s="181" t="s">
        <v>4194</v>
      </c>
      <c r="D326" s="184" t="s">
        <v>4195</v>
      </c>
      <c r="E326" s="185" t="s">
        <v>3565</v>
      </c>
      <c r="F326" s="188" t="s">
        <v>4185</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4089</v>
      </c>
      <c r="B327" s="180" t="s">
        <v>4182</v>
      </c>
      <c r="C327" s="181" t="s">
        <v>4196</v>
      </c>
      <c r="D327" s="184" t="s">
        <v>4197</v>
      </c>
      <c r="E327" s="185" t="s">
        <v>3565</v>
      </c>
      <c r="F327" s="188" t="s">
        <v>4185</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4089</v>
      </c>
      <c r="B328" s="180" t="s">
        <v>4182</v>
      </c>
      <c r="C328" s="181" t="s">
        <v>4198</v>
      </c>
      <c r="D328" s="184" t="s">
        <v>4199</v>
      </c>
      <c r="E328" s="185" t="s">
        <v>3565</v>
      </c>
      <c r="F328" s="188" t="s">
        <v>4185</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4089</v>
      </c>
      <c r="B329" s="180" t="s">
        <v>4182</v>
      </c>
      <c r="C329" s="181" t="s">
        <v>4200</v>
      </c>
      <c r="D329" s="184" t="s">
        <v>4201</v>
      </c>
      <c r="E329" s="185" t="s">
        <v>3565</v>
      </c>
      <c r="F329" s="188" t="s">
        <v>4185</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4089</v>
      </c>
      <c r="B330" s="180" t="s">
        <v>4182</v>
      </c>
      <c r="C330" s="181" t="s">
        <v>4202</v>
      </c>
      <c r="D330" s="184" t="s">
        <v>4203</v>
      </c>
      <c r="E330" s="185" t="s">
        <v>3565</v>
      </c>
      <c r="F330" s="188" t="s">
        <v>4185</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4089</v>
      </c>
      <c r="B331" s="180" t="s">
        <v>4182</v>
      </c>
      <c r="C331" s="181" t="s">
        <v>4204</v>
      </c>
      <c r="D331" s="184" t="s">
        <v>4205</v>
      </c>
      <c r="E331" s="185" t="s">
        <v>3565</v>
      </c>
      <c r="F331" s="188" t="s">
        <v>4185</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4089</v>
      </c>
      <c r="B332" s="180" t="s">
        <v>4182</v>
      </c>
      <c r="C332" s="181" t="s">
        <v>4206</v>
      </c>
      <c r="D332" s="184" t="s">
        <v>4207</v>
      </c>
      <c r="E332" s="185" t="s">
        <v>3565</v>
      </c>
      <c r="F332" s="188" t="s">
        <v>4185</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4089</v>
      </c>
      <c r="B333" s="180" t="s">
        <v>4182</v>
      </c>
      <c r="C333" s="181" t="s">
        <v>4208</v>
      </c>
      <c r="D333" s="184" t="s">
        <v>4209</v>
      </c>
      <c r="E333" s="185" t="s">
        <v>3565</v>
      </c>
      <c r="F333" s="188" t="s">
        <v>4185</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4089</v>
      </c>
      <c r="B334" s="180" t="s">
        <v>4182</v>
      </c>
      <c r="C334" s="181" t="s">
        <v>4210</v>
      </c>
      <c r="D334" s="184" t="s">
        <v>4211</v>
      </c>
      <c r="E334" s="185" t="s">
        <v>3565</v>
      </c>
      <c r="F334" s="188" t="s">
        <v>4185</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4089</v>
      </c>
      <c r="B335" s="180" t="s">
        <v>4182</v>
      </c>
      <c r="C335" s="181" t="s">
        <v>4212</v>
      </c>
      <c r="D335" s="184" t="s">
        <v>4213</v>
      </c>
      <c r="E335" s="185" t="s">
        <v>3565</v>
      </c>
      <c r="F335" s="188" t="s">
        <v>4185</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4089</v>
      </c>
      <c r="B336" s="180" t="s">
        <v>4182</v>
      </c>
      <c r="C336" s="181" t="s">
        <v>4214</v>
      </c>
      <c r="D336" s="184" t="s">
        <v>4215</v>
      </c>
      <c r="E336" s="185" t="s">
        <v>3681</v>
      </c>
      <c r="F336" s="188" t="s">
        <v>4185</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4089</v>
      </c>
      <c r="B337" s="180" t="s">
        <v>4182</v>
      </c>
      <c r="C337" s="181" t="s">
        <v>4216</v>
      </c>
      <c r="D337" s="184" t="s">
        <v>4217</v>
      </c>
      <c r="E337" s="185" t="s">
        <v>3681</v>
      </c>
      <c r="F337" s="188" t="s">
        <v>4185</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4089</v>
      </c>
      <c r="B338" s="180" t="s">
        <v>4182</v>
      </c>
      <c r="C338" s="181" t="s">
        <v>4218</v>
      </c>
      <c r="D338" s="184" t="s">
        <v>4219</v>
      </c>
      <c r="E338" s="185" t="s">
        <v>3565</v>
      </c>
      <c r="F338" s="188" t="s">
        <v>4185</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4089</v>
      </c>
      <c r="B339" s="180" t="s">
        <v>4182</v>
      </c>
      <c r="C339" s="181" t="s">
        <v>4220</v>
      </c>
      <c r="D339" s="184" t="s">
        <v>4221</v>
      </c>
      <c r="E339" s="185" t="s">
        <v>3565</v>
      </c>
      <c r="F339" s="188" t="s">
        <v>4185</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4089</v>
      </c>
      <c r="B340" s="179" t="s">
        <v>4222</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4089</v>
      </c>
      <c r="B341" s="180" t="s">
        <v>4222</v>
      </c>
      <c r="C341" s="181" t="s">
        <v>4223</v>
      </c>
      <c r="D341" s="184" t="s">
        <v>4224</v>
      </c>
      <c r="E341" s="185" t="s">
        <v>3536</v>
      </c>
      <c r="F341" s="188" t="s">
        <v>4108</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4089</v>
      </c>
      <c r="B342" s="180" t="s">
        <v>4222</v>
      </c>
      <c r="C342" s="181" t="s">
        <v>4225</v>
      </c>
      <c r="D342" s="184" t="s">
        <v>4226</v>
      </c>
      <c r="E342" s="185" t="s">
        <v>3536</v>
      </c>
      <c r="F342" s="188" t="s">
        <v>4108</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4089</v>
      </c>
      <c r="B343" s="180" t="s">
        <v>4222</v>
      </c>
      <c r="C343" s="181" t="s">
        <v>4227</v>
      </c>
      <c r="D343" s="184" t="s">
        <v>4228</v>
      </c>
      <c r="E343" s="185" t="s">
        <v>3633</v>
      </c>
      <c r="F343" s="188" t="s">
        <v>4229</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4089</v>
      </c>
      <c r="B344" s="180" t="s">
        <v>4222</v>
      </c>
      <c r="C344" s="181" t="s">
        <v>4230</v>
      </c>
      <c r="D344" s="184" t="s">
        <v>4231</v>
      </c>
      <c r="E344" s="185" t="s">
        <v>3565</v>
      </c>
      <c r="F344" s="188" t="s">
        <v>4229</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4089</v>
      </c>
      <c r="B345" s="180" t="s">
        <v>4222</v>
      </c>
      <c r="C345" s="181" t="s">
        <v>4232</v>
      </c>
      <c r="D345" s="184" t="s">
        <v>4233</v>
      </c>
      <c r="E345" s="185" t="s">
        <v>3565</v>
      </c>
      <c r="F345" s="188" t="s">
        <v>4229</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4089</v>
      </c>
      <c r="B346" s="180" t="s">
        <v>4222</v>
      </c>
      <c r="C346" s="181" t="s">
        <v>4234</v>
      </c>
      <c r="D346" s="184" t="s">
        <v>4235</v>
      </c>
      <c r="E346" s="185" t="s">
        <v>3565</v>
      </c>
      <c r="F346" s="188" t="s">
        <v>4229</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4089</v>
      </c>
      <c r="B347" s="180" t="s">
        <v>4222</v>
      </c>
      <c r="C347" s="181" t="s">
        <v>4236</v>
      </c>
      <c r="D347" s="184" t="s">
        <v>4237</v>
      </c>
      <c r="E347" s="185" t="s">
        <v>3565</v>
      </c>
      <c r="F347" s="188" t="s">
        <v>4229</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4089</v>
      </c>
      <c r="B348" s="180" t="s">
        <v>4222</v>
      </c>
      <c r="C348" s="181" t="s">
        <v>4238</v>
      </c>
      <c r="D348" s="184" t="s">
        <v>4239</v>
      </c>
      <c r="E348" s="185" t="s">
        <v>3565</v>
      </c>
      <c r="F348" s="188" t="s">
        <v>4229</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4089</v>
      </c>
      <c r="B349" s="180" t="s">
        <v>4222</v>
      </c>
      <c r="C349" s="181" t="s">
        <v>4240</v>
      </c>
      <c r="D349" s="184" t="s">
        <v>4241</v>
      </c>
      <c r="E349" s="185" t="s">
        <v>3565</v>
      </c>
      <c r="F349" s="188" t="s">
        <v>4229</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4089</v>
      </c>
      <c r="B350" s="180" t="s">
        <v>4222</v>
      </c>
      <c r="C350" s="181" t="s">
        <v>4242</v>
      </c>
      <c r="D350" s="184" t="s">
        <v>4243</v>
      </c>
      <c r="E350" s="185" t="s">
        <v>3536</v>
      </c>
      <c r="F350" s="188" t="s">
        <v>4229</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4089</v>
      </c>
      <c r="B351" s="180" t="s">
        <v>4222</v>
      </c>
      <c r="C351" s="181" t="s">
        <v>4244</v>
      </c>
      <c r="D351" s="184" t="s">
        <v>4245</v>
      </c>
      <c r="E351" s="185" t="s">
        <v>3536</v>
      </c>
      <c r="F351" s="188" t="s">
        <v>4229</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4089</v>
      </c>
      <c r="B352" s="180" t="s">
        <v>4222</v>
      </c>
      <c r="C352" s="181" t="s">
        <v>4246</v>
      </c>
      <c r="D352" s="184" t="s">
        <v>4247</v>
      </c>
      <c r="E352" s="185" t="s">
        <v>3536</v>
      </c>
      <c r="F352" s="188" t="s">
        <v>4229</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4089</v>
      </c>
      <c r="B353" s="180" t="s">
        <v>4222</v>
      </c>
      <c r="C353" s="181" t="s">
        <v>4248</v>
      </c>
      <c r="D353" s="184" t="s">
        <v>4249</v>
      </c>
      <c r="E353" s="185" t="s">
        <v>3633</v>
      </c>
      <c r="F353" s="188" t="s">
        <v>4108</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4089</v>
      </c>
      <c r="B354" s="179" t="s">
        <v>4250</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4089</v>
      </c>
      <c r="B355" s="180" t="s">
        <v>4250</v>
      </c>
      <c r="C355" s="181" t="s">
        <v>4251</v>
      </c>
      <c r="D355" s="184" t="s">
        <v>4252</v>
      </c>
      <c r="E355" s="185" t="s">
        <v>3633</v>
      </c>
      <c r="F355" s="188" t="s">
        <v>4253</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4089</v>
      </c>
      <c r="B356" s="180" t="s">
        <v>4250</v>
      </c>
      <c r="C356" s="181" t="s">
        <v>4254</v>
      </c>
      <c r="D356" s="184" t="s">
        <v>4255</v>
      </c>
      <c r="E356" s="185" t="s">
        <v>3633</v>
      </c>
      <c r="F356" s="188" t="s">
        <v>4253</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4089</v>
      </c>
      <c r="B357" s="180" t="s">
        <v>4250</v>
      </c>
      <c r="C357" s="181" t="s">
        <v>4256</v>
      </c>
      <c r="D357" s="184" t="s">
        <v>4257</v>
      </c>
      <c r="E357" s="185" t="s">
        <v>3681</v>
      </c>
      <c r="F357" s="188" t="s">
        <v>4253</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4089</v>
      </c>
      <c r="B358" s="180" t="s">
        <v>4250</v>
      </c>
      <c r="C358" s="181" t="s">
        <v>4258</v>
      </c>
      <c r="D358" s="184" t="s">
        <v>4259</v>
      </c>
      <c r="E358" s="185" t="s">
        <v>3681</v>
      </c>
      <c r="F358" s="188" t="s">
        <v>4253</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4089</v>
      </c>
      <c r="B359" s="180" t="s">
        <v>4250</v>
      </c>
      <c r="C359" s="181" t="s">
        <v>4260</v>
      </c>
      <c r="D359" s="184" t="s">
        <v>4261</v>
      </c>
      <c r="E359" s="185" t="s">
        <v>3681</v>
      </c>
      <c r="F359" s="188" t="s">
        <v>4253</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4089</v>
      </c>
      <c r="B360" s="180" t="s">
        <v>4250</v>
      </c>
      <c r="C360" s="181" t="s">
        <v>4262</v>
      </c>
      <c r="D360" s="184" t="s">
        <v>4263</v>
      </c>
      <c r="E360" s="185" t="s">
        <v>3633</v>
      </c>
      <c r="F360" s="188" t="s">
        <v>4253</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4089</v>
      </c>
      <c r="B361" s="180" t="s">
        <v>4250</v>
      </c>
      <c r="C361" s="181" t="s">
        <v>4264</v>
      </c>
      <c r="D361" s="184" t="s">
        <v>4265</v>
      </c>
      <c r="E361" s="185" t="s">
        <v>3565</v>
      </c>
      <c r="F361" s="188" t="s">
        <v>4253</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4089</v>
      </c>
      <c r="B362" s="180" t="s">
        <v>4250</v>
      </c>
      <c r="C362" s="181" t="s">
        <v>4266</v>
      </c>
      <c r="D362" s="184" t="s">
        <v>4267</v>
      </c>
      <c r="E362" s="185" t="s">
        <v>3681</v>
      </c>
      <c r="F362" s="188" t="s">
        <v>4253</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4089</v>
      </c>
      <c r="B363" s="180" t="s">
        <v>4250</v>
      </c>
      <c r="C363" s="181" t="s">
        <v>4268</v>
      </c>
      <c r="D363" s="184" t="s">
        <v>4269</v>
      </c>
      <c r="E363" s="185" t="s">
        <v>3681</v>
      </c>
      <c r="F363" s="188" t="s">
        <v>4253</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4089</v>
      </c>
      <c r="B364" s="180" t="s">
        <v>4250</v>
      </c>
      <c r="C364" s="181" t="s">
        <v>4270</v>
      </c>
      <c r="D364" s="184" t="s">
        <v>4271</v>
      </c>
      <c r="E364" s="185" t="s">
        <v>3681</v>
      </c>
      <c r="F364" s="188" t="s">
        <v>4253</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4089</v>
      </c>
      <c r="B365" s="180" t="s">
        <v>4250</v>
      </c>
      <c r="C365" s="181" t="s">
        <v>4272</v>
      </c>
      <c r="D365" s="184" t="s">
        <v>4273</v>
      </c>
      <c r="E365" s="185" t="s">
        <v>3681</v>
      </c>
      <c r="F365" s="188" t="s">
        <v>4253</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4089</v>
      </c>
      <c r="B366" s="180" t="s">
        <v>4250</v>
      </c>
      <c r="C366" s="181" t="s">
        <v>4274</v>
      </c>
      <c r="D366" s="184" t="s">
        <v>4275</v>
      </c>
      <c r="E366" s="185" t="s">
        <v>3681</v>
      </c>
      <c r="F366" s="188" t="s">
        <v>4253</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4089</v>
      </c>
      <c r="B367" s="180" t="s">
        <v>4250</v>
      </c>
      <c r="C367" s="181" t="s">
        <v>4276</v>
      </c>
      <c r="D367" s="184" t="s">
        <v>4277</v>
      </c>
      <c r="E367" s="185" t="s">
        <v>3681</v>
      </c>
      <c r="F367" s="188" t="s">
        <v>4253</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4089</v>
      </c>
      <c r="B368" s="180" t="s">
        <v>4250</v>
      </c>
      <c r="C368" s="181" t="s">
        <v>4278</v>
      </c>
      <c r="D368" s="184" t="s">
        <v>4279</v>
      </c>
      <c r="E368" s="185" t="s">
        <v>3681</v>
      </c>
      <c r="F368" s="188" t="s">
        <v>4253</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4089</v>
      </c>
      <c r="B369" s="180" t="s">
        <v>4250</v>
      </c>
      <c r="C369" s="181" t="s">
        <v>4280</v>
      </c>
      <c r="D369" s="184" t="s">
        <v>4281</v>
      </c>
      <c r="E369" s="185" t="s">
        <v>3681</v>
      </c>
      <c r="F369" s="188" t="s">
        <v>4253</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4282</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4282</v>
      </c>
      <c r="B371" s="179" t="s">
        <v>4283</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4282</v>
      </c>
      <c r="B372" s="180" t="s">
        <v>4283</v>
      </c>
      <c r="C372" s="181" t="s">
        <v>4284</v>
      </c>
      <c r="D372" s="184" t="s">
        <v>4285</v>
      </c>
      <c r="E372" s="185" t="s">
        <v>3536</v>
      </c>
      <c r="F372" s="188" t="s">
        <v>4286</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4282</v>
      </c>
      <c r="B373" s="180" t="s">
        <v>4283</v>
      </c>
      <c r="C373" s="181" t="s">
        <v>4287</v>
      </c>
      <c r="D373" s="184" t="s">
        <v>4288</v>
      </c>
      <c r="E373" s="185" t="s">
        <v>3536</v>
      </c>
      <c r="F373" s="188" t="s">
        <v>4289</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4282</v>
      </c>
      <c r="B374" s="180" t="s">
        <v>4283</v>
      </c>
      <c r="C374" s="181" t="s">
        <v>4290</v>
      </c>
      <c r="D374" s="184" t="s">
        <v>4291</v>
      </c>
      <c r="E374" s="185" t="s">
        <v>3565</v>
      </c>
      <c r="F374" s="188" t="s">
        <v>4289</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4282</v>
      </c>
      <c r="B375" s="180" t="s">
        <v>4283</v>
      </c>
      <c r="C375" s="181" t="s">
        <v>4292</v>
      </c>
      <c r="D375" s="184" t="s">
        <v>4293</v>
      </c>
      <c r="E375" s="185" t="s">
        <v>3565</v>
      </c>
      <c r="F375" s="188" t="s">
        <v>4289</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4282</v>
      </c>
      <c r="B376" s="180" t="s">
        <v>4283</v>
      </c>
      <c r="C376" s="181" t="s">
        <v>4294</v>
      </c>
      <c r="D376" s="184" t="s">
        <v>4295</v>
      </c>
      <c r="E376" s="185" t="s">
        <v>3565</v>
      </c>
      <c r="F376" s="188" t="s">
        <v>4151</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4282</v>
      </c>
      <c r="B377" s="180" t="s">
        <v>4283</v>
      </c>
      <c r="C377" s="181" t="s">
        <v>4296</v>
      </c>
      <c r="D377" s="184" t="s">
        <v>4297</v>
      </c>
      <c r="E377" s="185" t="s">
        <v>3633</v>
      </c>
      <c r="F377" s="188" t="s">
        <v>4108</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4282</v>
      </c>
      <c r="B378" s="180" t="s">
        <v>4283</v>
      </c>
      <c r="C378" s="181" t="s">
        <v>4298</v>
      </c>
      <c r="D378" s="184" t="s">
        <v>4299</v>
      </c>
      <c r="E378" s="185" t="s">
        <v>3633</v>
      </c>
      <c r="F378" s="188" t="s">
        <v>4289</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4282</v>
      </c>
      <c r="B379" s="180" t="s">
        <v>4283</v>
      </c>
      <c r="C379" s="181" t="s">
        <v>4300</v>
      </c>
      <c r="D379" s="184" t="s">
        <v>4301</v>
      </c>
      <c r="E379" s="185" t="s">
        <v>3633</v>
      </c>
      <c r="F379" s="188" t="s">
        <v>4286</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4282</v>
      </c>
      <c r="B380" s="180" t="s">
        <v>4283</v>
      </c>
      <c r="C380" s="181" t="s">
        <v>4302</v>
      </c>
      <c r="D380" s="184" t="s">
        <v>4303</v>
      </c>
      <c r="E380" s="185" t="s">
        <v>3633</v>
      </c>
      <c r="F380" s="188" t="s">
        <v>4286</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4282</v>
      </c>
      <c r="B381" s="180" t="s">
        <v>4283</v>
      </c>
      <c r="C381" s="181" t="s">
        <v>4304</v>
      </c>
      <c r="D381" s="184" t="s">
        <v>4305</v>
      </c>
      <c r="E381" s="185" t="s">
        <v>3633</v>
      </c>
      <c r="F381" s="188" t="s">
        <v>4286</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4282</v>
      </c>
      <c r="B382" s="180" t="s">
        <v>4283</v>
      </c>
      <c r="C382" s="181" t="s">
        <v>4306</v>
      </c>
      <c r="D382" s="184" t="s">
        <v>4307</v>
      </c>
      <c r="E382" s="185" t="s">
        <v>3681</v>
      </c>
      <c r="F382" s="188" t="s">
        <v>4286</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4282</v>
      </c>
      <c r="B383" s="180" t="s">
        <v>4283</v>
      </c>
      <c r="C383" s="181" t="s">
        <v>4308</v>
      </c>
      <c r="D383" s="184" t="s">
        <v>4309</v>
      </c>
      <c r="E383" s="185" t="s">
        <v>3681</v>
      </c>
      <c r="F383" s="188" t="s">
        <v>4286</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4282</v>
      </c>
      <c r="B384" s="180" t="s">
        <v>4283</v>
      </c>
      <c r="C384" s="181" t="s">
        <v>4310</v>
      </c>
      <c r="D384" s="184" t="s">
        <v>4311</v>
      </c>
      <c r="E384" s="185" t="s">
        <v>3681</v>
      </c>
      <c r="F384" s="188" t="s">
        <v>4286</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4282</v>
      </c>
      <c r="B385" s="180" t="s">
        <v>4283</v>
      </c>
      <c r="C385" s="181" t="s">
        <v>4312</v>
      </c>
      <c r="D385" s="184" t="s">
        <v>4313</v>
      </c>
      <c r="E385" s="185" t="s">
        <v>3633</v>
      </c>
      <c r="F385" s="188" t="s">
        <v>4286</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4282</v>
      </c>
      <c r="B386" s="179" t="s">
        <v>4314</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4282</v>
      </c>
      <c r="B387" s="180" t="s">
        <v>4314</v>
      </c>
      <c r="C387" s="181" t="s">
        <v>4315</v>
      </c>
      <c r="D387" s="184" t="s">
        <v>4316</v>
      </c>
      <c r="E387" s="185" t="s">
        <v>3536</v>
      </c>
      <c r="F387" s="188" t="s">
        <v>4317</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4282</v>
      </c>
      <c r="B388" s="180" t="s">
        <v>4314</v>
      </c>
      <c r="C388" s="181" t="s">
        <v>4318</v>
      </c>
      <c r="D388" s="184" t="s">
        <v>4319</v>
      </c>
      <c r="E388" s="185" t="s">
        <v>3536</v>
      </c>
      <c r="F388" s="188" t="s">
        <v>4317</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4282</v>
      </c>
      <c r="B389" s="180" t="s">
        <v>4314</v>
      </c>
      <c r="C389" s="181" t="s">
        <v>4320</v>
      </c>
      <c r="D389" s="184" t="s">
        <v>4321</v>
      </c>
      <c r="E389" s="185" t="s">
        <v>3816</v>
      </c>
      <c r="F389" s="188" t="s">
        <v>4317</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4282</v>
      </c>
      <c r="B390" s="180" t="s">
        <v>4314</v>
      </c>
      <c r="C390" s="181" t="s">
        <v>4322</v>
      </c>
      <c r="D390" s="184" t="s">
        <v>4323</v>
      </c>
      <c r="E390" s="185" t="s">
        <v>3633</v>
      </c>
      <c r="F390" s="188" t="s">
        <v>4317</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4282</v>
      </c>
      <c r="B391" s="180" t="s">
        <v>4314</v>
      </c>
      <c r="C391" s="181" t="s">
        <v>4324</v>
      </c>
      <c r="D391" s="184" t="s">
        <v>4325</v>
      </c>
      <c r="E391" s="185" t="s">
        <v>3816</v>
      </c>
      <c r="F391" s="188" t="s">
        <v>4317</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4282</v>
      </c>
      <c r="B392" s="180" t="s">
        <v>4314</v>
      </c>
      <c r="C392" s="181" t="s">
        <v>4326</v>
      </c>
      <c r="D392" s="184" t="s">
        <v>4327</v>
      </c>
      <c r="E392" s="185" t="s">
        <v>3565</v>
      </c>
      <c r="F392" s="188" t="s">
        <v>4317</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4282</v>
      </c>
      <c r="B393" s="180" t="s">
        <v>4314</v>
      </c>
      <c r="C393" s="181" t="s">
        <v>4328</v>
      </c>
      <c r="D393" s="184" t="s">
        <v>4329</v>
      </c>
      <c r="E393" s="185" t="s">
        <v>3565</v>
      </c>
      <c r="F393" s="188" t="s">
        <v>4317</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4282</v>
      </c>
      <c r="B394" s="180" t="s">
        <v>4314</v>
      </c>
      <c r="C394" s="181" t="s">
        <v>4330</v>
      </c>
      <c r="D394" s="184" t="s">
        <v>4331</v>
      </c>
      <c r="E394" s="185" t="s">
        <v>3816</v>
      </c>
      <c r="F394" s="188" t="s">
        <v>4317</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4282</v>
      </c>
      <c r="B395" s="180" t="s">
        <v>4314</v>
      </c>
      <c r="C395" s="181" t="s">
        <v>4332</v>
      </c>
      <c r="D395" s="184" t="s">
        <v>4333</v>
      </c>
      <c r="E395" s="185" t="s">
        <v>3633</v>
      </c>
      <c r="F395" s="188" t="s">
        <v>4317</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4282</v>
      </c>
      <c r="B396" s="180" t="s">
        <v>4314</v>
      </c>
      <c r="C396" s="181" t="s">
        <v>4334</v>
      </c>
      <c r="D396" s="184" t="s">
        <v>4335</v>
      </c>
      <c r="E396" s="185" t="s">
        <v>3816</v>
      </c>
      <c r="F396" s="188" t="s">
        <v>4317</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4282</v>
      </c>
      <c r="B397" s="180" t="s">
        <v>4314</v>
      </c>
      <c r="C397" s="181" t="s">
        <v>4336</v>
      </c>
      <c r="D397" s="184" t="s">
        <v>4337</v>
      </c>
      <c r="E397" s="185" t="s">
        <v>3565</v>
      </c>
      <c r="F397" s="188" t="s">
        <v>4317</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4282</v>
      </c>
      <c r="B398" s="180" t="s">
        <v>4314</v>
      </c>
      <c r="C398" s="181" t="s">
        <v>4338</v>
      </c>
      <c r="D398" s="184" t="s">
        <v>4339</v>
      </c>
      <c r="E398" s="185" t="s">
        <v>3681</v>
      </c>
      <c r="F398" s="188" t="s">
        <v>4317</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4282</v>
      </c>
      <c r="B399" s="180" t="s">
        <v>4314</v>
      </c>
      <c r="C399" s="181" t="s">
        <v>4340</v>
      </c>
      <c r="D399" s="184" t="s">
        <v>4341</v>
      </c>
      <c r="E399" s="185" t="s">
        <v>3816</v>
      </c>
      <c r="F399" s="188" t="s">
        <v>4317</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4282</v>
      </c>
      <c r="B400" s="180" t="s">
        <v>4314</v>
      </c>
      <c r="C400" s="181" t="s">
        <v>4342</v>
      </c>
      <c r="D400" s="184" t="s">
        <v>4343</v>
      </c>
      <c r="E400" s="185" t="s">
        <v>3816</v>
      </c>
      <c r="F400" s="188" t="s">
        <v>4317</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4282</v>
      </c>
      <c r="B401" s="180" t="s">
        <v>4314</v>
      </c>
      <c r="C401" s="181" t="s">
        <v>4344</v>
      </c>
      <c r="D401" s="184" t="s">
        <v>4345</v>
      </c>
      <c r="E401" s="185" t="s">
        <v>3565</v>
      </c>
      <c r="F401" s="188" t="s">
        <v>4317</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4282</v>
      </c>
      <c r="B402" s="180" t="s">
        <v>4314</v>
      </c>
      <c r="C402" s="181" t="s">
        <v>4346</v>
      </c>
      <c r="D402" s="184" t="s">
        <v>4347</v>
      </c>
      <c r="E402" s="185" t="s">
        <v>3565</v>
      </c>
      <c r="F402" s="188" t="s">
        <v>4317</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4282</v>
      </c>
      <c r="B403" s="180" t="s">
        <v>4314</v>
      </c>
      <c r="C403" s="181" t="s">
        <v>4348</v>
      </c>
      <c r="D403" s="184" t="s">
        <v>4349</v>
      </c>
      <c r="E403" s="185" t="s">
        <v>3565</v>
      </c>
      <c r="F403" s="188" t="s">
        <v>4317</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4282</v>
      </c>
      <c r="B404" s="180" t="s">
        <v>4314</v>
      </c>
      <c r="C404" s="181" t="s">
        <v>4350</v>
      </c>
      <c r="D404" s="184" t="s">
        <v>4351</v>
      </c>
      <c r="E404" s="185" t="s">
        <v>3681</v>
      </c>
      <c r="F404" s="188" t="s">
        <v>4317</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4282</v>
      </c>
      <c r="B405" s="180" t="s">
        <v>4314</v>
      </c>
      <c r="C405" s="181" t="s">
        <v>4352</v>
      </c>
      <c r="D405" s="184" t="s">
        <v>4353</v>
      </c>
      <c r="E405" s="185" t="s">
        <v>3681</v>
      </c>
      <c r="F405" s="188" t="s">
        <v>4317</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4282</v>
      </c>
      <c r="B406" s="180" t="s">
        <v>4314</v>
      </c>
      <c r="C406" s="181" t="s">
        <v>4354</v>
      </c>
      <c r="D406" s="184" t="s">
        <v>4355</v>
      </c>
      <c r="E406" s="185" t="s">
        <v>3681</v>
      </c>
      <c r="F406" s="188" t="s">
        <v>4356</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4282</v>
      </c>
      <c r="B407" s="180" t="s">
        <v>4314</v>
      </c>
      <c r="C407" s="181" t="s">
        <v>4357</v>
      </c>
      <c r="D407" s="184" t="s">
        <v>4358</v>
      </c>
      <c r="E407" s="185" t="s">
        <v>3681</v>
      </c>
      <c r="F407" s="188" t="s">
        <v>4317</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4282</v>
      </c>
      <c r="B408" s="180" t="s">
        <v>4314</v>
      </c>
      <c r="C408" s="181" t="s">
        <v>4359</v>
      </c>
      <c r="D408" s="184" t="s">
        <v>4360</v>
      </c>
      <c r="E408" s="185" t="s">
        <v>3681</v>
      </c>
      <c r="F408" s="188" t="s">
        <v>4317</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4282</v>
      </c>
      <c r="B409" s="180" t="s">
        <v>4314</v>
      </c>
      <c r="C409" s="181" t="s">
        <v>4361</v>
      </c>
      <c r="D409" s="184" t="s">
        <v>4362</v>
      </c>
      <c r="E409" s="185" t="s">
        <v>3681</v>
      </c>
      <c r="F409" s="188" t="s">
        <v>4363</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4282</v>
      </c>
      <c r="B410" s="179" t="s">
        <v>4364</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4282</v>
      </c>
      <c r="B411" s="180" t="s">
        <v>4364</v>
      </c>
      <c r="C411" s="181" t="s">
        <v>4365</v>
      </c>
      <c r="D411" s="184" t="s">
        <v>4366</v>
      </c>
      <c r="E411" s="185" t="s">
        <v>3536</v>
      </c>
      <c r="F411" s="188" t="s">
        <v>4289</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4282</v>
      </c>
      <c r="B412" s="180" t="s">
        <v>4364</v>
      </c>
      <c r="C412" s="181" t="s">
        <v>4367</v>
      </c>
      <c r="D412" s="184" t="s">
        <v>4368</v>
      </c>
      <c r="E412" s="185" t="s">
        <v>3536</v>
      </c>
      <c r="F412" s="188" t="s">
        <v>4289</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4282</v>
      </c>
      <c r="B413" s="180" t="s">
        <v>4364</v>
      </c>
      <c r="C413" s="181" t="s">
        <v>4369</v>
      </c>
      <c r="D413" s="184" t="s">
        <v>4370</v>
      </c>
      <c r="E413" s="185" t="s">
        <v>3536</v>
      </c>
      <c r="F413" s="188" t="s">
        <v>4289</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4282</v>
      </c>
      <c r="B414" s="180" t="s">
        <v>4364</v>
      </c>
      <c r="C414" s="181" t="s">
        <v>4371</v>
      </c>
      <c r="D414" s="184" t="s">
        <v>4372</v>
      </c>
      <c r="E414" s="185" t="s">
        <v>3536</v>
      </c>
      <c r="F414" s="188" t="s">
        <v>4289</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4282</v>
      </c>
      <c r="B415" s="180" t="s">
        <v>4364</v>
      </c>
      <c r="C415" s="181" t="s">
        <v>4373</v>
      </c>
      <c r="D415" s="184" t="s">
        <v>4374</v>
      </c>
      <c r="E415" s="185" t="s">
        <v>3565</v>
      </c>
      <c r="F415" s="188" t="s">
        <v>4289</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4282</v>
      </c>
      <c r="B416" s="180" t="s">
        <v>4364</v>
      </c>
      <c r="C416" s="181" t="s">
        <v>4375</v>
      </c>
      <c r="D416" s="184" t="s">
        <v>4376</v>
      </c>
      <c r="E416" s="185" t="s">
        <v>3565</v>
      </c>
      <c r="F416" s="188" t="s">
        <v>4377</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4282</v>
      </c>
      <c r="B417" s="180" t="s">
        <v>4364</v>
      </c>
      <c r="C417" s="181" t="s">
        <v>4378</v>
      </c>
      <c r="D417" s="184" t="s">
        <v>4379</v>
      </c>
      <c r="E417" s="185" t="s">
        <v>3565</v>
      </c>
      <c r="F417" s="188" t="s">
        <v>4377</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4282</v>
      </c>
      <c r="B418" s="180" t="s">
        <v>4364</v>
      </c>
      <c r="C418" s="181" t="s">
        <v>4380</v>
      </c>
      <c r="D418" s="184" t="s">
        <v>4381</v>
      </c>
      <c r="E418" s="185" t="s">
        <v>3816</v>
      </c>
      <c r="F418" s="188" t="s">
        <v>4377</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4282</v>
      </c>
      <c r="B419" s="180" t="s">
        <v>4364</v>
      </c>
      <c r="C419" s="181" t="s">
        <v>4382</v>
      </c>
      <c r="D419" s="184" t="s">
        <v>4383</v>
      </c>
      <c r="E419" s="185" t="s">
        <v>3565</v>
      </c>
      <c r="F419" s="188" t="s">
        <v>4377</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4282</v>
      </c>
      <c r="B420" s="180" t="s">
        <v>4364</v>
      </c>
      <c r="C420" s="181" t="s">
        <v>4384</v>
      </c>
      <c r="D420" s="184" t="s">
        <v>4385</v>
      </c>
      <c r="E420" s="185" t="s">
        <v>3816</v>
      </c>
      <c r="F420" s="188" t="s">
        <v>4377</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4282</v>
      </c>
      <c r="B421" s="180" t="s">
        <v>4364</v>
      </c>
      <c r="C421" s="181" t="s">
        <v>4386</v>
      </c>
      <c r="D421" s="184" t="s">
        <v>4387</v>
      </c>
      <c r="E421" s="185" t="s">
        <v>3816</v>
      </c>
      <c r="F421" s="188" t="s">
        <v>4377</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4282</v>
      </c>
      <c r="B422" s="180" t="s">
        <v>4364</v>
      </c>
      <c r="C422" s="181" t="s">
        <v>4388</v>
      </c>
      <c r="D422" s="184" t="s">
        <v>4389</v>
      </c>
      <c r="E422" s="185" t="s">
        <v>3565</v>
      </c>
      <c r="F422" s="188" t="s">
        <v>4377</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4282</v>
      </c>
      <c r="B423" s="180" t="s">
        <v>4364</v>
      </c>
      <c r="C423" s="181" t="s">
        <v>4390</v>
      </c>
      <c r="D423" s="184" t="s">
        <v>4391</v>
      </c>
      <c r="E423" s="185" t="s">
        <v>3565</v>
      </c>
      <c r="F423" s="188" t="s">
        <v>4377</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4392</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4392</v>
      </c>
      <c r="B425" s="179" t="s">
        <v>4393</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4392</v>
      </c>
      <c r="B426" s="180" t="s">
        <v>4393</v>
      </c>
      <c r="C426" s="181" t="s">
        <v>4394</v>
      </c>
      <c r="D426" s="184" t="s">
        <v>4395</v>
      </c>
      <c r="E426" s="185" t="s">
        <v>3536</v>
      </c>
      <c r="F426" s="188" t="s">
        <v>4356</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4392</v>
      </c>
      <c r="B427" s="180" t="s">
        <v>4393</v>
      </c>
      <c r="C427" s="181" t="s">
        <v>4396</v>
      </c>
      <c r="D427" s="184" t="s">
        <v>4397</v>
      </c>
      <c r="E427" s="185" t="s">
        <v>3536</v>
      </c>
      <c r="F427" s="188" t="s">
        <v>4356</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4392</v>
      </c>
      <c r="B428" s="180" t="s">
        <v>4393</v>
      </c>
      <c r="C428" s="181" t="s">
        <v>4398</v>
      </c>
      <c r="D428" s="184" t="s">
        <v>4399</v>
      </c>
      <c r="E428" s="185" t="s">
        <v>3816</v>
      </c>
      <c r="F428" s="188" t="s">
        <v>4356</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4392</v>
      </c>
      <c r="B429" s="180" t="s">
        <v>4393</v>
      </c>
      <c r="C429" s="181" t="s">
        <v>4400</v>
      </c>
      <c r="D429" s="184" t="s">
        <v>4401</v>
      </c>
      <c r="E429" s="185" t="s">
        <v>3565</v>
      </c>
      <c r="F429" s="188" t="s">
        <v>4356</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4392</v>
      </c>
      <c r="B430" s="180" t="s">
        <v>4393</v>
      </c>
      <c r="C430" s="181" t="s">
        <v>4402</v>
      </c>
      <c r="D430" s="184" t="s">
        <v>4403</v>
      </c>
      <c r="E430" s="185" t="s">
        <v>3565</v>
      </c>
      <c r="F430" s="188" t="s">
        <v>4356</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4392</v>
      </c>
      <c r="B431" s="180" t="s">
        <v>4393</v>
      </c>
      <c r="C431" s="181" t="s">
        <v>4404</v>
      </c>
      <c r="D431" s="184" t="s">
        <v>4405</v>
      </c>
      <c r="E431" s="185" t="s">
        <v>3816</v>
      </c>
      <c r="F431" s="188" t="s">
        <v>4356</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4392</v>
      </c>
      <c r="B432" s="180" t="s">
        <v>4393</v>
      </c>
      <c r="C432" s="181" t="s">
        <v>4406</v>
      </c>
      <c r="D432" s="184" t="s">
        <v>4407</v>
      </c>
      <c r="E432" s="185" t="s">
        <v>3816</v>
      </c>
      <c r="F432" s="188" t="s">
        <v>4356</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4392</v>
      </c>
      <c r="B433" s="180" t="s">
        <v>4393</v>
      </c>
      <c r="C433" s="181" t="s">
        <v>4408</v>
      </c>
      <c r="D433" s="184" t="s">
        <v>4409</v>
      </c>
      <c r="E433" s="185" t="s">
        <v>3633</v>
      </c>
      <c r="F433" s="188" t="s">
        <v>4356</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4392</v>
      </c>
      <c r="B434" s="180" t="s">
        <v>4393</v>
      </c>
      <c r="C434" s="181" t="s">
        <v>4410</v>
      </c>
      <c r="D434" s="184" t="s">
        <v>4411</v>
      </c>
      <c r="E434" s="185" t="s">
        <v>3633</v>
      </c>
      <c r="F434" s="188" t="s">
        <v>4356</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4392</v>
      </c>
      <c r="B435" s="180" t="s">
        <v>4393</v>
      </c>
      <c r="C435" s="181" t="s">
        <v>4412</v>
      </c>
      <c r="D435" s="184" t="s">
        <v>4413</v>
      </c>
      <c r="E435" s="185" t="s">
        <v>3565</v>
      </c>
      <c r="F435" s="188" t="s">
        <v>4356</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4392</v>
      </c>
      <c r="B436" s="180" t="s">
        <v>4393</v>
      </c>
      <c r="C436" s="181" t="s">
        <v>4414</v>
      </c>
      <c r="D436" s="184" t="s">
        <v>4415</v>
      </c>
      <c r="E436" s="185" t="s">
        <v>3633</v>
      </c>
      <c r="F436" s="188" t="s">
        <v>4356</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4392</v>
      </c>
      <c r="B437" s="180" t="s">
        <v>4393</v>
      </c>
      <c r="C437" s="181" t="s">
        <v>4416</v>
      </c>
      <c r="D437" s="184" t="s">
        <v>4417</v>
      </c>
      <c r="E437" s="185" t="s">
        <v>3565</v>
      </c>
      <c r="F437" s="188" t="s">
        <v>4356</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4392</v>
      </c>
      <c r="B438" s="179" t="s">
        <v>4418</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4392</v>
      </c>
      <c r="B439" s="180" t="s">
        <v>4418</v>
      </c>
      <c r="C439" s="181" t="s">
        <v>4419</v>
      </c>
      <c r="D439" s="184" t="s">
        <v>4420</v>
      </c>
      <c r="E439" s="185" t="s">
        <v>3536</v>
      </c>
      <c r="F439" s="188" t="s">
        <v>4421</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4392</v>
      </c>
      <c r="B440" s="180" t="s">
        <v>4418</v>
      </c>
      <c r="C440" s="181" t="s">
        <v>4422</v>
      </c>
      <c r="D440" s="184" t="s">
        <v>4423</v>
      </c>
      <c r="E440" s="185" t="s">
        <v>3536</v>
      </c>
      <c r="F440" s="188" t="s">
        <v>4421</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4392</v>
      </c>
      <c r="B441" s="180" t="s">
        <v>4418</v>
      </c>
      <c r="C441" s="181" t="s">
        <v>4424</v>
      </c>
      <c r="D441" s="184" t="s">
        <v>4425</v>
      </c>
      <c r="E441" s="185" t="s">
        <v>3536</v>
      </c>
      <c r="F441" s="188" t="s">
        <v>4421</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4392</v>
      </c>
      <c r="B442" s="180" t="s">
        <v>4418</v>
      </c>
      <c r="C442" s="181" t="s">
        <v>4426</v>
      </c>
      <c r="D442" s="184" t="s">
        <v>4427</v>
      </c>
      <c r="E442" s="185" t="s">
        <v>3536</v>
      </c>
      <c r="F442" s="188" t="s">
        <v>4421</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4392</v>
      </c>
      <c r="B443" s="180" t="s">
        <v>4418</v>
      </c>
      <c r="C443" s="181" t="s">
        <v>4428</v>
      </c>
      <c r="D443" s="184" t="s">
        <v>4429</v>
      </c>
      <c r="E443" s="185" t="s">
        <v>3565</v>
      </c>
      <c r="F443" s="188" t="s">
        <v>4421</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4392</v>
      </c>
      <c r="B444" s="180" t="s">
        <v>4418</v>
      </c>
      <c r="C444" s="181" t="s">
        <v>4430</v>
      </c>
      <c r="D444" s="184" t="s">
        <v>4431</v>
      </c>
      <c r="E444" s="185" t="s">
        <v>3565</v>
      </c>
      <c r="F444" s="188" t="s">
        <v>4421</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4392</v>
      </c>
      <c r="B445" s="180" t="s">
        <v>4418</v>
      </c>
      <c r="C445" s="181" t="s">
        <v>4432</v>
      </c>
      <c r="D445" s="184" t="s">
        <v>4433</v>
      </c>
      <c r="E445" s="185" t="s">
        <v>3565</v>
      </c>
      <c r="F445" s="188" t="s">
        <v>4421</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4392</v>
      </c>
      <c r="B446" s="180" t="s">
        <v>4418</v>
      </c>
      <c r="C446" s="181" t="s">
        <v>4434</v>
      </c>
      <c r="D446" s="184" t="s">
        <v>4435</v>
      </c>
      <c r="E446" s="185" t="s">
        <v>3681</v>
      </c>
      <c r="F446" s="188" t="s">
        <v>4421</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4392</v>
      </c>
      <c r="B447" s="180" t="s">
        <v>4418</v>
      </c>
      <c r="C447" s="181" t="s">
        <v>4436</v>
      </c>
      <c r="D447" s="184" t="s">
        <v>4437</v>
      </c>
      <c r="E447" s="185" t="s">
        <v>3565</v>
      </c>
      <c r="F447" s="188" t="s">
        <v>4421</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4392</v>
      </c>
      <c r="B448" s="180" t="s">
        <v>4418</v>
      </c>
      <c r="C448" s="181" t="s">
        <v>4438</v>
      </c>
      <c r="D448" s="184" t="s">
        <v>4439</v>
      </c>
      <c r="E448" s="185" t="s">
        <v>3681</v>
      </c>
      <c r="F448" s="188" t="s">
        <v>4421</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4392</v>
      </c>
      <c r="B449" s="180" t="s">
        <v>4418</v>
      </c>
      <c r="C449" s="181" t="s">
        <v>4440</v>
      </c>
      <c r="D449" s="184" t="s">
        <v>4441</v>
      </c>
      <c r="E449" s="185" t="s">
        <v>3681</v>
      </c>
      <c r="F449" s="188" t="s">
        <v>4421</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4442</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4442</v>
      </c>
      <c r="B451" s="179" t="s">
        <v>4443</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4442</v>
      </c>
      <c r="B452" s="180" t="s">
        <v>4443</v>
      </c>
      <c r="C452" s="181" t="s">
        <v>4444</v>
      </c>
      <c r="D452" s="184" t="s">
        <v>4445</v>
      </c>
      <c r="E452" s="185" t="s">
        <v>3536</v>
      </c>
      <c r="F452" s="188" t="s">
        <v>4446</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4442</v>
      </c>
      <c r="B453" s="180" t="s">
        <v>4443</v>
      </c>
      <c r="C453" s="181" t="s">
        <v>4447</v>
      </c>
      <c r="D453" s="184" t="s">
        <v>4448</v>
      </c>
      <c r="E453" s="185" t="s">
        <v>3536</v>
      </c>
      <c r="F453" s="188" t="s">
        <v>4446</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4442</v>
      </c>
      <c r="B454" s="180" t="s">
        <v>4443</v>
      </c>
      <c r="C454" s="181" t="s">
        <v>4449</v>
      </c>
      <c r="D454" s="184" t="s">
        <v>4450</v>
      </c>
      <c r="E454" s="185" t="s">
        <v>3536</v>
      </c>
      <c r="F454" s="188" t="s">
        <v>4446</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4442</v>
      </c>
      <c r="B455" s="180" t="s">
        <v>4443</v>
      </c>
      <c r="C455" s="181" t="s">
        <v>4451</v>
      </c>
      <c r="D455" s="184" t="s">
        <v>4452</v>
      </c>
      <c r="E455" s="185" t="s">
        <v>3536</v>
      </c>
      <c r="F455" s="188" t="s">
        <v>4446</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4442</v>
      </c>
      <c r="B456" s="180" t="s">
        <v>4443</v>
      </c>
      <c r="C456" s="181" t="s">
        <v>4453</v>
      </c>
      <c r="D456" s="184" t="s">
        <v>4454</v>
      </c>
      <c r="E456" s="185" t="s">
        <v>3536</v>
      </c>
      <c r="F456" s="188" t="s">
        <v>4446</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4442</v>
      </c>
      <c r="B457" s="180" t="s">
        <v>4443</v>
      </c>
      <c r="C457" s="181" t="s">
        <v>4455</v>
      </c>
      <c r="D457" s="184" t="s">
        <v>4456</v>
      </c>
      <c r="E457" s="185" t="s">
        <v>3565</v>
      </c>
      <c r="F457" s="188" t="s">
        <v>4446</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4442</v>
      </c>
      <c r="B458" s="180" t="s">
        <v>4443</v>
      </c>
      <c r="C458" s="181" t="s">
        <v>4457</v>
      </c>
      <c r="D458" s="184" t="s">
        <v>4458</v>
      </c>
      <c r="E458" s="185" t="s">
        <v>3565</v>
      </c>
      <c r="F458" s="188" t="s">
        <v>4446</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4442</v>
      </c>
      <c r="B459" s="180" t="s">
        <v>4443</v>
      </c>
      <c r="C459" s="181" t="s">
        <v>4459</v>
      </c>
      <c r="D459" s="184" t="s">
        <v>4460</v>
      </c>
      <c r="E459" s="185" t="s">
        <v>3565</v>
      </c>
      <c r="F459" s="188" t="s">
        <v>4446</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4442</v>
      </c>
      <c r="B460" s="180" t="s">
        <v>4443</v>
      </c>
      <c r="C460" s="181" t="s">
        <v>4461</v>
      </c>
      <c r="D460" s="184" t="s">
        <v>4462</v>
      </c>
      <c r="E460" s="185" t="s">
        <v>3565</v>
      </c>
      <c r="F460" s="188" t="s">
        <v>4446</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4442</v>
      </c>
      <c r="B461" s="180" t="s">
        <v>4443</v>
      </c>
      <c r="C461" s="181" t="s">
        <v>4463</v>
      </c>
      <c r="D461" s="184" t="s">
        <v>4464</v>
      </c>
      <c r="E461" s="185" t="s">
        <v>3565</v>
      </c>
      <c r="F461" s="188" t="s">
        <v>4446</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4442</v>
      </c>
      <c r="B462" s="180" t="s">
        <v>4443</v>
      </c>
      <c r="C462" s="181" t="s">
        <v>4465</v>
      </c>
      <c r="D462" s="184" t="s">
        <v>4466</v>
      </c>
      <c r="E462" s="185" t="s">
        <v>3565</v>
      </c>
      <c r="F462" s="188" t="s">
        <v>4446</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4442</v>
      </c>
      <c r="B463" s="180" t="s">
        <v>4443</v>
      </c>
      <c r="C463" s="181" t="s">
        <v>4467</v>
      </c>
      <c r="D463" s="184" t="s">
        <v>4468</v>
      </c>
      <c r="E463" s="185" t="s">
        <v>3565</v>
      </c>
      <c r="F463" s="188" t="s">
        <v>4446</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4442</v>
      </c>
      <c r="B464" s="180" t="s">
        <v>4443</v>
      </c>
      <c r="C464" s="181" t="s">
        <v>4469</v>
      </c>
      <c r="D464" s="184" t="s">
        <v>4470</v>
      </c>
      <c r="E464" s="185" t="s">
        <v>3565</v>
      </c>
      <c r="F464" s="188" t="s">
        <v>4446</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4442</v>
      </c>
      <c r="B465" s="180" t="s">
        <v>4443</v>
      </c>
      <c r="C465" s="181" t="s">
        <v>4471</v>
      </c>
      <c r="D465" s="184" t="s">
        <v>4472</v>
      </c>
      <c r="E465" s="185" t="s">
        <v>3565</v>
      </c>
      <c r="F465" s="188" t="s">
        <v>4446</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4442</v>
      </c>
      <c r="B466" s="179" t="s">
        <v>4473</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4442</v>
      </c>
      <c r="B467" s="180" t="s">
        <v>4473</v>
      </c>
      <c r="C467" s="181" t="s">
        <v>4474</v>
      </c>
      <c r="D467" s="184" t="s">
        <v>4475</v>
      </c>
      <c r="E467" s="185" t="s">
        <v>3536</v>
      </c>
      <c r="F467" s="188" t="s">
        <v>3676</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4442</v>
      </c>
      <c r="B468" s="180" t="s">
        <v>4473</v>
      </c>
      <c r="C468" s="181" t="s">
        <v>4476</v>
      </c>
      <c r="D468" s="184" t="s">
        <v>4477</v>
      </c>
      <c r="E468" s="185" t="s">
        <v>3536</v>
      </c>
      <c r="F468" s="188" t="s">
        <v>3676</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4442</v>
      </c>
      <c r="B469" s="180" t="s">
        <v>4473</v>
      </c>
      <c r="C469" s="181" t="s">
        <v>4478</v>
      </c>
      <c r="D469" s="184" t="s">
        <v>4479</v>
      </c>
      <c r="E469" s="185" t="s">
        <v>3536</v>
      </c>
      <c r="F469" s="188" t="s">
        <v>3676</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4442</v>
      </c>
      <c r="B470" s="180" t="s">
        <v>4473</v>
      </c>
      <c r="C470" s="181" t="s">
        <v>4480</v>
      </c>
      <c r="D470" s="184" t="s">
        <v>4481</v>
      </c>
      <c r="E470" s="185" t="s">
        <v>3633</v>
      </c>
      <c r="F470" s="188" t="s">
        <v>4046</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4442</v>
      </c>
      <c r="B471" s="180" t="s">
        <v>4473</v>
      </c>
      <c r="C471" s="181" t="s">
        <v>4482</v>
      </c>
      <c r="D471" s="184" t="s">
        <v>4483</v>
      </c>
      <c r="E471" s="185" t="s">
        <v>3633</v>
      </c>
      <c r="F471" s="188" t="s">
        <v>4046</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4442</v>
      </c>
      <c r="B472" s="180" t="s">
        <v>4473</v>
      </c>
      <c r="C472" s="181" t="s">
        <v>4484</v>
      </c>
      <c r="D472" s="184" t="s">
        <v>4485</v>
      </c>
      <c r="E472" s="185" t="s">
        <v>3536</v>
      </c>
      <c r="F472" s="188" t="s">
        <v>4046</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4442</v>
      </c>
      <c r="B473" s="180" t="s">
        <v>4473</v>
      </c>
      <c r="C473" s="181" t="s">
        <v>4486</v>
      </c>
      <c r="D473" s="184" t="s">
        <v>4487</v>
      </c>
      <c r="E473" s="185" t="s">
        <v>3536</v>
      </c>
      <c r="F473" s="188" t="s">
        <v>3984</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4442</v>
      </c>
      <c r="B474" s="180" t="s">
        <v>4473</v>
      </c>
      <c r="C474" s="181" t="s">
        <v>4488</v>
      </c>
      <c r="D474" s="184" t="s">
        <v>4489</v>
      </c>
      <c r="E474" s="185" t="s">
        <v>3565</v>
      </c>
      <c r="F474" s="188" t="s">
        <v>3984</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4442</v>
      </c>
      <c r="B475" s="180" t="s">
        <v>4473</v>
      </c>
      <c r="C475" s="181" t="s">
        <v>4490</v>
      </c>
      <c r="D475" s="184" t="s">
        <v>4491</v>
      </c>
      <c r="E475" s="185" t="s">
        <v>3565</v>
      </c>
      <c r="F475" s="188" t="s">
        <v>3984</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4442</v>
      </c>
      <c r="B476" s="180" t="s">
        <v>4473</v>
      </c>
      <c r="C476" s="181" t="s">
        <v>4492</v>
      </c>
      <c r="D476" s="184" t="s">
        <v>4493</v>
      </c>
      <c r="E476" s="185" t="s">
        <v>3565</v>
      </c>
      <c r="F476" s="188" t="s">
        <v>3984</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4442</v>
      </c>
      <c r="B477" s="180" t="s">
        <v>4473</v>
      </c>
      <c r="C477" s="181" t="s">
        <v>4494</v>
      </c>
      <c r="D477" s="184" t="s">
        <v>4495</v>
      </c>
      <c r="E477" s="185" t="s">
        <v>3565</v>
      </c>
      <c r="F477" s="188" t="s">
        <v>3984</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4442</v>
      </c>
      <c r="B478" s="180" t="s">
        <v>4473</v>
      </c>
      <c r="C478" s="181" t="s">
        <v>4496</v>
      </c>
      <c r="D478" s="184" t="s">
        <v>4497</v>
      </c>
      <c r="E478" s="185" t="s">
        <v>3565</v>
      </c>
      <c r="F478" s="188" t="s">
        <v>4046</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4442</v>
      </c>
      <c r="B479" s="180" t="s">
        <v>4473</v>
      </c>
      <c r="C479" s="181" t="s">
        <v>4498</v>
      </c>
      <c r="D479" s="184" t="s">
        <v>4499</v>
      </c>
      <c r="E479" s="185" t="s">
        <v>3681</v>
      </c>
      <c r="F479" s="188" t="s">
        <v>4046</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4442</v>
      </c>
      <c r="B480" s="180" t="s">
        <v>4473</v>
      </c>
      <c r="C480" s="181" t="s">
        <v>4500</v>
      </c>
      <c r="D480" s="184" t="s">
        <v>4501</v>
      </c>
      <c r="E480" s="185" t="s">
        <v>3681</v>
      </c>
      <c r="F480" s="188" t="s">
        <v>4046</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4442</v>
      </c>
      <c r="B481" s="193" t="s">
        <v>4473</v>
      </c>
      <c r="C481" s="194" t="s">
        <v>4502</v>
      </c>
      <c r="D481" s="195" t="s">
        <v>4503</v>
      </c>
      <c r="E481" s="196" t="s">
        <v>3681</v>
      </c>
      <c r="F481" s="197" t="s">
        <v>3676</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316</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IFERROR(INDEX('Recommendations'!$H$2:$H$66, MATCH(H2,'Recommendations'!$A$2:$A$66,0))="Implemented", FALSE))</xm:f>
            <x14:dxf>
              <font>
                <color rgb="FF000000"/>
              </font>
              <fill>
                <patternFill>
                  <bgColor rgb="FF3C7D22"/>
                </patternFill>
              </fill>
            </x14:dxf>
          </x14:cfRule>
          <x14:cfRule type="expression" priority="2" id="{00000000-000E-0000-0800-000002000000}">
            <xm:f>AND(H2&lt;&gt;"", IFERROR(INDEX('Recommendations'!$H$2:$H$66, MATCH(H2,'Recommendations'!$A$2:$A$66,0))="Compensated", FALSE))</xm:f>
            <x14:dxf>
              <font>
                <color rgb="FF000000"/>
              </font>
              <fill>
                <patternFill>
                  <bgColor rgb="FFC6E0B4"/>
                </patternFill>
              </fill>
            </x14:dxf>
          </x14:cfRule>
          <x14:cfRule type="expression" priority="3" id="{00000000-000E-0000-0800-000003000000}">
            <xm:f>AND(H2&lt;&gt;"", IFERROR(INDEX('Recommendations'!$H$2:$H$66, MATCH(H2,'Recommendations'!$A$2:$A$66,0))="Testing", FALSE))</xm:f>
            <x14:dxf>
              <font>
                <color rgb="FF000000"/>
              </font>
              <fill>
                <patternFill>
                  <bgColor rgb="FFFFC000"/>
                </patternFill>
              </fill>
            </x14:dxf>
          </x14:cfRule>
          <x14:cfRule type="expression" priority="4" id="{00000000-000E-0000-0800-000004000000}">
            <xm:f>AND(H2&lt;&gt;"", IFERROR(INDEX('Recommendations'!$H$2:$H$66, MATCH(H2,'Recommendations'!$A$2:$A$66,0))="Failed", FALSE))</xm:f>
            <x14:dxf>
              <font>
                <color rgb="FF000000"/>
              </font>
              <fill>
                <patternFill>
                  <bgColor rgb="FFD82891"/>
                </patternFill>
              </fill>
            </x14:dxf>
          </x14:cfRule>
          <x14:cfRule type="expression" priority="5" id="{00000000-000E-0000-0800-000005000000}">
            <xm:f>AND(H2&lt;&gt;"", IFERROR(INDEX('Recommendations'!$H$2:$H$66, MATCH(H2,'Recommendations'!$A$2:$A$66,0))="Risk Accepted", FALSE))</xm:f>
            <x14:dxf>
              <font>
                <color rgb="FF000000"/>
              </font>
              <fill>
                <patternFill>
                  <bgColor rgb="FFD9D9D9"/>
                </patternFill>
              </fill>
            </x14:dxf>
          </x14:cfRule>
          <x14:cfRule type="expression" priority="6" id="{00000000-000E-0000-0800-000006000000}">
            <xm:f>AND(H2&lt;&gt;"", IFERROR(INDEX('Recommendations'!$H$2:$H$66, MATCH(H2,'Recommendations'!$A$2:$A$66,0))="N/A",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Server 2.4 Windows Security Technical Implementation Guide - SHGIR</dc:title>
  <dc:subject>Generated on: 2026-06-08 14:44:00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2026-06-08T13:44:08Z</dcterms:modified>
  <cp:category>DISA-STIG</cp:category>
  <cp:contentStatus>Draft</cp:contentStatus>
</cp:coreProperties>
</file>