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944BC5391701997D855638925E7C43CC4A2FA8C3" xr6:coauthVersionLast="47" xr6:coauthVersionMax="47" xr10:uidLastSave="{C954C2AC-5703-4696-9580-DBF152FD6A3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NCSC-CEv3.2" sheetId="6" r:id="rId6"/>
    <sheet name="ISO27002-2022" sheetId="7" r:id="rId7"/>
    <sheet name="PCIDSSv4.0" sheetId="8" r:id="rId8"/>
    <sheet name="CRF-v202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9" l="1"/>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K3" i="8"/>
  <c r="K2" i="8"/>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F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F127" i="3" s="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E87" i="3"/>
  <c r="F87" i="3" s="1"/>
  <c r="D87" i="3"/>
  <c r="C87" i="3"/>
  <c r="E86" i="3"/>
  <c r="D86" i="3"/>
  <c r="C86" i="3"/>
  <c r="W138" i="3" s="1"/>
  <c r="F85" i="3"/>
  <c r="V168" i="3" s="1"/>
  <c r="E85" i="3"/>
  <c r="D85" i="3"/>
  <c r="C85" i="3"/>
  <c r="U138" i="3" s="1"/>
  <c r="E84" i="3"/>
  <c r="D84" i="3"/>
  <c r="F84" i="3" s="1"/>
  <c r="C84" i="3"/>
  <c r="S138" i="3" s="1"/>
  <c r="E69" i="3"/>
  <c r="D69" i="3"/>
  <c r="C69" i="3"/>
  <c r="F69" i="3" s="1"/>
  <c r="E68" i="3"/>
  <c r="D68" i="3"/>
  <c r="C68" i="3"/>
  <c r="F68" i="3" s="1"/>
  <c r="E67" i="3"/>
  <c r="F67" i="3" s="1"/>
  <c r="D67" i="3"/>
  <c r="C67" i="3"/>
  <c r="E49" i="3"/>
  <c r="D49" i="3"/>
  <c r="C49" i="3"/>
  <c r="F49" i="3" s="1"/>
  <c r="E48" i="3"/>
  <c r="D48" i="3"/>
  <c r="F48" i="3" s="1"/>
  <c r="C48" i="3"/>
  <c r="E47" i="3"/>
  <c r="D47" i="3"/>
  <c r="C47" i="3"/>
  <c r="F47" i="3" s="1"/>
  <c r="E46" i="3"/>
  <c r="D46" i="3"/>
  <c r="F46" i="3" s="1"/>
  <c r="C46" i="3"/>
  <c r="E45" i="3"/>
  <c r="D45" i="3"/>
  <c r="C45" i="3"/>
  <c r="F45" i="3" s="1"/>
  <c r="E44" i="3"/>
  <c r="D44" i="3"/>
  <c r="C44" i="3"/>
  <c r="F44" i="3" s="1"/>
  <c r="E30" i="3"/>
  <c r="D30" i="3"/>
  <c r="C30" i="3"/>
  <c r="F30" i="3" s="1"/>
  <c r="E29" i="3"/>
  <c r="D29" i="3"/>
  <c r="C29" i="3"/>
  <c r="F29" i="3" s="1"/>
  <c r="E16" i="3"/>
  <c r="D16" i="3"/>
  <c r="F16" i="3" s="1"/>
  <c r="C16" i="3"/>
  <c r="Q138" i="3" s="1"/>
  <c r="C9" i="3"/>
  <c r="D9" i="3" s="1"/>
  <c r="C8" i="3"/>
  <c r="D8" i="3" s="1"/>
  <c r="C55" i="3" l="1"/>
  <c r="E55" i="3"/>
  <c r="D55" i="3"/>
  <c r="T168" i="3"/>
  <c r="T163" i="3"/>
  <c r="T158" i="3"/>
  <c r="T153" i="3"/>
  <c r="T148" i="3"/>
  <c r="T143" i="3"/>
  <c r="T167" i="3"/>
  <c r="T162" i="3"/>
  <c r="T157" i="3"/>
  <c r="T152" i="3"/>
  <c r="T147" i="3"/>
  <c r="T142" i="3"/>
  <c r="E92" i="3"/>
  <c r="D92" i="3"/>
  <c r="T166" i="3"/>
  <c r="T161" i="3"/>
  <c r="T156" i="3"/>
  <c r="T151" i="3"/>
  <c r="T146" i="3"/>
  <c r="T141" i="3"/>
  <c r="C92" i="3"/>
  <c r="T170" i="3"/>
  <c r="T165" i="3"/>
  <c r="T160" i="3"/>
  <c r="T155" i="3"/>
  <c r="T150" i="3"/>
  <c r="T145" i="3"/>
  <c r="T140" i="3"/>
  <c r="T169" i="3"/>
  <c r="T164" i="3"/>
  <c r="T159" i="3"/>
  <c r="T154" i="3"/>
  <c r="T149" i="3"/>
  <c r="T144" i="3"/>
  <c r="G127" i="3"/>
  <c r="E115" i="3"/>
  <c r="D115" i="3"/>
  <c r="C115" i="3"/>
  <c r="E35" i="3"/>
  <c r="D35" i="3"/>
  <c r="C35" i="3"/>
  <c r="E57" i="3"/>
  <c r="D57" i="3"/>
  <c r="C57" i="3"/>
  <c r="E114" i="3"/>
  <c r="D114" i="3"/>
  <c r="C114" i="3"/>
  <c r="C95" i="3"/>
  <c r="E95" i="3"/>
  <c r="D95" i="3"/>
  <c r="E58" i="3"/>
  <c r="D58" i="3"/>
  <c r="C58" i="3"/>
  <c r="E96" i="3"/>
  <c r="D96" i="3"/>
  <c r="C96" i="3"/>
  <c r="R168" i="3"/>
  <c r="R163" i="3"/>
  <c r="R158" i="3"/>
  <c r="R153" i="3"/>
  <c r="R148" i="3"/>
  <c r="R143" i="3"/>
  <c r="R167" i="3"/>
  <c r="R162" i="3"/>
  <c r="R157" i="3"/>
  <c r="R152" i="3"/>
  <c r="R147" i="3"/>
  <c r="R142" i="3"/>
  <c r="C20" i="3"/>
  <c r="R166" i="3"/>
  <c r="R161" i="3"/>
  <c r="R156" i="3"/>
  <c r="R151" i="3"/>
  <c r="R146" i="3"/>
  <c r="R141" i="3"/>
  <c r="D20" i="3"/>
  <c r="R170" i="3"/>
  <c r="R165" i="3"/>
  <c r="R160" i="3"/>
  <c r="R155" i="3"/>
  <c r="R150" i="3"/>
  <c r="R145" i="3"/>
  <c r="R140" i="3"/>
  <c r="R169" i="3"/>
  <c r="R164" i="3"/>
  <c r="R159" i="3"/>
  <c r="R154" i="3"/>
  <c r="R149" i="3"/>
  <c r="R144" i="3"/>
  <c r="E20" i="3"/>
  <c r="E74" i="3"/>
  <c r="D74" i="3"/>
  <c r="C74" i="3"/>
  <c r="E34" i="3"/>
  <c r="D34" i="3"/>
  <c r="C34" i="3"/>
  <c r="E54" i="3"/>
  <c r="D54" i="3"/>
  <c r="C54" i="3"/>
  <c r="E73" i="3"/>
  <c r="D73" i="3"/>
  <c r="C73" i="3"/>
  <c r="E75" i="3"/>
  <c r="D75" i="3"/>
  <c r="C75" i="3"/>
  <c r="E53" i="3"/>
  <c r="D53" i="3"/>
  <c r="C53" i="3"/>
  <c r="E112" i="3"/>
  <c r="D112" i="3"/>
  <c r="C112" i="3"/>
  <c r="E56" i="3"/>
  <c r="D56" i="3"/>
  <c r="C56" i="3"/>
  <c r="E113" i="3"/>
  <c r="D113" i="3"/>
  <c r="C113" i="3"/>
  <c r="C7" i="3"/>
  <c r="D7" i="3" s="1"/>
  <c r="F86" i="3"/>
  <c r="V144" i="3"/>
  <c r="V149" i="3"/>
  <c r="V154" i="3"/>
  <c r="V159" i="3"/>
  <c r="V164" i="3"/>
  <c r="V169" i="3"/>
  <c r="V140" i="3"/>
  <c r="V145" i="3"/>
  <c r="V150" i="3"/>
  <c r="V155" i="3"/>
  <c r="V160" i="3"/>
  <c r="V165" i="3"/>
  <c r="V170" i="3"/>
  <c r="V141" i="3"/>
  <c r="V146" i="3"/>
  <c r="V151" i="3"/>
  <c r="V156" i="3"/>
  <c r="V161" i="3"/>
  <c r="V166" i="3"/>
  <c r="C93" i="3"/>
  <c r="D93" i="3"/>
  <c r="E93" i="3"/>
  <c r="V142" i="3"/>
  <c r="V147" i="3"/>
  <c r="V152" i="3"/>
  <c r="V157" i="3"/>
  <c r="V162" i="3"/>
  <c r="V167" i="3"/>
  <c r="V143" i="3"/>
  <c r="V148" i="3"/>
  <c r="V153" i="3"/>
  <c r="V158" i="3"/>
  <c r="V163" i="3"/>
  <c r="D94" i="3" l="1"/>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X168" i="3"/>
  <c r="X163" i="3"/>
  <c r="X158" i="3"/>
  <c r="X153" i="3"/>
  <c r="X148" i="3"/>
  <c r="X143" i="3"/>
  <c r="E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Web content directories must not be anonymously shared.</t>
        </r>
      </text>
    </comment>
    <comment ref="K19" authorId="0" shapeId="0" xr:uid="{00000000-0006-0000-0400-000013000000}">
      <text>
        <r>
          <rPr>
            <sz val="11"/>
            <rFont val="Calibri"/>
          </rPr>
          <t>Symbolic links must not be used in the web content directory tree.</t>
        </r>
      </text>
    </comment>
    <comment ref="L19" authorId="0" shapeId="0" xr:uid="{00000000-0006-0000-0400-000002000000}">
      <text>
        <r>
          <rPr>
            <sz val="11"/>
            <rFont val="Calibri"/>
          </rPr>
          <t>All interactive programs (CGI) must be placed in a designated directory with appropriate permissions.</t>
        </r>
      </text>
    </comment>
    <comment ref="M19" authorId="0" shapeId="0" xr:uid="{00000000-0006-0000-0400-000003000000}">
      <text>
        <r>
          <rPr>
            <sz val="11"/>
            <rFont val="Calibri"/>
          </rPr>
          <t>Backup interactive scripts on the production web server are prohibited.</t>
        </r>
      </text>
    </comment>
    <comment ref="N19" authorId="0" shapeId="0" xr:uid="{00000000-0006-0000-0400-000004000000}">
      <text>
        <r>
          <rPr>
            <sz val="11"/>
            <rFont val="Calibri"/>
          </rPr>
          <t>Log file access must be restricted to System Administrators, Web Administrators or Auditors.</t>
        </r>
      </text>
    </comment>
    <comment ref="O19" authorId="0" shapeId="0" xr:uid="{00000000-0006-0000-0400-000005000000}">
      <text>
        <r>
          <rPr>
            <sz val="11"/>
            <rFont val="Calibri"/>
          </rPr>
          <t>The web server’s htpasswd files (if present) must reflect proper ownership and permissions</t>
        </r>
      </text>
    </comment>
    <comment ref="P19" authorId="0" shapeId="0" xr:uid="{00000000-0006-0000-0400-000006000000}">
      <text>
        <r>
          <rPr>
            <sz val="11"/>
            <rFont val="Calibri"/>
          </rPr>
          <t>The access control files are owned by a privileged web server account.</t>
        </r>
      </text>
    </comment>
    <comment ref="Q19" authorId="0" shapeId="0" xr:uid="{00000000-0006-0000-0400-000007000000}">
      <text>
        <r>
          <rPr>
            <sz val="11"/>
            <rFont val="Calibri"/>
          </rPr>
          <t>Administrative users and groups that have access rights to the web server must be documented.</t>
        </r>
      </text>
    </comment>
    <comment ref="R19" authorId="0" shapeId="0" xr:uid="{00000000-0006-0000-0400-000008000000}">
      <text>
        <r>
          <rPr>
            <sz val="11"/>
            <rFont val="Calibri"/>
          </rPr>
          <t>Web server system files must conform to minimum file permission requirements.</t>
        </r>
      </text>
    </comment>
    <comment ref="S19" authorId="0" shapeId="0" xr:uid="{00000000-0006-0000-0400-000009000000}">
      <text>
        <r>
          <rPr>
            <sz val="11"/>
            <rFont val="Calibri"/>
          </rPr>
          <t>Anonymous FTP user access to interactive scripts is prohibited.</t>
        </r>
      </text>
    </comment>
    <comment ref="T19" authorId="0" shapeId="0" xr:uid="{00000000-0006-0000-0400-00000A000000}">
      <text>
        <r>
          <rPr>
            <sz val="11"/>
            <rFont val="Calibri"/>
          </rPr>
          <t>PERL scripts must use the TAINT option.</t>
        </r>
      </text>
    </comment>
    <comment ref="U19" authorId="0" shapeId="0" xr:uid="{00000000-0006-0000-0400-00000B000000}">
      <text>
        <r>
          <rPr>
            <sz val="11"/>
            <rFont val="Calibri"/>
          </rPr>
          <t>The required DoD banner page must be displayed to authenticated users accessing a DoD private website.</t>
        </r>
      </text>
    </comment>
    <comment ref="V19" authorId="0" shapeId="0" xr:uid="{00000000-0006-0000-0400-00000C000000}">
      <text>
        <r>
          <rPr>
            <sz val="11"/>
            <rFont val="Calibri"/>
          </rPr>
          <t>All interactive programs must be placed in a designated directory with appropriate permissions.</t>
        </r>
      </text>
    </comment>
    <comment ref="W19" authorId="0" shapeId="0" xr:uid="{00000000-0006-0000-0400-00000D000000}">
      <text>
        <r>
          <rPr>
            <sz val="11"/>
            <rFont val="Calibri"/>
          </rPr>
          <t xml:space="preserve">The </t>
        </r>
        <r>
          <rPr>
            <sz val="11"/>
            <color rgb="FF000000"/>
            <rFont val="Calibri"/>
          </rPr>
          <t>"</t>
        </r>
        <r>
          <rPr>
            <sz val="11"/>
            <color rgb="FF000000"/>
            <rFont val="Calibri"/>
          </rPr>
          <t>–FollowSymLinks” setting must be disabled.</t>
        </r>
      </text>
    </comment>
    <comment ref="X19" authorId="0" shapeId="0" xr:uid="{00000000-0006-0000-0400-00000E000000}">
      <text>
        <r>
          <rPr>
            <sz val="11"/>
            <rFont val="Calibri"/>
          </rPr>
          <t>Server side includes (SSIs) must run with execution capability disabled.</t>
        </r>
      </text>
    </comment>
    <comment ref="Y19" authorId="0" shapeId="0" xr:uid="{00000000-0006-0000-0400-00000F000000}">
      <text>
        <r>
          <rPr>
            <sz val="11"/>
            <rFont val="Calibri"/>
          </rPr>
          <t>The process ID (PID) file must be properly secured.</t>
        </r>
      </text>
    </comment>
    <comment ref="Z19" authorId="0" shapeId="0" xr:uid="{00000000-0006-0000-0400-000010000000}">
      <text>
        <r>
          <rPr>
            <sz val="11"/>
            <rFont val="Calibri"/>
          </rPr>
          <t>The score board file must be properly secured.</t>
        </r>
      </text>
    </comment>
    <comment ref="AA19" authorId="0" shapeId="0" xr:uid="{00000000-0006-0000-0400-000011000000}">
      <text>
        <r>
          <rPr>
            <sz val="11"/>
            <rFont val="Calibri"/>
          </rPr>
          <t>The web server must be configured to explicitly deny access to the OS root.</t>
        </r>
      </text>
    </comment>
    <comment ref="AB19" authorId="0" shapeId="0" xr:uid="{00000000-0006-0000-0400-000012000000}">
      <text>
        <r>
          <rPr>
            <sz val="11"/>
            <rFont val="Calibri"/>
          </rPr>
          <t>The ability to override the access configuration for the OS root directory must be disabled.</t>
        </r>
      </text>
    </comment>
    <comment ref="J26" authorId="0" shapeId="0" xr:uid="{00000000-0006-0000-0400-000014000000}">
      <text>
        <r>
          <rPr>
            <sz val="11"/>
            <rFont val="Calibri"/>
          </rPr>
          <t>Web server administration must be performed over a secure path or at the local console.</t>
        </r>
      </text>
    </comment>
    <comment ref="K26" authorId="0" shapeId="0" xr:uid="{00000000-0006-0000-0400-000015000000}">
      <text>
        <r>
          <rPr>
            <sz val="11"/>
            <rFont val="Calibri"/>
          </rPr>
          <t>A private web server must utilize an approved TLS version.</t>
        </r>
      </text>
    </comment>
    <comment ref="L26" authorId="0" shapeId="0" xr:uid="{00000000-0006-0000-0400-000016000000}">
      <text>
        <r>
          <rPr>
            <sz val="11"/>
            <rFont val="Calibri"/>
          </rPr>
          <t>Web Administrators must only use encrypted connections for Document Root directory uploads.</t>
        </r>
      </text>
    </comment>
    <comment ref="M26" authorId="0" shapeId="0" xr:uid="{00000000-0006-0000-0400-000017000000}">
      <text>
        <r>
          <rPr>
            <sz val="11"/>
            <rFont val="Calibri"/>
          </rPr>
          <t>Public web servers must use TLS if authentication is required.</t>
        </r>
      </text>
    </comment>
    <comment ref="N26" authorId="0" shapeId="0" xr:uid="{00000000-0006-0000-0400-000018000000}">
      <text>
        <r>
          <rPr>
            <sz val="11"/>
            <rFont val="Calibri"/>
          </rPr>
          <t>The web server must remove all export ciphers from the cipher suite.</t>
        </r>
      </text>
    </comment>
    <comment ref="J33" authorId="0" shapeId="0" xr:uid="{00000000-0006-0000-0400-000019000000}">
      <text>
        <r>
          <rPr>
            <sz val="11"/>
            <rFont val="Calibri"/>
          </rPr>
          <t>Symbolic links must not be used in the web content directory tree.</t>
        </r>
      </text>
    </comment>
    <comment ref="K33" authorId="0" shapeId="0" xr:uid="{00000000-0006-0000-0400-00002D000000}">
      <text>
        <r>
          <rPr>
            <sz val="11"/>
            <rFont val="Calibri"/>
          </rPr>
          <t>The web server password(s) must be entrusted to the SA or Web Manager.</t>
        </r>
      </text>
    </comment>
    <comment ref="L33" authorId="0" shapeId="0" xr:uid="{00000000-0006-0000-0400-00002E000000}">
      <text>
        <r>
          <rPr>
            <sz val="11"/>
            <rFont val="Calibri"/>
          </rPr>
          <t>Public web server resources must not be shared with private assets.</t>
        </r>
      </text>
    </comment>
    <comment ref="M33" authorId="0" shapeId="0" xr:uid="{00000000-0006-0000-0400-00002F000000}">
      <text>
        <r>
          <rPr>
            <sz val="11"/>
            <rFont val="Calibri"/>
          </rPr>
          <t>The number of allowed simultaneous requests must be set.</t>
        </r>
      </text>
    </comment>
    <comment ref="N33" authorId="0" shapeId="0" xr:uid="{00000000-0006-0000-0400-000030000000}">
      <text>
        <r>
          <rPr>
            <sz val="11"/>
            <rFont val="Calibri"/>
          </rPr>
          <t>A public web server, if hosted on the NIPRNet, must be isolated in an accredited DoD DMZ Extension.</t>
        </r>
      </text>
    </comment>
    <comment ref="O33" authorId="0" shapeId="0" xr:uid="{00000000-0006-0000-0400-000031000000}">
      <text>
        <r>
          <rPr>
            <sz val="11"/>
            <rFont val="Calibri"/>
          </rPr>
          <t>A private web server must be located on a separate controlled access subnet.</t>
        </r>
      </text>
    </comment>
    <comment ref="P33" authorId="0" shapeId="0" xr:uid="{00000000-0006-0000-0400-000032000000}">
      <text>
        <r>
          <rPr>
            <sz val="11"/>
            <rFont val="Calibri"/>
          </rPr>
          <t>Each readable web document directory must contain either a default, home, index, or equivalent file.</t>
        </r>
      </text>
    </comment>
    <comment ref="Q33" authorId="0" shapeId="0" xr:uid="{00000000-0006-0000-0400-000033000000}">
      <text>
        <r>
          <rPr>
            <sz val="11"/>
            <rFont val="Calibri"/>
          </rPr>
          <t>Administrators must be the only users allowed access to the directory tree, the shell, or other operating system functions and utilities.</t>
        </r>
      </text>
    </comment>
    <comment ref="R33" authorId="0" shapeId="0" xr:uid="{00000000-0006-0000-0400-000034000000}">
      <text>
        <r>
          <rPr>
            <sz val="11"/>
            <rFont val="Calibri"/>
          </rPr>
          <t>All utility programs, not necessary for operations, must be removed or disabled.</t>
        </r>
      </text>
    </comment>
    <comment ref="S33" authorId="0" shapeId="0" xr:uid="{00000000-0006-0000-0400-000035000000}">
      <text>
        <r>
          <rPr>
            <sz val="11"/>
            <rFont val="Calibri"/>
          </rPr>
          <t>Only web sites that have been fully reviewed and tested must exist on a production web server.</t>
        </r>
      </text>
    </comment>
    <comment ref="T33" authorId="0" shapeId="0" xr:uid="{00000000-0006-0000-0400-000036000000}">
      <text>
        <r>
          <rPr>
            <sz val="11"/>
            <rFont val="Calibri"/>
          </rPr>
          <t>Web client access to the content directories must be restricted to read and execute.</t>
        </r>
      </text>
    </comment>
    <comment ref="U33" authorId="0" shapeId="0" xr:uid="{00000000-0006-0000-0400-000037000000}">
      <text>
        <r>
          <rPr>
            <sz val="11"/>
            <rFont val="Calibri"/>
          </rPr>
          <t>A web site must not contain a robots.txt file.</t>
        </r>
      </text>
    </comment>
    <comment ref="V33" authorId="0" shapeId="0" xr:uid="{00000000-0006-0000-0400-000038000000}">
      <text>
        <r>
          <rPr>
            <sz val="11"/>
            <rFont val="Calibri"/>
          </rPr>
          <t>Java software on production web servers must be limited to class files and the JAVA virtual machine.</t>
        </r>
      </text>
    </comment>
    <comment ref="W33" authorId="0" shapeId="0" xr:uid="{00000000-0006-0000-0400-000039000000}">
      <text>
        <r>
          <rPr>
            <sz val="11"/>
            <rFont val="Calibri"/>
          </rPr>
          <t>The web document (home) directory must be in a separate partition from the web server’s system files.</t>
        </r>
      </text>
    </comment>
    <comment ref="X33" authorId="0" shapeId="0" xr:uid="{00000000-0006-0000-0400-00003A000000}">
      <text>
        <r>
          <rPr>
            <sz val="11"/>
            <rFont val="Calibri"/>
          </rPr>
          <t>A web server must be segregated from other services.</t>
        </r>
      </text>
    </comment>
    <comment ref="Y33" authorId="0" shapeId="0" xr:uid="{00000000-0006-0000-0400-00003B000000}">
      <text>
        <r>
          <rPr>
            <sz val="11"/>
            <rFont val="Calibri"/>
          </rPr>
          <t>Web server and/or operating system information must be protected.</t>
        </r>
      </text>
    </comment>
    <comment ref="Z33" authorId="0" shapeId="0" xr:uid="{00000000-0006-0000-0400-00003C000000}">
      <text>
        <r>
          <rPr>
            <sz val="11"/>
            <rFont val="Calibri"/>
          </rPr>
          <t>The Timeout directive must be properly set.</t>
        </r>
      </text>
    </comment>
    <comment ref="AA33" authorId="0" shapeId="0" xr:uid="{00000000-0006-0000-0400-00003D000000}">
      <text>
        <r>
          <rPr>
            <sz val="11"/>
            <rFont val="Calibri"/>
          </rPr>
          <t>The KeepAlive directive must be enabled.</t>
        </r>
      </text>
    </comment>
    <comment ref="AB33" authorId="0" shapeId="0" xr:uid="{00000000-0006-0000-0400-00003E000000}">
      <text>
        <r>
          <rPr>
            <sz val="11"/>
            <rFont val="Calibri"/>
          </rPr>
          <t>The KeepAliveTimeout directive must be defined.</t>
        </r>
      </text>
    </comment>
    <comment ref="AC33" authorId="0" shapeId="0" xr:uid="{00000000-0006-0000-0400-00001A000000}">
      <text>
        <r>
          <rPr>
            <sz val="11"/>
            <rFont val="Calibri"/>
          </rPr>
          <t>The httpd.conf StartServers directive must be set properly.</t>
        </r>
      </text>
    </comment>
    <comment ref="AD33" authorId="0" shapeId="0" xr:uid="{00000000-0006-0000-0400-00001B000000}">
      <text>
        <r>
          <rPr>
            <sz val="11"/>
            <rFont val="Calibri"/>
          </rPr>
          <t>The httpd.conf MinSpareServers directive must be set properly.</t>
        </r>
      </text>
    </comment>
    <comment ref="AE33" authorId="0" shapeId="0" xr:uid="{00000000-0006-0000-0400-00001C000000}">
      <text>
        <r>
          <rPr>
            <sz val="11"/>
            <rFont val="Calibri"/>
          </rPr>
          <t>The httpd.conf MaxSpareServers directive must be set properly.</t>
        </r>
      </text>
    </comment>
    <comment ref="AF33" authorId="0" shapeId="0" xr:uid="{00000000-0006-0000-0400-00001D000000}">
      <text>
        <r>
          <rPr>
            <sz val="11"/>
            <rFont val="Calibri"/>
          </rPr>
          <t>The httpd.conf MaxClients directive must be set properly.</t>
        </r>
      </text>
    </comment>
    <comment ref="AG33" authorId="0" shapeId="0" xr:uid="{00000000-0006-0000-0400-00001E000000}">
      <text>
        <r>
          <rPr>
            <sz val="11"/>
            <rFont val="Calibri"/>
          </rPr>
          <t xml:space="preserve">The </t>
        </r>
        <r>
          <rPr>
            <sz val="11"/>
            <color rgb="FF000000"/>
            <rFont val="Calibri"/>
          </rPr>
          <t>"</t>
        </r>
        <r>
          <rPr>
            <sz val="11"/>
            <color rgb="FF000000"/>
            <rFont val="Calibri"/>
          </rPr>
          <t>–FollowSymLinks” setting must be disabled.</t>
        </r>
      </text>
    </comment>
    <comment ref="AH33" authorId="0" shapeId="0" xr:uid="{00000000-0006-0000-0400-00001F000000}">
      <text>
        <r>
          <rPr>
            <sz val="11"/>
            <rFont val="Calibri"/>
          </rPr>
          <t>The MultiViews directive must be disabled.</t>
        </r>
      </text>
    </comment>
    <comment ref="AI33" authorId="0" shapeId="0" xr:uid="{00000000-0006-0000-0400-000020000000}">
      <text>
        <r>
          <rPr>
            <sz val="11"/>
            <rFont val="Calibri"/>
          </rPr>
          <t>Directory indexing must be disabled on directories not containing index files.</t>
        </r>
      </text>
    </comment>
    <comment ref="AJ33" authorId="0" shapeId="0" xr:uid="{00000000-0006-0000-0400-000021000000}">
      <text>
        <r>
          <rPr>
            <sz val="11"/>
            <rFont val="Calibri"/>
          </rPr>
          <t>The HTTP request message body size must be limited.</t>
        </r>
      </text>
    </comment>
    <comment ref="AK33" authorId="0" shapeId="0" xr:uid="{00000000-0006-0000-0400-000022000000}">
      <text>
        <r>
          <rPr>
            <sz val="11"/>
            <rFont val="Calibri"/>
          </rPr>
          <t>The HTTP request header fields must be limited.</t>
        </r>
      </text>
    </comment>
    <comment ref="AL33" authorId="0" shapeId="0" xr:uid="{00000000-0006-0000-0400-000023000000}">
      <text>
        <r>
          <rPr>
            <sz val="11"/>
            <rFont val="Calibri"/>
          </rPr>
          <t>The HTTP request header field size must be limited.</t>
        </r>
      </text>
    </comment>
    <comment ref="AM33" authorId="0" shapeId="0" xr:uid="{00000000-0006-0000-0400-000024000000}">
      <text>
        <r>
          <rPr>
            <sz val="11"/>
            <rFont val="Calibri"/>
          </rPr>
          <t>The HTTP request line must be limited.</t>
        </r>
      </text>
    </comment>
    <comment ref="AN33" authorId="0" shapeId="0" xr:uid="{00000000-0006-0000-0400-000025000000}">
      <text>
        <r>
          <rPr>
            <sz val="11"/>
            <rFont val="Calibri"/>
          </rPr>
          <t>Web server status module must be disabled.</t>
        </r>
      </text>
    </comment>
    <comment ref="AO33" authorId="0" shapeId="0" xr:uid="{00000000-0006-0000-0400-000026000000}">
      <text>
        <r>
          <rPr>
            <sz val="11"/>
            <rFont val="Calibri"/>
          </rPr>
          <t>The web server must be configured to explicitly deny access to the OS root.</t>
        </r>
      </text>
    </comment>
    <comment ref="AP33" authorId="0" shapeId="0" xr:uid="{00000000-0006-0000-0400-000027000000}">
      <text>
        <r>
          <rPr>
            <sz val="11"/>
            <rFont val="Calibri"/>
          </rPr>
          <t>Web server options for the OS root must be disabled.</t>
        </r>
      </text>
    </comment>
    <comment ref="AQ33" authorId="0" shapeId="0" xr:uid="{00000000-0006-0000-0400-000028000000}">
      <text>
        <r>
          <rPr>
            <sz val="11"/>
            <rFont val="Calibri"/>
          </rPr>
          <t>The web server must be configured to listen on a specific IP address and port.</t>
        </r>
      </text>
    </comment>
    <comment ref="AR33" authorId="0" shapeId="0" xr:uid="{00000000-0006-0000-0400-000029000000}">
      <text>
        <r>
          <rPr>
            <sz val="11"/>
            <rFont val="Calibri"/>
          </rPr>
          <t>The URL-path name must be set to the file path name or the directory path name.</t>
        </r>
      </text>
    </comment>
    <comment ref="AS33" authorId="0" shapeId="0" xr:uid="{00000000-0006-0000-0400-00002A000000}">
      <text>
        <r>
          <rPr>
            <sz val="11"/>
            <rFont val="Calibri"/>
          </rPr>
          <t>Automatic directory indexing must be disabled.</t>
        </r>
      </text>
    </comment>
    <comment ref="AT33" authorId="0" shapeId="0" xr:uid="{00000000-0006-0000-0400-00002B000000}">
      <text>
        <r>
          <rPr>
            <sz val="11"/>
            <rFont val="Calibri"/>
          </rPr>
          <t>The ability to override the access configuration for the OS root directory must be disabled.</t>
        </r>
      </text>
    </comment>
    <comment ref="AU33" authorId="0" shapeId="0" xr:uid="{00000000-0006-0000-0400-00002C000000}">
      <text>
        <r>
          <rPr>
            <sz val="11"/>
            <rFont val="Calibri"/>
          </rPr>
          <t>HTTP request methods must be limited.</t>
        </r>
      </text>
    </comment>
    <comment ref="J39" authorId="0" shapeId="0" xr:uid="{00000000-0006-0000-0400-00003F000000}">
      <text>
        <r>
          <rPr>
            <sz val="11"/>
            <rFont val="Calibri"/>
          </rPr>
          <t>MIME types for csh or sh shell programs must be disabled.</t>
        </r>
      </text>
    </comment>
    <comment ref="K39" authorId="0" shapeId="0" xr:uid="{00000000-0006-0000-0400-000040000000}">
      <text>
        <r>
          <rPr>
            <sz val="11"/>
            <rFont val="Calibri"/>
          </rPr>
          <t>All interactive programs (CGI) must be placed in a designated directory with appropriate permissions.</t>
        </r>
      </text>
    </comment>
    <comment ref="L39" authorId="0" shapeId="0" xr:uid="{00000000-0006-0000-0400-000041000000}">
      <text>
        <r>
          <rPr>
            <sz val="11"/>
            <rFont val="Calibri"/>
          </rPr>
          <t>Backup interactive scripts on the production web server are prohibited.</t>
        </r>
      </text>
    </comment>
    <comment ref="M39" authorId="0" shapeId="0" xr:uid="{00000000-0006-0000-0400-000042000000}">
      <text>
        <r>
          <rPr>
            <sz val="11"/>
            <rFont val="Calibri"/>
          </rPr>
          <t>Installation of a compiler on production web server is prohibited.</t>
        </r>
      </text>
    </comment>
    <comment ref="N39" authorId="0" shapeId="0" xr:uid="{00000000-0006-0000-0400-000043000000}">
      <text>
        <r>
          <rPr>
            <sz val="11"/>
            <rFont val="Calibri"/>
          </rPr>
          <t>The web server’s htpasswd files (if present) must reflect proper ownership and permissions</t>
        </r>
      </text>
    </comment>
    <comment ref="O39" authorId="0" shapeId="0" xr:uid="{00000000-0006-0000-0400-000044000000}">
      <text>
        <r>
          <rPr>
            <sz val="11"/>
            <rFont val="Calibri"/>
          </rPr>
          <t>Web server system files must conform to minimum file permission requirements.</t>
        </r>
      </text>
    </comment>
    <comment ref="P39" authorId="0" shapeId="0" xr:uid="{00000000-0006-0000-0400-000045000000}">
      <text>
        <r>
          <rPr>
            <sz val="11"/>
            <rFont val="Calibri"/>
          </rPr>
          <t>A public web server must limit email to outbound only.</t>
        </r>
      </text>
    </comment>
    <comment ref="Q39" authorId="0" shapeId="0" xr:uid="{00000000-0006-0000-0400-000046000000}">
      <text>
        <r>
          <rPr>
            <sz val="11"/>
            <rFont val="Calibri"/>
          </rPr>
          <t>Anonymous FTP user access to interactive scripts is prohibited.</t>
        </r>
      </text>
    </comment>
    <comment ref="R39" authorId="0" shapeId="0" xr:uid="{00000000-0006-0000-0400-000047000000}">
      <text>
        <r>
          <rPr>
            <sz val="11"/>
            <rFont val="Calibri"/>
          </rPr>
          <t>PERL scripts must use the TAINT option.</t>
        </r>
      </text>
    </comment>
    <comment ref="S39" authorId="0" shapeId="0" xr:uid="{00000000-0006-0000-0400-000048000000}">
      <text>
        <r>
          <rPr>
            <sz val="11"/>
            <rFont val="Calibri"/>
          </rPr>
          <t>The required DoD banner page must be displayed to authenticated users accessing a DoD private website.</t>
        </r>
      </text>
    </comment>
    <comment ref="T39" authorId="0" shapeId="0" xr:uid="{00000000-0006-0000-0400-000049000000}">
      <text>
        <r>
          <rPr>
            <sz val="11"/>
            <rFont val="Calibri"/>
          </rPr>
          <t>All web server documentation, sample code, example applications, and tutorials must be removed from a production web server.</t>
        </r>
      </text>
    </comment>
    <comment ref="U39" authorId="0" shapeId="0" xr:uid="{00000000-0006-0000-0400-00004A000000}">
      <text>
        <r>
          <rPr>
            <sz val="11"/>
            <rFont val="Calibri"/>
          </rPr>
          <t>All interactive programs must be placed in a designated directory with appropriate permissions.</t>
        </r>
      </text>
    </comment>
    <comment ref="V39" authorId="0" shapeId="0" xr:uid="{00000000-0006-0000-0400-00004B000000}">
      <text>
        <r>
          <rPr>
            <sz val="11"/>
            <rFont val="Calibri"/>
          </rPr>
          <t>Server side includes (SSIs) must run with execution capability disabled.</t>
        </r>
      </text>
    </comment>
    <comment ref="W39" authorId="0" shapeId="0" xr:uid="{00000000-0006-0000-0400-00004C000000}">
      <text>
        <r>
          <rPr>
            <sz val="11"/>
            <rFont val="Calibri"/>
          </rPr>
          <t>Directory indexing must be disabled on directories not containing index files.</t>
        </r>
      </text>
    </comment>
    <comment ref="X39" authorId="0" shapeId="0" xr:uid="{00000000-0006-0000-0400-00004D000000}">
      <text>
        <r>
          <rPr>
            <sz val="11"/>
            <rFont val="Calibri"/>
          </rPr>
          <t>Web sites must utilize ports, protocols, and services according to PPSM guidelines.</t>
        </r>
      </text>
    </comment>
    <comment ref="Y39" authorId="0" shapeId="0" xr:uid="{00000000-0006-0000-0400-00004E000000}">
      <text>
        <r>
          <rPr>
            <sz val="11"/>
            <rFont val="Calibri"/>
          </rPr>
          <t>Active software modules must be minimized.</t>
        </r>
      </text>
    </comment>
    <comment ref="Z39" authorId="0" shapeId="0" xr:uid="{00000000-0006-0000-0400-00004F000000}">
      <text>
        <r>
          <rPr>
            <sz val="11"/>
            <rFont val="Calibri"/>
          </rPr>
          <t>Web Distributed Authoring and Versioning (WebDAV) must be disabled.</t>
        </r>
      </text>
    </comment>
    <comment ref="AA39" authorId="0" shapeId="0" xr:uid="{00000000-0006-0000-0400-000050000000}">
      <text>
        <r>
          <rPr>
            <sz val="11"/>
            <rFont val="Calibri"/>
          </rPr>
          <t>The web server must not be configured as a proxy server.</t>
        </r>
      </text>
    </comment>
    <comment ref="AB39" authorId="0" shapeId="0" xr:uid="{00000000-0006-0000-0400-000051000000}">
      <text>
        <r>
          <rPr>
            <sz val="11"/>
            <rFont val="Calibri"/>
          </rPr>
          <t>User specific directories must not be globally enabled.</t>
        </r>
      </text>
    </comment>
    <comment ref="AC39" authorId="0" shapeId="0" xr:uid="{00000000-0006-0000-0400-000052000000}">
      <text>
        <r>
          <rPr>
            <sz val="11"/>
            <rFont val="Calibri"/>
          </rPr>
          <t>The process ID (PID) file must be properly secured.</t>
        </r>
      </text>
    </comment>
    <comment ref="AD39" authorId="0" shapeId="0" xr:uid="{00000000-0006-0000-0400-000053000000}">
      <text>
        <r>
          <rPr>
            <sz val="11"/>
            <rFont val="Calibri"/>
          </rPr>
          <t>The score board file must be properly secured.</t>
        </r>
      </text>
    </comment>
    <comment ref="AE39" authorId="0" shapeId="0" xr:uid="{00000000-0006-0000-0400-000054000000}">
      <text>
        <r>
          <rPr>
            <sz val="11"/>
            <rFont val="Calibri"/>
          </rPr>
          <t>The TRACE  method must be disabled.</t>
        </r>
      </text>
    </comment>
    <comment ref="AF39" authorId="0" shapeId="0" xr:uid="{00000000-0006-0000-0400-000055000000}">
      <text>
        <r>
          <rPr>
            <sz val="11"/>
            <rFont val="Calibri"/>
          </rPr>
          <t>Automatic directory indexing must be disabled.</t>
        </r>
      </text>
    </comment>
    <comment ref="J46" authorId="0" shapeId="0" xr:uid="{00000000-0006-0000-0400-000056000000}">
      <text>
        <r>
          <rPr>
            <sz val="11"/>
            <rFont val="Calibri"/>
          </rPr>
          <t>The web server password(s) must be entrusted to the SA or Web Manager.</t>
        </r>
      </text>
    </comment>
    <comment ref="J48" authorId="0" shapeId="0" xr:uid="{00000000-0006-0000-0400-000057000000}">
      <text>
        <r>
          <rPr>
            <sz val="11"/>
            <rFont val="Calibri"/>
          </rPr>
          <t>Web content directories must not be anonymously shared.</t>
        </r>
      </text>
    </comment>
    <comment ref="K48" authorId="0" shapeId="0" xr:uid="{00000000-0006-0000-0400-000058000000}">
      <text>
        <r>
          <rPr>
            <sz val="11"/>
            <rFont val="Calibri"/>
          </rPr>
          <t>Web administration tools must be restricted to the web manager and the web manager’s designees.</t>
        </r>
      </text>
    </comment>
    <comment ref="L48" authorId="0" shapeId="0" xr:uid="{00000000-0006-0000-0400-000059000000}">
      <text>
        <r>
          <rPr>
            <sz val="11"/>
            <rFont val="Calibri"/>
          </rPr>
          <t>Web server administration must be performed over a secure path or at the local console.</t>
        </r>
      </text>
    </comment>
    <comment ref="J63" authorId="0" shapeId="0" xr:uid="{00000000-0006-0000-0400-00005A000000}">
      <text>
        <r>
          <rPr>
            <sz val="11"/>
            <rFont val="Calibri"/>
          </rPr>
          <t>Web server software must be a vendor-supported version.</t>
        </r>
      </text>
    </comment>
    <comment ref="K63" authorId="0" shapeId="0" xr:uid="{00000000-0006-0000-0400-00005B000000}">
      <text>
        <r>
          <rPr>
            <sz val="11"/>
            <rFont val="Calibri"/>
          </rPr>
          <t>The Web site software used with the web server must have all applicable security patches applied and documented.</t>
        </r>
      </text>
    </comment>
    <comment ref="J64" authorId="0" shapeId="0" xr:uid="{00000000-0006-0000-0400-00005C000000}">
      <text>
        <r>
          <rPr>
            <sz val="11"/>
            <rFont val="Calibri"/>
          </rPr>
          <t>Web server software must be a vendor-supported version.</t>
        </r>
      </text>
    </comment>
    <comment ref="K64" authorId="0" shapeId="0" xr:uid="{00000000-0006-0000-0400-00005D000000}">
      <text>
        <r>
          <rPr>
            <sz val="11"/>
            <rFont val="Calibri"/>
          </rPr>
          <t>The Web site software used with the web server must have all applicable security patches applied and documented.</t>
        </r>
      </text>
    </comment>
    <comment ref="J70" authorId="0" shapeId="0" xr:uid="{00000000-0006-0000-0400-00005E000000}">
      <text>
        <r>
          <rPr>
            <sz val="11"/>
            <rFont val="Calibri"/>
          </rPr>
          <t>Logs of web server access and errors must be established and maintained</t>
        </r>
      </text>
    </comment>
    <comment ref="K70" authorId="0" shapeId="0" xr:uid="{00000000-0006-0000-0400-00005F000000}">
      <text>
        <r>
          <rPr>
            <sz val="11"/>
            <rFont val="Calibri"/>
          </rPr>
          <t>Log file access must be restricted to System Administrators, Web Administrators or Auditors.</t>
        </r>
      </text>
    </comment>
    <comment ref="L70" authorId="0" shapeId="0" xr:uid="{00000000-0006-0000-0400-000060000000}">
      <text>
        <r>
          <rPr>
            <sz val="11"/>
            <rFont val="Calibri"/>
          </rPr>
          <t>Log file data must contain required data elements.</t>
        </r>
      </text>
    </comment>
    <comment ref="M70" authorId="0" shapeId="0" xr:uid="{00000000-0006-0000-0400-000061000000}">
      <text>
        <r>
          <rPr>
            <sz val="11"/>
            <rFont val="Calibri"/>
          </rPr>
          <t>Access to the web server log files must be restricted to administrators, web administrators, and auditors.</t>
        </r>
      </text>
    </comment>
    <comment ref="N70" authorId="0" shapeId="0" xr:uid="{00000000-0006-0000-0400-000062000000}">
      <text>
        <r>
          <rPr>
            <sz val="11"/>
            <rFont val="Calibri"/>
          </rPr>
          <t>Error logging must be enabled.</t>
        </r>
      </text>
    </comment>
    <comment ref="O70" authorId="0" shapeId="0" xr:uid="{00000000-0006-0000-0400-000063000000}">
      <text>
        <r>
          <rPr>
            <sz val="11"/>
            <rFont val="Calibri"/>
          </rPr>
          <t>The sites error logs must log the correct format.</t>
        </r>
      </text>
    </comment>
    <comment ref="P70" authorId="0" shapeId="0" xr:uid="{00000000-0006-0000-0400-000064000000}">
      <text>
        <r>
          <rPr>
            <sz val="11"/>
            <rFont val="Calibri"/>
          </rPr>
          <t>System logging must be enabled.</t>
        </r>
      </text>
    </comment>
    <comment ref="Q70" authorId="0" shapeId="0" xr:uid="{00000000-0006-0000-0400-000065000000}">
      <text>
        <r>
          <rPr>
            <sz val="11"/>
            <rFont val="Calibri"/>
          </rPr>
          <t>The LogLevel directive must be enabled.</t>
        </r>
      </text>
    </comment>
    <comment ref="J73" authorId="0" shapeId="0" xr:uid="{00000000-0006-0000-0400-000066000000}">
      <text>
        <r>
          <rPr>
            <sz val="11"/>
            <rFont val="Calibri"/>
          </rPr>
          <t>Logs of web server access and errors must be established and maintained</t>
        </r>
      </text>
    </comment>
    <comment ref="K73" authorId="0" shapeId="0" xr:uid="{00000000-0006-0000-0400-000067000000}">
      <text>
        <r>
          <rPr>
            <sz val="11"/>
            <rFont val="Calibri"/>
          </rPr>
          <t>Log file access must be restricted to System Administrators, Web Administrators or Auditors.</t>
        </r>
      </text>
    </comment>
    <comment ref="L73" authorId="0" shapeId="0" xr:uid="{00000000-0006-0000-0400-000068000000}">
      <text>
        <r>
          <rPr>
            <sz val="11"/>
            <rFont val="Calibri"/>
          </rPr>
          <t>Log file data must contain required data elements.</t>
        </r>
      </text>
    </comment>
    <comment ref="M73" authorId="0" shapeId="0" xr:uid="{00000000-0006-0000-0400-000069000000}">
      <text>
        <r>
          <rPr>
            <sz val="11"/>
            <rFont val="Calibri"/>
          </rPr>
          <t>Access to the web server log files must be restricted to administrators, web administrators, and auditors.</t>
        </r>
      </text>
    </comment>
    <comment ref="N73" authorId="0" shapeId="0" xr:uid="{00000000-0006-0000-0400-00006A000000}">
      <text>
        <r>
          <rPr>
            <sz val="11"/>
            <rFont val="Calibri"/>
          </rPr>
          <t>Error logging must be enabled.</t>
        </r>
      </text>
    </comment>
    <comment ref="O73" authorId="0" shapeId="0" xr:uid="{00000000-0006-0000-0400-00006B000000}">
      <text>
        <r>
          <rPr>
            <sz val="11"/>
            <rFont val="Calibri"/>
          </rPr>
          <t>The sites error logs must log the correct format.</t>
        </r>
      </text>
    </comment>
    <comment ref="P73" authorId="0" shapeId="0" xr:uid="{00000000-0006-0000-0400-00006C000000}">
      <text>
        <r>
          <rPr>
            <sz val="11"/>
            <rFont val="Calibri"/>
          </rPr>
          <t>System logging must be enabled.</t>
        </r>
      </text>
    </comment>
    <comment ref="Q73" authorId="0" shapeId="0" xr:uid="{00000000-0006-0000-0400-00006D000000}">
      <text>
        <r>
          <rPr>
            <sz val="11"/>
            <rFont val="Calibri"/>
          </rPr>
          <t>The LogLevel directive must be enabled.</t>
        </r>
      </text>
    </comment>
    <comment ref="J90" authorId="0" shapeId="0" xr:uid="{00000000-0006-0000-0400-00006E000000}">
      <text>
        <r>
          <rPr>
            <sz val="11"/>
            <rFont val="Calibri"/>
          </rPr>
          <t>Monitoring software must include CGI or equivalent programs in its scope.</t>
        </r>
      </text>
    </comment>
    <comment ref="K90" authorId="0" shapeId="0" xr:uid="{00000000-0006-0000-0400-00006F000000}">
      <text>
        <r>
          <rPr>
            <sz val="11"/>
            <rFont val="Calibri"/>
          </rPr>
          <t>Remote authors or content providers must have all files scanned for viruses and malicious code before uploading files to the Document Root directory.</t>
        </r>
      </text>
    </comment>
    <comment ref="J100" authorId="0" shapeId="0" xr:uid="{00000000-0006-0000-0400-000070000000}">
      <text>
        <r>
          <rPr>
            <sz val="11"/>
            <rFont val="Calibri"/>
          </rPr>
          <t>Web server content and configuration files must be part of a routine backup program.</t>
        </r>
      </text>
    </comment>
    <comment ref="J105" authorId="0" shapeId="0" xr:uid="{00000000-0006-0000-0400-000071000000}">
      <text>
        <r>
          <rPr>
            <sz val="11"/>
            <rFont val="Calibri"/>
          </rPr>
          <t>A public web server, if hosted on the NIPRNet, must be isolated in an accredited DoD DMZ Extension.</t>
        </r>
      </text>
    </comment>
    <comment ref="K105" authorId="0" shapeId="0" xr:uid="{00000000-0006-0000-0400-000072000000}">
      <text>
        <r>
          <rPr>
            <sz val="11"/>
            <rFont val="Calibri"/>
          </rPr>
          <t>A private web server must be located on a separate controlled access subnet.</t>
        </r>
      </text>
    </comment>
    <comment ref="L105" authorId="0" shapeId="0" xr:uid="{00000000-0006-0000-0400-000073000000}">
      <text>
        <r>
          <rPr>
            <sz val="11"/>
            <rFont val="Calibri"/>
          </rPr>
          <t>The web document (home) directory must be in a separate partition from the web server’s system files.</t>
        </r>
      </text>
    </comment>
    <comment ref="M105" authorId="0" shapeId="0" xr:uid="{00000000-0006-0000-0400-000074000000}">
      <text>
        <r>
          <rPr>
            <sz val="11"/>
            <rFont val="Calibri"/>
          </rPr>
          <t>A web server must be segregated from other services.</t>
        </r>
      </text>
    </comment>
    <comment ref="J106" authorId="0" shapeId="0" xr:uid="{00000000-0006-0000-0400-000075000000}">
      <text>
        <r>
          <rPr>
            <sz val="11"/>
            <rFont val="Calibri"/>
          </rPr>
          <t>A public web server must limit email to outbound only.</t>
        </r>
      </text>
    </comment>
    <comment ref="K106" authorId="0" shapeId="0" xr:uid="{00000000-0006-0000-0400-000076000000}">
      <text>
        <r>
          <rPr>
            <sz val="11"/>
            <rFont val="Calibri"/>
          </rPr>
          <t>The Timeout directive must be properly set.</t>
        </r>
      </text>
    </comment>
    <comment ref="L106" authorId="0" shapeId="0" xr:uid="{00000000-0006-0000-0400-000077000000}">
      <text>
        <r>
          <rPr>
            <sz val="11"/>
            <rFont val="Calibri"/>
          </rPr>
          <t>The KeepAlive directive must be enabled.</t>
        </r>
      </text>
    </comment>
    <comment ref="M106" authorId="0" shapeId="0" xr:uid="{00000000-0006-0000-0400-000078000000}">
      <text>
        <r>
          <rPr>
            <sz val="11"/>
            <rFont val="Calibri"/>
          </rPr>
          <t>The KeepAliveTimeout directive must be defined.</t>
        </r>
      </text>
    </comment>
    <comment ref="N106" authorId="0" shapeId="0" xr:uid="{00000000-0006-0000-0400-000079000000}">
      <text>
        <r>
          <rPr>
            <sz val="11"/>
            <rFont val="Calibri"/>
          </rPr>
          <t>The httpd.conf StartServers directive must be set properly.</t>
        </r>
      </text>
    </comment>
    <comment ref="O106" authorId="0" shapeId="0" xr:uid="{00000000-0006-0000-0400-00007A000000}">
      <text>
        <r>
          <rPr>
            <sz val="11"/>
            <rFont val="Calibri"/>
          </rPr>
          <t>The httpd.conf MinSpareServers directive must be set properly.</t>
        </r>
      </text>
    </comment>
    <comment ref="P106" authorId="0" shapeId="0" xr:uid="{00000000-0006-0000-0400-00007B000000}">
      <text>
        <r>
          <rPr>
            <sz val="11"/>
            <rFont val="Calibri"/>
          </rPr>
          <t>The httpd.conf MaxSpareServers directive must be set properly.</t>
        </r>
      </text>
    </comment>
    <comment ref="Q106" authorId="0" shapeId="0" xr:uid="{00000000-0006-0000-0400-00007C000000}">
      <text>
        <r>
          <rPr>
            <sz val="11"/>
            <rFont val="Calibri"/>
          </rPr>
          <t>The httpd.conf MaxClients directive must be set properly.</t>
        </r>
      </text>
    </comment>
    <comment ref="R106" authorId="0" shapeId="0" xr:uid="{00000000-0006-0000-0400-00007D000000}">
      <text>
        <r>
          <rPr>
            <sz val="11"/>
            <rFont val="Calibri"/>
          </rPr>
          <t>The HTTP request message body size must be limited.</t>
        </r>
      </text>
    </comment>
    <comment ref="S106" authorId="0" shapeId="0" xr:uid="{00000000-0006-0000-0400-00007E000000}">
      <text>
        <r>
          <rPr>
            <sz val="11"/>
            <rFont val="Calibri"/>
          </rPr>
          <t>The HTTP request header fields must be limited.</t>
        </r>
      </text>
    </comment>
    <comment ref="T106" authorId="0" shapeId="0" xr:uid="{00000000-0006-0000-0400-00007F000000}">
      <text>
        <r>
          <rPr>
            <sz val="11"/>
            <rFont val="Calibri"/>
          </rPr>
          <t>The HTTP request header field size must be limited.</t>
        </r>
      </text>
    </comment>
    <comment ref="U106" authorId="0" shapeId="0" xr:uid="{00000000-0006-0000-0400-000080000000}">
      <text>
        <r>
          <rPr>
            <sz val="11"/>
            <rFont val="Calibri"/>
          </rPr>
          <t>The HTTP request line must be limited.</t>
        </r>
      </text>
    </comment>
    <comment ref="V106" authorId="0" shapeId="0" xr:uid="{00000000-0006-0000-0400-000081000000}">
      <text>
        <r>
          <rPr>
            <sz val="11"/>
            <rFont val="Calibri"/>
          </rPr>
          <t>Web sites must utilize ports, protocols, and services according to PPSM guidelines.</t>
        </r>
      </text>
    </comment>
    <comment ref="W106" authorId="0" shapeId="0" xr:uid="{00000000-0006-0000-0400-000082000000}">
      <text>
        <r>
          <rPr>
            <sz val="11"/>
            <rFont val="Calibri"/>
          </rPr>
          <t>The web server must be configured to listen on a specific IP address and port.</t>
        </r>
      </text>
    </comment>
    <comment ref="X106" authorId="0" shapeId="0" xr:uid="{00000000-0006-0000-0400-000083000000}">
      <text>
        <r>
          <rPr>
            <sz val="11"/>
            <rFont val="Calibri"/>
          </rPr>
          <t>HTTP request methods must be limited.</t>
        </r>
      </text>
    </comment>
    <comment ref="J111" authorId="0" shapeId="0" xr:uid="{00000000-0006-0000-0400-000084000000}">
      <text>
        <r>
          <rPr>
            <sz val="11"/>
            <rFont val="Calibri"/>
          </rPr>
          <t>The web server must not be configured as a proxy server.</t>
        </r>
      </text>
    </comment>
    <comment ref="J118" authorId="0" shapeId="0" xr:uid="{00000000-0006-0000-0400-000085000000}">
      <text>
        <r>
          <rPr>
            <sz val="11"/>
            <rFont val="Calibri"/>
          </rPr>
          <t>A private web server will have a valid DoD server certificate.</t>
        </r>
      </text>
    </comment>
    <comment ref="K118" authorId="0" shapeId="0" xr:uid="{00000000-0006-0000-0400-000086000000}">
      <text>
        <r>
          <rPr>
            <sz val="11"/>
            <rFont val="Calibri"/>
          </rPr>
          <t>Private web servers must require certificates issued from a DoD-authorized Certificate Authority.</t>
        </r>
      </text>
    </comment>
    <comment ref="L118" authorId="0" shapeId="0" xr:uid="{00000000-0006-0000-0400-000087000000}">
      <text>
        <r>
          <rPr>
            <sz val="11"/>
            <rFont val="Calibri"/>
          </rPr>
          <t>A private web server’s list of CAs in a trust hierarchy must lead to an authorized  DoD PKI Root CA.</t>
        </r>
      </text>
    </comment>
    <comment ref="M118" authorId="0" shapeId="0" xr:uid="{00000000-0006-0000-0400-000088000000}">
      <text>
        <r>
          <rPr>
            <sz val="11"/>
            <rFont val="Calibri"/>
          </rPr>
          <t>The private web server must use an approved DoD certificate validation process.</t>
        </r>
      </text>
    </comment>
    <comment ref="J143" authorId="0" shapeId="0" xr:uid="{00000000-0006-0000-0400-000089000000}">
      <text>
        <r>
          <rPr>
            <sz val="11"/>
            <rFont val="Calibri"/>
          </rPr>
          <t>Only web sites that have been fully reviewed and tested must exist on a production web server.</t>
        </r>
      </text>
    </comment>
    <comment ref="J144" authorId="0" shapeId="0" xr:uid="{00000000-0006-0000-0400-00008A000000}">
      <text>
        <r>
          <rPr>
            <sz val="11"/>
            <rFont val="Calibri"/>
          </rPr>
          <t>A private web server will have a valid DoD server certificate.</t>
        </r>
      </text>
    </comment>
    <comment ref="K144" authorId="0" shapeId="0" xr:uid="{00000000-0006-0000-0400-00008B000000}">
      <text>
        <r>
          <rPr>
            <sz val="11"/>
            <rFont val="Calibri"/>
          </rPr>
          <t>Private web servers must require certificates issued from a DoD-authorized Certificate Authority.</t>
        </r>
      </text>
    </comment>
    <comment ref="L144" authorId="0" shapeId="0" xr:uid="{00000000-0006-0000-0400-00008C000000}">
      <text>
        <r>
          <rPr>
            <sz val="11"/>
            <rFont val="Calibri"/>
          </rPr>
          <t>A private web server’s list of CAs in a trust hierarchy must lead to an authorized  DoD PKI Root CA.</t>
        </r>
      </text>
    </comment>
    <comment ref="M144" authorId="0" shapeId="0" xr:uid="{00000000-0006-0000-0400-00008D000000}">
      <text>
        <r>
          <rPr>
            <sz val="11"/>
            <rFont val="Calibri"/>
          </rPr>
          <t>The private web server must use an approved DoD certificate validation process.</t>
        </r>
      </text>
    </comment>
  </commentList>
</comments>
</file>

<file path=xl/sharedStrings.xml><?xml version="1.0" encoding="utf-8"?>
<sst xmlns="http://schemas.openxmlformats.org/spreadsheetml/2006/main" count="9431" uniqueCount="4635">
  <si>
    <t>Id</t>
  </si>
  <si>
    <t>Title</t>
  </si>
  <si>
    <t>Severity</t>
  </si>
  <si>
    <t>Component</t>
  </si>
  <si>
    <t>MoSCoW</t>
  </si>
  <si>
    <t>OpsImpact</t>
  </si>
  <si>
    <t>Phase</t>
  </si>
  <si>
    <t>ImplStatus</t>
  </si>
  <si>
    <t>Notes</t>
  </si>
  <si>
    <t>Remediation</t>
  </si>
  <si>
    <t>Description</t>
  </si>
  <si>
    <t>Audit</t>
  </si>
  <si>
    <t>Status</t>
  </si>
  <si>
    <t>LogID</t>
  </si>
  <si>
    <t>V-2225</t>
  </si>
  <si>
    <r>
      <rPr>
        <sz val="11"/>
        <rFont val="Calibri"/>
      </rPr>
      <t>MIME types for csh or sh shell programs must be disabled.</t>
    </r>
  </si>
  <si>
    <t>CAT II (Medium)</t>
  </si>
  <si>
    <t>Server</t>
  </si>
  <si>
    <t>Unassigned</t>
  </si>
  <si>
    <t>Unassessed</t>
  </si>
  <si>
    <t>Pending</t>
  </si>
  <si>
    <t/>
  </si>
  <si>
    <r>
      <rPr>
        <sz val="11"/>
        <color rgb="FF000000"/>
        <rFont val="Calibri"/>
      </rPr>
      <t>Disable MIME types for csh or sh shell programs.</t>
    </r>
  </si>
  <si>
    <r>
      <rPr>
        <sz val="11"/>
        <color rgb="FF000000"/>
        <rFont val="Calibri"/>
      </rPr>
      <t>Users must not be allowed to access the shell programs. Shell programs might execute shell escapes and could then perform unauthorized activities that could damage the security posture of the web server. A shell is a program that serves as the basic interface between the user and the operating system. In this regard, there are shells that are security risks in the context of a web server and shells that are unauthorized in the context of the Security Features User's Guide.</t>
    </r>
  </si>
  <si>
    <r>
      <rPr>
        <sz val="11"/>
        <color rgb="FF000000"/>
        <rFont val="Calibri"/>
      </rPr>
      <t xml:space="preserve">Enter the following commands: </t>
    </r>
    <r>
      <rPr>
        <sz val="11"/>
        <color rgb="FF000000"/>
        <rFont val="Calibri"/>
      </rPr>
      <t xml:space="preserve">
</t>
    </r>
    <r>
      <rPr>
        <sz val="11"/>
        <color rgb="FF000000"/>
        <rFont val="Calibri"/>
      </rPr>
      <t xml:space="preserve">grep "Action" /usr/local/apache2/conf/httpd.conf grep "AddHandler" /usr/local/apache2/conf/httpd.conf </t>
    </r>
    <r>
      <rPr>
        <sz val="11"/>
        <color rgb="FF000000"/>
        <rFont val="Calibri"/>
      </rPr>
      <t xml:space="preserve">
</t>
    </r>
    <r>
      <rPr>
        <sz val="11"/>
        <color rgb="FF000000"/>
        <rFont val="Calibri"/>
      </rPr>
      <t>If either of these exist and they configure /bin/csh, or any other shell as a viewer for documents, this is a finding.</t>
    </r>
  </si>
  <si>
    <t>V-2226</t>
  </si>
  <si>
    <r>
      <rPr>
        <sz val="11"/>
        <rFont val="Calibri"/>
      </rPr>
      <t>Web content directories must not be anonymously shared.</t>
    </r>
  </si>
  <si>
    <t>Site</t>
  </si>
  <si>
    <r>
      <rPr>
        <sz val="11"/>
        <color rgb="FF000000"/>
        <rFont val="Calibri"/>
      </rPr>
      <t>Remove the shares from the applicable directories.</t>
    </r>
  </si>
  <si>
    <r>
      <rPr>
        <sz val="11"/>
        <color rgb="FF000000"/>
        <rFont val="Calibri"/>
      </rPr>
      <t>Sharing web content is a security risk when a web server is involved. Users accessing the share anonymously could experience privileged access to the content of such directories. Network sharable directories expose those directories and their contents to unnecessary access. Any unnecessary exposure increases the risk that someone could exploit that access and either compromises the web content or cause web server performance problems.</t>
    </r>
  </si>
  <si>
    <r>
      <rPr>
        <sz val="11"/>
        <color rgb="FF000000"/>
        <rFont val="Calibri"/>
      </rPr>
      <t xml:space="preserve">To view the DocumentRoot enter the following command: </t>
    </r>
    <r>
      <rPr>
        <sz val="11"/>
        <color rgb="FF000000"/>
        <rFont val="Calibri"/>
      </rPr>
      <t xml:space="preserve">
</t>
    </r>
    <r>
      <rPr>
        <sz val="11"/>
        <color rgb="FF000000"/>
        <rFont val="Calibri"/>
      </rPr>
      <t xml:space="preserve">grep "DocumentRoot" /usr/local/apache2/conf/httpd.conf </t>
    </r>
    <r>
      <rPr>
        <sz val="11"/>
        <color rgb="FF000000"/>
        <rFont val="Calibri"/>
      </rPr>
      <t xml:space="preserve">
</t>
    </r>
    <r>
      <rPr>
        <sz val="11"/>
        <color rgb="FF000000"/>
        <rFont val="Calibri"/>
      </rPr>
      <t xml:space="preserve">To view the ServerRoot enter the following command: </t>
    </r>
    <r>
      <rPr>
        <sz val="11"/>
        <color rgb="FF000000"/>
        <rFont val="Calibri"/>
      </rPr>
      <t xml:space="preserve">
</t>
    </r>
    <r>
      <rPr>
        <sz val="11"/>
        <color rgb="FF000000"/>
        <rFont val="Calibri"/>
      </rPr>
      <t xml:space="preserve">grep "serverRoot" /usr/local/apache2/conf/httpd.conf </t>
    </r>
    <r>
      <rPr>
        <sz val="11"/>
        <color rgb="FF000000"/>
        <rFont val="Calibri"/>
      </rPr>
      <t xml:space="preserve">
</t>
    </r>
    <r>
      <rPr>
        <sz val="11"/>
        <color rgb="FF000000"/>
        <rFont val="Calibri"/>
      </rPr>
      <t xml:space="preserve">Note the location following the DocumentRoot and ServerRoot directives. </t>
    </r>
    <r>
      <rPr>
        <sz val="11"/>
        <color rgb="FF000000"/>
        <rFont val="Calibri"/>
      </rPr>
      <t xml:space="preserve">
</t>
    </r>
    <r>
      <rPr>
        <sz val="11"/>
        <color rgb="FF000000"/>
        <rFont val="Calibri"/>
      </rPr>
      <t xml:space="preserve">Enter the following commands to determine if file sharing is running: </t>
    </r>
    <r>
      <rPr>
        <sz val="11"/>
        <color rgb="FF000000"/>
        <rFont val="Calibri"/>
      </rPr>
      <t xml:space="preserve">
</t>
    </r>
    <r>
      <rPr>
        <sz val="11"/>
        <color rgb="FF000000"/>
        <rFont val="Calibri"/>
      </rPr>
      <t xml:space="preserve">ps -ef | grep nfs, ps -ef | grep smb </t>
    </r>
    <r>
      <rPr>
        <sz val="11"/>
        <color rgb="FF000000"/>
        <rFont val="Calibri"/>
      </rPr>
      <t xml:space="preserve">
</t>
    </r>
    <r>
      <rPr>
        <sz val="11"/>
        <color rgb="FF000000"/>
        <rFont val="Calibri"/>
      </rPr>
      <t>If results are returned, determine the shares and confirm they are not in the same directory as listed above, If they are, this is a finding.</t>
    </r>
  </si>
  <si>
    <t>V-2227</t>
  </si>
  <si>
    <r>
      <rPr>
        <sz val="11"/>
        <rFont val="Calibri"/>
      </rPr>
      <t>Symbolic links must not be used in the web content directory tree.</t>
    </r>
  </si>
  <si>
    <t>CAT I (High)</t>
  </si>
  <si>
    <r>
      <rPr>
        <sz val="11"/>
        <color rgb="FF000000"/>
        <rFont val="Calibri"/>
      </rPr>
      <t>Disable symbolic links.</t>
    </r>
  </si>
  <si>
    <r>
      <rPr>
        <sz val="11"/>
        <color rgb="FF000000"/>
        <rFont val="Calibri"/>
      </rPr>
      <t>A symbolic link allows a file or a directory to be referenced using a symbolic name raising a potential hazard if symbolic linkage is made to a sensitive area.</t>
    </r>
    <r>
      <rPr>
        <sz val="11"/>
        <color rgb="FF000000"/>
        <rFont val="Calibri"/>
      </rPr>
      <t xml:space="preserve">
</t>
    </r>
    <r>
      <rPr>
        <sz val="11"/>
        <color rgb="FF000000"/>
        <rFont val="Calibri"/>
      </rPr>
      <t>When web scripts are executed and symbolic links are allowed, the web user could be allowed to access locations on the web server that are outside the scope of the web document root or home directory.</t>
    </r>
  </si>
  <si>
    <r>
      <rPr>
        <sz val="11"/>
        <color rgb="FF000000"/>
        <rFont val="Calibri"/>
      </rPr>
      <t xml:space="preserve">Locate the directories containing the web content, (i.e., /usr/local/apache/htdocs). </t>
    </r>
    <r>
      <rPr>
        <sz val="11"/>
        <color rgb="FF000000"/>
        <rFont val="Calibri"/>
      </rPr>
      <t xml:space="preserve">
</t>
    </r>
    <r>
      <rPr>
        <sz val="11"/>
        <color rgb="FF000000"/>
        <rFont val="Calibri"/>
      </rPr>
      <t xml:space="preserve">Use ls –al. </t>
    </r>
    <r>
      <rPr>
        <sz val="11"/>
        <color rgb="FF000000"/>
        <rFont val="Calibri"/>
      </rPr>
      <t xml:space="preserve">
</t>
    </r>
    <r>
      <rPr>
        <sz val="11"/>
        <color rgb="FF000000"/>
        <rFont val="Calibri"/>
      </rPr>
      <t>An entry, such as the following, would indicate the presence and use of symbolic links:</t>
    </r>
    <r>
      <rPr>
        <sz val="11"/>
        <color rgb="FF000000"/>
        <rFont val="Calibri"/>
      </rPr>
      <t xml:space="preserve">
</t>
    </r>
    <r>
      <rPr>
        <sz val="11"/>
        <color rgb="FF000000"/>
        <rFont val="Calibri"/>
      </rPr>
      <t>lr-xr—r--  4000 wwwusr  wwwgrp	2345	Apr 15	  data  -&gt; /usr/local/apache/htdocs</t>
    </r>
    <r>
      <rPr>
        <sz val="11"/>
        <color rgb="FF000000"/>
        <rFont val="Calibri"/>
      </rPr>
      <t xml:space="preserve">
</t>
    </r>
    <r>
      <rPr>
        <sz val="11"/>
        <color rgb="FF000000"/>
        <rFont val="Calibri"/>
      </rPr>
      <t>Such a result found in a web document directory is a finding. Additional Apache configuration check in the httpd.conf file:</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 xml:space="preserve">    Options FollowSymLinks</t>
    </r>
    <r>
      <rPr>
        <sz val="11"/>
        <color rgb="FF000000"/>
        <rFont val="Calibri"/>
      </rPr>
      <t xml:space="preserve">
</t>
    </r>
    <r>
      <rPr>
        <sz val="11"/>
        <color rgb="FF000000"/>
        <rFont val="Calibri"/>
      </rPr>
      <t xml:space="preserve">    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The above configuration is incorrect and is a finding. The correct configuration is:</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 xml:space="preserve">    Options SymLinksIfOwnerMatch</t>
    </r>
    <r>
      <rPr>
        <sz val="11"/>
        <color rgb="FF000000"/>
        <rFont val="Calibri"/>
      </rPr>
      <t xml:space="preserve">
</t>
    </r>
    <r>
      <rPr>
        <sz val="11"/>
        <color rgb="FF000000"/>
        <rFont val="Calibri"/>
      </rPr>
      <t xml:space="preserve">    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Finally, the target file or directory must be owned by the same owner as the link, which should be a privileged account with access to the web content.</t>
    </r>
  </si>
  <si>
    <t>V-2228</t>
  </si>
  <si>
    <r>
      <rPr>
        <sz val="11"/>
        <rFont val="Calibri"/>
      </rPr>
      <t>All interactive programs (CGI) must be placed in a designated directory with appropriate permissions.</t>
    </r>
  </si>
  <si>
    <r>
      <rPr>
        <sz val="11"/>
        <color rgb="FF000000"/>
        <rFont val="Calibri"/>
      </rPr>
      <t>Ensure the CGI (or equivalent i.e. scripts) directory has access controls IAW the WEB Services STIG.</t>
    </r>
  </si>
  <si>
    <r>
      <rPr>
        <sz val="11"/>
        <color rgb="FF000000"/>
        <rFont val="Calibri"/>
      </rPr>
      <t>CGI scripts represents one of the most common and exploitable means of compromising a web server. By definition, CGI are executable by the operating system of the host server. While access control is provided via the web service, the execution of CGI programs is not otherwise limited unless the SA or Web Manager takes specific measures. CGI programs can access and alter data files, launch other programs and use the network. CGI programs can be written in any available programming language. C, PERL, PHP, Javascript, VBScript and shell (sh, ksh, bash) are popular choices.</t>
    </r>
  </si>
  <si>
    <r>
      <rPr>
        <sz val="11"/>
        <color rgb="FF000000"/>
        <rFont val="Calibri"/>
      </rPr>
      <t>To preclude access to the servers root directory, ensure the following directive is in the httpd.conf file. This entry will also stop users from setting up .htaccess files which can override security features configured in httpd.conf.</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If the AllowOverride None is not set, this is a finding.</t>
    </r>
  </si>
  <si>
    <t>V-2230</t>
  </si>
  <si>
    <r>
      <rPr>
        <sz val="11"/>
        <rFont val="Calibri"/>
      </rPr>
      <t>Backup interactive scripts on the production web server are prohibited.</t>
    </r>
  </si>
  <si>
    <t>CAT III (Low)</t>
  </si>
  <si>
    <r>
      <rPr>
        <sz val="11"/>
        <color rgb="FF000000"/>
        <rFont val="Calibri"/>
      </rPr>
      <t>Ensure that CGI backup scripts are not left on the production web server.</t>
    </r>
  </si>
  <si>
    <r>
      <rPr>
        <sz val="11"/>
        <color rgb="FF000000"/>
        <rFont val="Calibri"/>
      </rPr>
      <t xml:space="preserve">Copies of backup files will not execute on the server, but they can be read by the anonymous user if special precautions are not taken. Such backup copies contain the same sensitive information as the actual script being executed and, as such, are useful to malicious users. Techniques and systems exist today that search web servers for such files and are able to exploit the information contained in them. </t>
    </r>
    <r>
      <rPr>
        <sz val="11"/>
        <color rgb="FF000000"/>
        <rFont val="Calibri"/>
      </rPr>
      <t xml:space="preserve">
</t>
    </r>
    <r>
      <rPr>
        <sz val="11"/>
        <color rgb="FF000000"/>
        <rFont val="Calibri"/>
      </rPr>
      <t>Backup copies of files are automatically created by some text editors such as emacs and edit plus. The emacs editor will write a backup file with an extension ~ added to the name of the original file. The edit plus editor will create a .bak file. Of course, this would imply the presence and use of development tools on the web server, which is a finding under WG130. Having backup scripts on the web server provides one more opportunity for malicious persons to view these scripts and use the information found in them.</t>
    </r>
  </si>
  <si>
    <r>
      <rPr>
        <sz val="11"/>
        <color rgb="FF000000"/>
        <rFont val="Calibri"/>
      </rPr>
      <t>This check is limited to CGI/interactive content and not static HTML.</t>
    </r>
    <r>
      <rPr>
        <sz val="11"/>
        <color rgb="FF000000"/>
        <rFont val="Calibri"/>
      </rPr>
      <t xml:space="preserve">
</t>
    </r>
    <r>
      <rPr>
        <sz val="11"/>
        <color rgb="FF000000"/>
        <rFont val="Calibri"/>
      </rPr>
      <t xml:space="preserve">Search for backup copies of CGI scripts on the web server or ask the SA or the Web Administrator if they keep backup copies of CGI scripts on the web server. </t>
    </r>
    <r>
      <rPr>
        <sz val="11"/>
        <color rgb="FF000000"/>
        <rFont val="Calibri"/>
      </rPr>
      <t xml:space="preserve">
</t>
    </r>
    <r>
      <rPr>
        <sz val="11"/>
        <color rgb="FF000000"/>
        <rFont val="Calibri"/>
      </rPr>
      <t xml:space="preserve">Common backup file extensions are: *.bak, *.old, *.temp, *.tmp, *.backup, *.??0. This would also apply to .jsp files. </t>
    </r>
    <r>
      <rPr>
        <sz val="11"/>
        <color rgb="FF000000"/>
        <rFont val="Calibri"/>
      </rPr>
      <t xml:space="preserve">
</t>
    </r>
    <r>
      <rPr>
        <sz val="11"/>
        <color rgb="FF000000"/>
        <rFont val="Calibri"/>
      </rPr>
      <t xml:space="preserve">UNIX: </t>
    </r>
    <r>
      <rPr>
        <sz val="11"/>
        <color rgb="FF000000"/>
        <rFont val="Calibri"/>
      </rPr>
      <t xml:space="preserve">
</t>
    </r>
    <r>
      <rPr>
        <sz val="11"/>
        <color rgb="FF000000"/>
        <rFont val="Calibri"/>
      </rPr>
      <t>find / -name “*.bak” –print</t>
    </r>
    <r>
      <rPr>
        <sz val="11"/>
        <color rgb="FF000000"/>
        <rFont val="Calibri"/>
      </rPr>
      <t xml:space="preserve">
</t>
    </r>
    <r>
      <rPr>
        <sz val="11"/>
        <color rgb="FF000000"/>
        <rFont val="Calibri"/>
      </rPr>
      <t>find / -name “*.*~” –print</t>
    </r>
    <r>
      <rPr>
        <sz val="11"/>
        <color rgb="FF000000"/>
        <rFont val="Calibri"/>
      </rPr>
      <t xml:space="preserve">
</t>
    </r>
    <r>
      <rPr>
        <sz val="11"/>
        <color rgb="FF000000"/>
        <rFont val="Calibri"/>
      </rPr>
      <t xml:space="preserve">find / -name “*.old” –print </t>
    </r>
    <r>
      <rPr>
        <sz val="11"/>
        <color rgb="FF000000"/>
        <rFont val="Calibri"/>
      </rPr>
      <t xml:space="preserve">
</t>
    </r>
    <r>
      <rPr>
        <sz val="11"/>
        <color rgb="FF000000"/>
        <rFont val="Calibri"/>
      </rPr>
      <t xml:space="preserve">If files with these extensions are found in either the document directory or the home directory of the web server, this is a finding. </t>
    </r>
    <r>
      <rPr>
        <sz val="11"/>
        <color rgb="FF000000"/>
        <rFont val="Calibri"/>
      </rPr>
      <t xml:space="preserve">
</t>
    </r>
    <r>
      <rPr>
        <sz val="11"/>
        <color rgb="FF000000"/>
        <rFont val="Calibri"/>
      </rPr>
      <t>If files with these extensions are stored in a repository (not in the document root) as backups for the web server, this is a finding.</t>
    </r>
    <r>
      <rPr>
        <sz val="11"/>
        <color rgb="FF000000"/>
        <rFont val="Calibri"/>
      </rPr>
      <t xml:space="preserve">
</t>
    </r>
    <r>
      <rPr>
        <sz val="11"/>
        <color rgb="FF000000"/>
        <rFont val="Calibri"/>
      </rPr>
      <t>If files with these extensions have no relationship with web activity, such as a backup batch file for operating system utility, and they are not accessible by the web application, this is not a finding.</t>
    </r>
  </si>
  <si>
    <t>V-2232</t>
  </si>
  <si>
    <r>
      <rPr>
        <sz val="11"/>
        <rFont val="Calibri"/>
      </rPr>
      <t>The web server password(s) must be entrusted to the SA or Web Manager.</t>
    </r>
  </si>
  <si>
    <r>
      <rPr>
        <sz val="11"/>
        <color rgb="FF000000"/>
        <rFont val="Calibri"/>
      </rPr>
      <t>Ensure the SA or Web Manager are entrusted with the web service(s) password.</t>
    </r>
  </si>
  <si>
    <r>
      <rPr>
        <sz val="11"/>
        <color rgb="FF000000"/>
        <rFont val="Calibri"/>
      </rPr>
      <t>Normally, a service account is established for the web server. This is because a privileged account is not desirable and the server is designed to run for long uninterrupted periods of time. The SA or Web Manager will need password access to the web server to restart the service in the event of an emergency as the web server is not to restart automatically after an unscheduled interruption.  If the password is not entrusted to an SA or web manager the ability to ensure the availability of the web server is compromised.</t>
    </r>
  </si>
  <si>
    <r>
      <rPr>
        <sz val="11"/>
        <color rgb="FF000000"/>
        <rFont val="Calibri"/>
      </rPr>
      <t>The reviewer should make a note of the name of the account being used for the web service. This</t>
    </r>
    <r>
      <rPr>
        <sz val="11"/>
        <color rgb="FF000000"/>
        <rFont val="Calibri"/>
      </rPr>
      <t xml:space="preserve">
</t>
    </r>
    <r>
      <rPr>
        <sz val="11"/>
        <color rgb="FF000000"/>
        <rFont val="Calibri"/>
      </rPr>
      <t>information may be needed later in the SRR. There may also be other server services running related to the web server in support of a particular web application, these passwords must be entrusted to the SA or Web Manager as well.</t>
    </r>
    <r>
      <rPr>
        <sz val="11"/>
        <color rgb="FF000000"/>
        <rFont val="Calibri"/>
      </rPr>
      <t xml:space="preserve">
</t>
    </r>
    <r>
      <rPr>
        <sz val="11"/>
        <color rgb="FF000000"/>
        <rFont val="Calibri"/>
      </rPr>
      <t>Query the SA or Web Manager to determine if they have the web service password(s).</t>
    </r>
    <r>
      <rPr>
        <sz val="11"/>
        <color rgb="FF000000"/>
        <rFont val="Calibri"/>
      </rPr>
      <t xml:space="preserve">
</t>
    </r>
    <r>
      <rPr>
        <sz val="11"/>
        <color rgb="FF000000"/>
        <rFont val="Calibri"/>
      </rPr>
      <t>If the web services password(s) are not entrusted to the SA or Web Manager, this is a finding.</t>
    </r>
    <r>
      <rPr>
        <sz val="11"/>
        <color rgb="FF000000"/>
        <rFont val="Calibri"/>
      </rPr>
      <t xml:space="preserve">
</t>
    </r>
    <r>
      <rPr>
        <sz val="11"/>
        <color rgb="FF000000"/>
        <rFont val="Calibri"/>
      </rPr>
      <t>NOTE: For installations that run as a service, or without a password, the SA or Web Manager having an Admin account on the system would meet the intent of this check.</t>
    </r>
  </si>
  <si>
    <t>V-2234</t>
  </si>
  <si>
    <r>
      <rPr>
        <sz val="11"/>
        <rFont val="Calibri"/>
      </rPr>
      <t>Public web server resources must not be shared with private assets.</t>
    </r>
  </si>
  <si>
    <r>
      <rPr>
        <sz val="11"/>
        <color rgb="FF000000"/>
        <rFont val="Calibri"/>
      </rPr>
      <t>Configure the public web server to not have a trusted relationship with any system resource that is also not accessible to the public. Web content is not to be shared via Microsoft shares or NFS mounts.</t>
    </r>
  </si>
  <si>
    <r>
      <rPr>
        <sz val="11"/>
        <color rgb="FF000000"/>
        <rFont val="Calibri"/>
      </rPr>
      <t xml:space="preserve">It is important to segregate public web server resources from private resources located behind the DoD DMZ in order to protect private assets. When folders, drives or other resources are directly shared between the public web server and private servers the intent of data and resource segregation can be compromised. </t>
    </r>
    <r>
      <rPr>
        <sz val="11"/>
        <color rgb="FF000000"/>
        <rFont val="Calibri"/>
      </rPr>
      <t xml:space="preserve">
</t>
    </r>
    <r>
      <rPr>
        <sz val="11"/>
        <color rgb="FF000000"/>
        <rFont val="Calibri"/>
      </rPr>
      <t>In addition to the requirements of the DoD Internet-NIPRNet DMZ STIG that isolates inbound traffic from the external network to the internal network, resources such as printers, files, and folders/directories will not be shared between public web servers and assets located within the internal network.</t>
    </r>
  </si>
  <si>
    <r>
      <rPr>
        <sz val="11"/>
        <color rgb="FF000000"/>
        <rFont val="Calibri"/>
      </rPr>
      <t>Determine whether the public web server has a two-way trusted relationship with any private asset located within the network. Private web server resources (e.g., drives, folders, printers, etc.) will not be directly mapped to or shared with public web servers.</t>
    </r>
    <r>
      <rPr>
        <sz val="11"/>
        <color rgb="FF000000"/>
        <rFont val="Calibri"/>
      </rPr>
      <t xml:space="preserve">
</t>
    </r>
    <r>
      <rPr>
        <sz val="11"/>
        <color rgb="FF000000"/>
        <rFont val="Calibri"/>
      </rPr>
      <t>If sharing is selected for any web folder, this is a finding.</t>
    </r>
    <r>
      <rPr>
        <sz val="11"/>
        <color rgb="FF000000"/>
        <rFont val="Calibri"/>
      </rPr>
      <t xml:space="preserve">
</t>
    </r>
    <r>
      <rPr>
        <sz val="11"/>
        <color rgb="FF000000"/>
        <rFont val="Calibri"/>
      </rPr>
      <t>The following checks indicate inappropriate sharing of private resources with the public web server:</t>
    </r>
    <r>
      <rPr>
        <sz val="11"/>
        <color rgb="FF000000"/>
        <rFont val="Calibri"/>
      </rPr>
      <t xml:space="preserve">
</t>
    </r>
    <r>
      <rPr>
        <sz val="11"/>
        <color rgb="FF000000"/>
        <rFont val="Calibri"/>
      </rPr>
      <t>If private resources (e.g., drives, partitions, folders/directories, printers, etc.) are shared with the public web server, then this is a finding.</t>
    </r>
  </si>
  <si>
    <t>V-2236</t>
  </si>
  <si>
    <r>
      <rPr>
        <sz val="11"/>
        <rFont val="Calibri"/>
      </rPr>
      <t>Installation of a compiler on production web server is prohibited.</t>
    </r>
  </si>
  <si>
    <r>
      <rPr>
        <sz val="11"/>
        <color rgb="FF000000"/>
        <rFont val="Calibri"/>
      </rPr>
      <t>Remove any compiler found on the production web server, but if the compiler program is needed to patch or upgrade an application suite in a production environment or the compiler is embedded and will break the suite if removed, document the compiler installation with the ISSO/ISSM and ensure that the compiler is restricted to only administrative users.</t>
    </r>
  </si>
  <si>
    <r>
      <rPr>
        <sz val="11"/>
        <color rgb="FF000000"/>
        <rFont val="Calibri"/>
      </rPr>
      <t>The presence of a compiler on a production server facilitates the malicious user’s task of creating custom versions of programs and installing Trojan Horses or viruses. For example, the attacker’s code can be uploaded and compiled on the server under attack.</t>
    </r>
  </si>
  <si>
    <r>
      <rPr>
        <sz val="11"/>
        <color rgb="FF000000"/>
        <rFont val="Calibri"/>
      </rPr>
      <t xml:space="preserve">Query the SA and the Web Manager to determine if a compiler is present on the server.  If a compiler is present, this is a finding. </t>
    </r>
    <r>
      <rPr>
        <sz val="11"/>
        <color rgb="FF000000"/>
        <rFont val="Calibri"/>
      </rPr>
      <t xml:space="preserve">
</t>
    </r>
    <r>
      <rPr>
        <sz val="11"/>
        <color rgb="FF000000"/>
        <rFont val="Calibri"/>
      </rPr>
      <t>NOTE:  If the web server is part of an application suite and a compiler is needed for installation, patching, and upgrading of the suite or if the compiler is embedded and can't be removed without breaking the suite, document the installation of the compiler with the ISSO/ISSM and verify that the compiler is restricted to administrative users only.  If documented and restricted to administrative users, this is not a finding.</t>
    </r>
  </si>
  <si>
    <t>V-2240</t>
  </si>
  <si>
    <r>
      <rPr>
        <sz val="11"/>
        <rFont val="Calibri"/>
      </rPr>
      <t>The number of allowed simultaneous requests must be set.</t>
    </r>
  </si>
  <si>
    <r>
      <rPr>
        <sz val="11"/>
        <color rgb="FF000000"/>
        <rFont val="Calibri"/>
      </rPr>
      <t>Edit the httpd.conf file and set the MaxKeepAliveRequests directive to 100 or greater.</t>
    </r>
  </si>
  <si>
    <r>
      <rPr>
        <sz val="11"/>
        <color rgb="FF000000"/>
        <rFont val="Calibri"/>
      </rPr>
      <t>Resource exhaustion can occur when an unlimited number of concurrent requests are allowed on a web site, facilitating a denial of service attack. Mitigating this kind of attack will include limiting the number of concurrent HTTP/HTTPS requests per IP address and may include, where feasible, limiting parameter values associated with keepalive, (i.e., a parameter used to limit the amount of time a connection may be inactive).</t>
    </r>
  </si>
  <si>
    <r>
      <rPr>
        <sz val="11"/>
        <color rgb="FF000000"/>
        <rFont val="Calibri"/>
      </rPr>
      <t xml:space="preserve">To view the MaxKeepAliveRequests value, enter the following command: </t>
    </r>
    <r>
      <rPr>
        <sz val="11"/>
        <color rgb="FF000000"/>
        <rFont val="Calibri"/>
      </rPr>
      <t xml:space="preserve">
</t>
    </r>
    <r>
      <rPr>
        <sz val="11"/>
        <color rgb="FF000000"/>
        <rFont val="Calibri"/>
      </rPr>
      <t xml:space="preserve">grep "MaxKeepAliveRequests" /usr/local/apache2/conf/httpd.conf </t>
    </r>
    <r>
      <rPr>
        <sz val="11"/>
        <color rgb="FF000000"/>
        <rFont val="Calibri"/>
      </rPr>
      <t xml:space="preserve">
</t>
    </r>
    <r>
      <rPr>
        <sz val="11"/>
        <color rgb="FF000000"/>
        <rFont val="Calibri"/>
      </rPr>
      <t>If the returned value of MaxKeepAliveRequests is not set to 100 or greater, this is a finding.</t>
    </r>
  </si>
  <si>
    <t>V-2242</t>
  </si>
  <si>
    <r>
      <rPr>
        <sz val="11"/>
        <rFont val="Calibri"/>
      </rPr>
      <t>A public web server, if hosted on the NIPRNet, must be isolated in an accredited DoD DMZ Extension.</t>
    </r>
  </si>
  <si>
    <r>
      <rPr>
        <sz val="11"/>
        <color rgb="FF000000"/>
        <rFont val="Calibri"/>
      </rPr>
      <t>Logically relocate the public web server to be isolated from internal systems. In addition, ensure the public web server does not have trusted connections with assets outside the confines of the demilitarized zone (DMZ) other than application and/or database servers that are a part of the same system as the web server.</t>
    </r>
  </si>
  <si>
    <r>
      <rPr>
        <sz val="11"/>
        <color rgb="FF000000"/>
        <rFont val="Calibri"/>
      </rPr>
      <t>To minimize exposure of private assets to unnecessary risk by attackers, public web servers must be isolated from internal systems.  Public web servers are by nature more vulnerable to attack from publically based sources, such as the public Internet. Once compromised, a public web server might be used as a base for further attack on private resources, unless additional layers of protection are implemented. Public web servers must be located in a DoD DMZ Extension, if hosted on the NIPRNet, with carefully controlled access. Failure to isolate resources in this way increase risk that private assets are exposed to attacks from public sources.</t>
    </r>
  </si>
  <si>
    <r>
      <rPr>
        <sz val="11"/>
        <color rgb="FF000000"/>
        <rFont val="Calibri"/>
      </rPr>
      <t>Interview the SA or web administrator to see where the public web server is logically located in the data center. Review the site’s network diagram to see how the web server is connected to the LAN. Visually check the web server hardware connections to see if it conforms to the site’s network diagram.   An improperly located public web server is a potential threat to the entire network.  If the web server is not isolated in an accredited DoD DMZ Extension, this is a finding.</t>
    </r>
  </si>
  <si>
    <t>V-2243</t>
  </si>
  <si>
    <r>
      <rPr>
        <sz val="11"/>
        <rFont val="Calibri"/>
      </rPr>
      <t>A private web server must be located on a separate controlled access subnet.</t>
    </r>
  </si>
  <si>
    <r>
      <rPr>
        <sz val="11"/>
        <color rgb="FF000000"/>
        <rFont val="Calibri"/>
      </rPr>
      <t>Isolate the private web server from the public DMZ and separate it from the internal general population LAN.</t>
    </r>
  </si>
  <si>
    <r>
      <rPr>
        <sz val="11"/>
        <color rgb="FF000000"/>
        <rFont val="Calibri"/>
      </rPr>
      <t>Private web servers, which host sites that serve controlled access data, must be protected from outside threats in addition to insider threats. Insider threat may be accidental or intentional but, in either case, can cause a disruption in service of the web server. To protect the private web server from these threats, it must be located on a separate controlled access subnet and must not be a part of the public DMZ that houses the public web servers. It also cannot be located inside the enclave as part of the local general population LAN.</t>
    </r>
  </si>
  <si>
    <r>
      <rPr>
        <sz val="11"/>
        <color rgb="FF000000"/>
        <rFont val="Calibri"/>
      </rPr>
      <t>Verify the site’s network diagram and visually check the web server, to ensure that the private web server is located on a separate controlled access subnet and is not a part of the public DMZ that houses the public web servers. In addition, the private web server needs to be isolated via a controlled access mechanism from the local general population LAN.</t>
    </r>
  </si>
  <si>
    <t>V-2245</t>
  </si>
  <si>
    <r>
      <rPr>
        <sz val="11"/>
        <rFont val="Calibri"/>
      </rPr>
      <t>Each readable web document directory must contain either a default, home, index, or equivalent file.</t>
    </r>
  </si>
  <si>
    <r>
      <rPr>
        <sz val="11"/>
        <color rgb="FF000000"/>
        <rFont val="Calibri"/>
      </rPr>
      <t>Add a default document to the applicable directories.</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</si>
  <si>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 Also, enumeration techniques, such as URL parameter manipulation, rely upon being able to obtain information about the web server’s directory structure by locating directories with default pages. This practice helps ensure that the anonymous web user will not obtain directory browsing information or an error message that reveals the server type and version.</t>
    </r>
  </si>
  <si>
    <r>
      <rPr>
        <sz val="11"/>
        <color rgb="FF000000"/>
        <rFont val="Calibri"/>
      </rPr>
      <t xml:space="preserve">To view the DocumentRoot value enter the following command: </t>
    </r>
    <r>
      <rPr>
        <sz val="11"/>
        <color rgb="FF000000"/>
        <rFont val="Calibri"/>
      </rPr>
      <t xml:space="preserve">
</t>
    </r>
    <r>
      <rPr>
        <sz val="11"/>
        <color rgb="FF000000"/>
        <rFont val="Calibri"/>
      </rPr>
      <t>awk '{print $1,$2,$3}' /usr/local/apache2/conf/httpd.conf|grep -i DocumentRoot|grep -v '^#'</t>
    </r>
    <r>
      <rPr>
        <sz val="11"/>
        <color rgb="FF000000"/>
        <rFont val="Calibri"/>
      </rPr>
      <t xml:space="preserve">
</t>
    </r>
    <r>
      <rPr>
        <sz val="11"/>
        <color rgb="FF000000"/>
        <rFont val="Calibri"/>
      </rPr>
      <t xml:space="preserve">Note each location following the DocumentRoot string, this is the configured path(s) to the document root directory(s). </t>
    </r>
    <r>
      <rPr>
        <sz val="11"/>
        <color rgb="FF000000"/>
        <rFont val="Calibri"/>
      </rPr>
      <t xml:space="preserve">
</t>
    </r>
    <r>
      <rPr>
        <sz val="11"/>
        <color rgb="FF000000"/>
        <rFont val="Calibri"/>
      </rPr>
      <t>To view a list of the directories and sub-directories and the file index.html, from each stated DocumentRoot location enter the following commands:</t>
    </r>
    <r>
      <rPr>
        <sz val="11"/>
        <color rgb="FF000000"/>
        <rFont val="Calibri"/>
      </rPr>
      <t xml:space="preserve">
</t>
    </r>
    <r>
      <rPr>
        <sz val="11"/>
        <color rgb="FF000000"/>
        <rFont val="Calibri"/>
      </rPr>
      <t>find . -type d</t>
    </r>
    <r>
      <rPr>
        <sz val="11"/>
        <color rgb="FF000000"/>
        <rFont val="Calibri"/>
      </rPr>
      <t xml:space="preserve">
</t>
    </r>
    <r>
      <rPr>
        <sz val="11"/>
        <color rgb="FF000000"/>
        <rFont val="Calibri"/>
      </rPr>
      <t>find . -type f -name index.html</t>
    </r>
    <r>
      <rPr>
        <sz val="11"/>
        <color rgb="FF000000"/>
        <rFont val="Calibri"/>
      </rPr>
      <t xml:space="preserve">
</t>
    </r>
    <r>
      <rPr>
        <sz val="11"/>
        <color rgb="FF000000"/>
        <rFont val="Calibri"/>
      </rPr>
      <t>Review the results for each document root directory and it's subdirectories. If a directory does not contain an index.html or equivalent default document, this is a finding.</t>
    </r>
  </si>
  <si>
    <t>V-2246</t>
  </si>
  <si>
    <r>
      <rPr>
        <sz val="11"/>
        <rFont val="Calibri"/>
      </rPr>
      <t>Web server software must be a vendor-supported version.</t>
    </r>
  </si>
  <si>
    <r>
      <rPr>
        <sz val="11"/>
        <color rgb="FF000000"/>
        <rFont val="Calibri"/>
      </rPr>
      <t>Install the current version of the web server software and maintain appropriate service packs and patches.</t>
    </r>
  </si>
  <si>
    <r>
      <rPr>
        <sz val="11"/>
        <color rgb="FF000000"/>
        <rFont val="Calibri"/>
      </rPr>
      <t>Many vulnerabilities are associated with older versions of web server software. As hot fixes and patches are issued, these solutions are included in the next version of the server software. Maintaining the web server at a current version makes the efforts of a malicious user to exploit the web service more difficult.</t>
    </r>
  </si>
  <si>
    <r>
      <rPr>
        <sz val="11"/>
        <color rgb="FF000000"/>
        <rFont val="Calibri"/>
      </rPr>
      <t>To determine the version of the Apache software that is running on the system. Use the command:</t>
    </r>
    <r>
      <rPr>
        <sz val="11"/>
        <color rgb="FF000000"/>
        <rFont val="Calibri"/>
      </rPr>
      <t xml:space="preserve">
</t>
    </r>
    <r>
      <rPr>
        <sz val="11"/>
        <color rgb="FF000000"/>
        <rFont val="Calibri"/>
      </rPr>
      <t>httpd –v</t>
    </r>
    <r>
      <rPr>
        <sz val="11"/>
        <color rgb="FF000000"/>
        <rFont val="Calibri"/>
      </rPr>
      <t xml:space="preserve">
</t>
    </r>
    <r>
      <rPr>
        <sz val="11"/>
        <color rgb="FF000000"/>
        <rFont val="Calibri"/>
      </rPr>
      <t>httpd2 –v</t>
    </r>
    <r>
      <rPr>
        <sz val="11"/>
        <color rgb="FF000000"/>
        <rFont val="Calibri"/>
      </rPr>
      <t xml:space="preserve">
</t>
    </r>
    <r>
      <rPr>
        <sz val="11"/>
        <color rgb="FF000000"/>
        <rFont val="Calibri"/>
      </rPr>
      <t>If the version of Apache is not at the following version or higher, this is a finding.</t>
    </r>
    <r>
      <rPr>
        <sz val="11"/>
        <color rgb="FF000000"/>
        <rFont val="Calibri"/>
      </rPr>
      <t xml:space="preserve">
</t>
    </r>
    <r>
      <rPr>
        <sz val="11"/>
        <color rgb="FF000000"/>
        <rFont val="Calibri"/>
      </rPr>
      <t>Apache httpd server version 2.2 - Release 2.2.31 (July 2015)</t>
    </r>
    <r>
      <rPr>
        <sz val="11"/>
        <color rgb="FF000000"/>
        <rFont val="Calibri"/>
      </rPr>
      <t xml:space="preserve">
</t>
    </r>
    <r>
      <rPr>
        <sz val="11"/>
        <color rgb="FF000000"/>
        <rFont val="Calibri"/>
      </rPr>
      <t xml:space="preserve">Note: In some situations, the Apache software that is being used is supported by another vendor, such as Oracle in the case of the Oracle Application Server or IBMs HTTP Server. </t>
    </r>
    <r>
      <rPr>
        <sz val="11"/>
        <color rgb="FF000000"/>
        <rFont val="Calibri"/>
      </rPr>
      <t xml:space="preserve">
</t>
    </r>
    <r>
      <rPr>
        <sz val="11"/>
        <color rgb="FF000000"/>
        <rFont val="Calibri"/>
      </rPr>
      <t>The versions of the software in these cases may not match the above mentioned version numbers. If the site can provide vendor documentation showing the version of the web server is supported, this would not be a finding.</t>
    </r>
  </si>
  <si>
    <t>V-2247</t>
  </si>
  <si>
    <r>
      <rPr>
        <sz val="11"/>
        <rFont val="Calibri"/>
      </rPr>
      <t>Administrators must be the only users allowed access to the directory tree, the shell, or other operating system functions and utilities.</t>
    </r>
  </si>
  <si>
    <r>
      <rPr>
        <sz val="11"/>
        <color rgb="FF000000"/>
        <rFont val="Calibri"/>
      </rPr>
      <t>Ensure non-administrators are not allowed access to the directory tree, the shell, or other operating system functions and utilities.</t>
    </r>
  </si>
  <si>
    <r>
      <rPr>
        <sz val="11"/>
        <color rgb="FF000000"/>
        <rFont val="Calibri"/>
      </rPr>
      <t>As a rule, accounts on a web server are to be kept to a minimum. Only administrators, web managers, developers, auditors, and web authors require accounts on the machine hosting the web server. This is in addition to the anonymous web user account. The resources to which these accounts have access must also be closely monitored and controlled. Only the SA needs access to all the system’s capabilities, while the web administrator and associated staff require access and control of the web content and web server configuration files. The anonymous web user account must not have access to system resources as that account could then control the server.</t>
    </r>
  </si>
  <si>
    <r>
      <rPr>
        <sz val="11"/>
        <color rgb="FF000000"/>
        <rFont val="Calibri"/>
      </rPr>
      <t xml:space="preserve">Obtain a list of the user accounts for the system, noting the priviledges for each account.  </t>
    </r>
    <r>
      <rPr>
        <sz val="11"/>
        <color rgb="FF000000"/>
        <rFont val="Calibri"/>
      </rPr>
      <t xml:space="preserve">
</t>
    </r>
    <r>
      <rPr>
        <sz val="11"/>
        <color rgb="FF000000"/>
        <rFont val="Calibri"/>
      </rPr>
      <t>Verify with the system administrator or the ISSO that all privileged accounts are mission essential and documented.</t>
    </r>
    <r>
      <rPr>
        <sz val="11"/>
        <color rgb="FF000000"/>
        <rFont val="Calibri"/>
      </rPr>
      <t xml:space="preserve">
</t>
    </r>
    <r>
      <rPr>
        <sz val="11"/>
        <color rgb="FF000000"/>
        <rFont val="Calibri"/>
      </rPr>
      <t>Verify with the system administrator or the ISSO that all non-administrator access to shell scripts and operating system functions are mission essential and documented.</t>
    </r>
    <r>
      <rPr>
        <sz val="11"/>
        <color rgb="FF000000"/>
        <rFont val="Calibri"/>
      </rPr>
      <t xml:space="preserve">
</t>
    </r>
    <r>
      <rPr>
        <sz val="11"/>
        <color rgb="FF000000"/>
        <rFont val="Calibri"/>
      </rPr>
      <t>If undocumented privileged accounts are found, this is a finding.</t>
    </r>
    <r>
      <rPr>
        <sz val="11"/>
        <color rgb="FF000000"/>
        <rFont val="Calibri"/>
      </rPr>
      <t xml:space="preserve">
</t>
    </r>
    <r>
      <rPr>
        <sz val="11"/>
        <color rgb="FF000000"/>
        <rFont val="Calibri"/>
      </rPr>
      <t>If undocumented access to shell scripts or operating system functions is found, this is a finding.</t>
    </r>
  </si>
  <si>
    <t>V-2248</t>
  </si>
  <si>
    <r>
      <rPr>
        <sz val="11"/>
        <rFont val="Calibri"/>
      </rPr>
      <t>Web administration tools must be restricted to the web manager and the web manager’s designees.</t>
    </r>
  </si>
  <si>
    <r>
      <rPr>
        <sz val="11"/>
        <color rgb="FF000000"/>
        <rFont val="Calibri"/>
      </rPr>
      <t>Restrict access to the web administration tool to only the web manager and the web manager’s designees.</t>
    </r>
  </si>
  <si>
    <r>
      <rPr>
        <sz val="11"/>
        <color rgb="FF000000"/>
        <rFont val="Calibri"/>
      </rPr>
      <t>All automated information systems are at risk of data loss due to disaster or compromise. Failure to provide adequate protection to the administration tools creates risk of potential theft or damage that may ultimately compromise the mission.  Adequate protection ensures that server administration operates with less risk of losses or operations outages.  The key web service administrative and configuration tools must be accessible only by the authorized web server administrators. All users granted this authority must be documented and approved by the ISSO. Access to the IIS Manager will be limited to authorized users and administrators.</t>
    </r>
  </si>
  <si>
    <r>
      <rPr>
        <sz val="11"/>
        <color rgb="FF000000"/>
        <rFont val="Calibri"/>
      </rPr>
      <t xml:space="preserve">Determine which tool or control file is used to control the configuration of the web server. </t>
    </r>
    <r>
      <rPr>
        <sz val="11"/>
        <color rgb="FF000000"/>
        <rFont val="Calibri"/>
      </rPr>
      <t xml:space="preserve">
</t>
    </r>
    <r>
      <rPr>
        <sz val="11"/>
        <color rgb="FF000000"/>
        <rFont val="Calibri"/>
      </rPr>
      <t>If the control of the web server is done via control files, verify who has update access to them. If tools are being used to configure the web server, determine who has access to execute the tools.</t>
    </r>
    <r>
      <rPr>
        <sz val="11"/>
        <color rgb="FF000000"/>
        <rFont val="Calibri"/>
      </rPr>
      <t xml:space="preserve">
</t>
    </r>
    <r>
      <rPr>
        <sz val="11"/>
        <color rgb="FF000000"/>
        <rFont val="Calibri"/>
      </rPr>
      <t>If accounts other than the SA, the web manager, or the web manager designees have access to the web administration tool or control files, this is a finding.</t>
    </r>
  </si>
  <si>
    <t>V-2249</t>
  </si>
  <si>
    <r>
      <rPr>
        <sz val="11"/>
        <rFont val="Calibri"/>
      </rPr>
      <t>Web server administration must be performed over a secure path or at the local console.</t>
    </r>
  </si>
  <si>
    <r>
      <rPr>
        <sz val="11"/>
        <color rgb="FF000000"/>
        <rFont val="Calibri"/>
      </rPr>
      <t>Ensure the web server's administration is only performed over a secure path.</t>
    </r>
  </si>
  <si>
    <r>
      <rPr>
        <sz val="11"/>
        <color rgb="FF000000"/>
        <rFont val="Calibri"/>
      </rPr>
      <t>Logging into a web server remotely using an unencrypted protocol or service when performing updates and maintenance is a major risk.  Data, such as user account, is transmitted in plaintext and can easily be compromised.  When performing remote administrative tasks, a protocol or service that encrypts the communication channel must be used.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alternative to remote administration of the web server is to perform web server administration locally at the console.  Local administration at the console implies physical access to the server.</t>
    </r>
  </si>
  <si>
    <r>
      <rPr>
        <sz val="11"/>
        <color rgb="FF000000"/>
        <rFont val="Calibri"/>
      </rPr>
      <t>If web administration is performed remotely the following checks will apply:</t>
    </r>
    <r>
      <rPr>
        <sz val="11"/>
        <color rgb="FF000000"/>
        <rFont val="Calibri"/>
      </rPr>
      <t xml:space="preserve">
</t>
    </r>
    <r>
      <rPr>
        <sz val="11"/>
        <color rgb="FF000000"/>
        <rFont val="Calibri"/>
      </rPr>
      <t>If administration of the server is performed remotely, it will only be performed securely by system administrators.</t>
    </r>
    <r>
      <rPr>
        <sz val="11"/>
        <color rgb="FF000000"/>
        <rFont val="Calibri"/>
      </rPr>
      <t xml:space="preserve">
</t>
    </r>
    <r>
      <rPr>
        <sz val="11"/>
        <color rgb="FF000000"/>
        <rFont val="Calibri"/>
      </rPr>
      <t>If web site administration or web application administration has been delegated, those users will be documented and approved by the ISSO.</t>
    </r>
    <r>
      <rPr>
        <sz val="11"/>
        <color rgb="FF000000"/>
        <rFont val="Calibri"/>
      </rPr>
      <t xml:space="preserve">
</t>
    </r>
    <r>
      <rPr>
        <sz val="11"/>
        <color rgb="FF000000"/>
        <rFont val="Calibri"/>
      </rPr>
      <t>Remote administration must be in compliance with any requirements contained within the Unix Server STIGs, and any applicable network STIGs.</t>
    </r>
    <r>
      <rPr>
        <sz val="11"/>
        <color rgb="FF000000"/>
        <rFont val="Calibri"/>
      </rPr>
      <t xml:space="preserve">
</t>
    </r>
    <r>
      <rPr>
        <sz val="11"/>
        <color rgb="FF000000"/>
        <rFont val="Calibri"/>
      </rPr>
      <t>Remote administration of any kind will be restricted to documented and authorized personnel.</t>
    </r>
    <r>
      <rPr>
        <sz val="11"/>
        <color rgb="FF000000"/>
        <rFont val="Calibri"/>
      </rPr>
      <t xml:space="preserve">
</t>
    </r>
    <r>
      <rPr>
        <sz val="11"/>
        <color rgb="FF000000"/>
        <rFont val="Calibri"/>
      </rPr>
      <t>All users performing remote administration must be authenticated.</t>
    </r>
    <r>
      <rPr>
        <sz val="11"/>
        <color rgb="FF000000"/>
        <rFont val="Calibri"/>
      </rPr>
      <t xml:space="preserve">
</t>
    </r>
    <r>
      <rPr>
        <sz val="11"/>
        <color rgb="FF000000"/>
        <rFont val="Calibri"/>
      </rPr>
      <t>All remote sessions will be encrypted and they will utilize FIPS 140-2 approved protocols.</t>
    </r>
    <r>
      <rPr>
        <sz val="11"/>
        <color rgb="FF000000"/>
        <rFont val="Calibri"/>
      </rPr>
      <t xml:space="preserve">
</t>
    </r>
    <r>
      <rPr>
        <sz val="11"/>
        <color rgb="FF000000"/>
        <rFont val="Calibri"/>
      </rPr>
      <t>FIPS 140-2 approved TLS versions include TLS V1.0 or greater.</t>
    </r>
  </si>
  <si>
    <t>V-2250</t>
  </si>
  <si>
    <r>
      <rPr>
        <sz val="11"/>
        <rFont val="Calibri"/>
      </rPr>
      <t>Logs of web server access and errors must be established and maintained</t>
    </r>
  </si>
  <si>
    <r>
      <rPr>
        <sz val="11"/>
        <color rgb="FF000000"/>
        <rFont val="Calibri"/>
      </rPr>
      <t>Edit the httpd.conf file and add the following module to configure logging.</t>
    </r>
    <r>
      <rPr>
        <sz val="11"/>
        <color rgb="FF000000"/>
        <rFont val="Calibri"/>
      </rPr>
      <t xml:space="preserve">
</t>
    </r>
    <r>
      <rPr>
        <sz val="11"/>
        <color rgb="FF000000"/>
        <rFont val="Calibri"/>
      </rPr>
      <t>"log_config_module"</t>
    </r>
  </si>
  <si>
    <r>
      <rPr>
        <sz val="11"/>
        <color rgb="FF000000"/>
        <rFont val="Calibri"/>
      </rPr>
      <t>A major tool in exploring the web site use, attempted use, unusual conditions, and problems are reported in the access and error logs. In the event of a security incident, these logs can provide the SA and the web manager with valuable information. Without these log files, SAs and web managers are seriously hindered in their efforts to respond appropriately to suspicious or criminal actions targeted at the web site.</t>
    </r>
  </si>
  <si>
    <r>
      <rPr>
        <sz val="11"/>
        <color rgb="FF000000"/>
        <rFont val="Calibri"/>
      </rPr>
      <t xml:space="preserve">To view a list of loaded modules enter the following command: </t>
    </r>
    <r>
      <rPr>
        <sz val="11"/>
        <color rgb="FF000000"/>
        <rFont val="Calibri"/>
      </rPr>
      <t xml:space="preserve">
</t>
    </r>
    <r>
      <rPr>
        <sz val="11"/>
        <color rgb="FF000000"/>
        <rFont val="Calibri"/>
      </rPr>
      <t xml:space="preserve">/usr/local/apache2/bin/httpd -M </t>
    </r>
    <r>
      <rPr>
        <sz val="11"/>
        <color rgb="FF000000"/>
        <rFont val="Calibri"/>
      </rPr>
      <t xml:space="preserve">
</t>
    </r>
    <r>
      <rPr>
        <sz val="11"/>
        <color rgb="FF000000"/>
        <rFont val="Calibri"/>
      </rPr>
      <t>If the following module is not found, this is a finding: "log_config_module"</t>
    </r>
  </si>
  <si>
    <t>V-2251</t>
  </si>
  <si>
    <r>
      <rPr>
        <sz val="11"/>
        <rFont val="Calibri"/>
      </rPr>
      <t>All utility programs, not necessary for operations, must be removed or disabled.</t>
    </r>
  </si>
  <si>
    <r>
      <rPr>
        <sz val="11"/>
        <color rgb="FF000000"/>
        <rFont val="Calibri"/>
      </rPr>
      <t>Remove any unnecessary applications.</t>
    </r>
  </si>
  <si>
    <r>
      <rPr>
        <sz val="11"/>
        <color rgb="FF000000"/>
        <rFont val="Calibri"/>
      </rPr>
      <t>Just as running unneeded services and protocols is a danger to the web server at the lower levels of the OSI model, running unneeded utilities and programs is also a danger at the application layer of the OSI model. Office suites, development tools, and graphical editors are examples of such programs that are troublesome. Individual productivity tools have no legitimate place or use on an enterprise, production web server and they are also prone to their own security risks.</t>
    </r>
  </si>
  <si>
    <r>
      <rPr>
        <sz val="11"/>
        <color rgb="FF000000"/>
        <rFont val="Calibri"/>
      </rPr>
      <t>If the site requires the use of a particular piece of software, the ISSO will need to maintain documentation identifying this software as necessary for operations. The software must be operated at the vendor’s current patch level and must be a supported vendor release.</t>
    </r>
    <r>
      <rPr>
        <sz val="11"/>
        <color rgb="FF000000"/>
        <rFont val="Calibri"/>
      </rPr>
      <t xml:space="preserve">
</t>
    </r>
    <r>
      <rPr>
        <sz val="11"/>
        <color rgb="FF000000"/>
        <rFont val="Calibri"/>
      </rPr>
      <t xml:space="preserve">If programs or utilities that meet the above criteria are installed on the Web Server, and appropriate documentation and signatures are in evidence, this is not a finding. </t>
    </r>
    <r>
      <rPr>
        <sz val="11"/>
        <color rgb="FF000000"/>
        <rFont val="Calibri"/>
      </rPr>
      <t xml:space="preserve">
</t>
    </r>
    <r>
      <rPr>
        <sz val="11"/>
        <color rgb="FF000000"/>
        <rFont val="Calibri"/>
      </rPr>
      <t xml:space="preserve">Determine whether the web server is configured with unnecessary software. </t>
    </r>
    <r>
      <rPr>
        <sz val="11"/>
        <color rgb="FF000000"/>
        <rFont val="Calibri"/>
      </rPr>
      <t xml:space="preserve">
</t>
    </r>
    <r>
      <rPr>
        <sz val="11"/>
        <color rgb="FF000000"/>
        <rFont val="Calibri"/>
      </rPr>
      <t xml:space="preserve">Determine whether processes other than those that support the web server are loaded and/or run on the web server. </t>
    </r>
    <r>
      <rPr>
        <sz val="11"/>
        <color rgb="FF000000"/>
        <rFont val="Calibri"/>
      </rPr>
      <t xml:space="preserve">
</t>
    </r>
    <r>
      <rPr>
        <sz val="11"/>
        <color rgb="FF000000"/>
        <rFont val="Calibri"/>
      </rPr>
      <t xml:space="preserve">Examples of software that should not be on the web server are all web development tools, office suites (unless the web server is a private web development server), compilers, and other utilities that are not part of the web server suite or the basic operating system. </t>
    </r>
    <r>
      <rPr>
        <sz val="11"/>
        <color rgb="FF000000"/>
        <rFont val="Calibri"/>
      </rPr>
      <t xml:space="preserve">
</t>
    </r>
    <r>
      <rPr>
        <sz val="11"/>
        <color rgb="FF000000"/>
        <rFont val="Calibri"/>
      </rPr>
      <t xml:space="preserve">Check the directory structure of the server and ensure that additional, unintended, or unneeded applications are not loaded on the system. </t>
    </r>
    <r>
      <rPr>
        <sz val="11"/>
        <color rgb="FF000000"/>
        <rFont val="Calibri"/>
      </rPr>
      <t xml:space="preserve">
</t>
    </r>
    <r>
      <rPr>
        <sz val="11"/>
        <color rgb="FF000000"/>
        <rFont val="Calibri"/>
      </rPr>
      <t>If, after review of the application on the system, there is no justification for the identified software, this is a finding.</t>
    </r>
  </si>
  <si>
    <t>V-2252</t>
  </si>
  <si>
    <r>
      <rPr>
        <sz val="11"/>
        <rFont val="Calibri"/>
      </rPr>
      <t>Log file access must be restricted to System Administrators, Web Administrators or Auditors.</t>
    </r>
  </si>
  <si>
    <r>
      <rPr>
        <sz val="11"/>
        <color rgb="FF000000"/>
        <rFont val="Calibri"/>
      </rPr>
      <t>Use the chmod command to set the appropriate file permissions on the log files.</t>
    </r>
  </si>
  <si>
    <r>
      <rPr>
        <sz val="11"/>
        <color rgb="FF000000"/>
        <rFont val="Calibri"/>
      </rPr>
      <t>A major tool in exploring the web site use, attempted use, unusual conditions, and problems are the access and error logs. In the event of a security incident, these logs can provide the SA and the web manager with valuable information. To ensure the integrity of the log files and protect the SA and the web manager from a conflict of interest related to the maintenance of these files, only the members of the Auditors group will be granted permissions to move, copy, and delete these files in the course of their duties related to the archiving of these files.</t>
    </r>
  </si>
  <si>
    <r>
      <rPr>
        <sz val="11"/>
        <color rgb="FF000000"/>
        <rFont val="Calibri"/>
      </rPr>
      <t>Enter the following command to determine the directory the log files are located in:</t>
    </r>
    <r>
      <rPr>
        <sz val="11"/>
        <color rgb="FF000000"/>
        <rFont val="Calibri"/>
      </rPr>
      <t xml:space="preserve">
</t>
    </r>
    <r>
      <rPr>
        <sz val="11"/>
        <color rgb="FF000000"/>
        <rFont val="Calibri"/>
      </rPr>
      <t>grep "ErrorLog" /usr/local/apache2/conf/httpd.conf</t>
    </r>
    <r>
      <rPr>
        <sz val="11"/>
        <color rgb="FF000000"/>
        <rFont val="Calibri"/>
      </rPr>
      <t xml:space="preserve">
</t>
    </r>
    <r>
      <rPr>
        <sz val="11"/>
        <color rgb="FF000000"/>
        <rFont val="Calibri"/>
      </rPr>
      <t>grep "CustomLog" /usr/local/apache2/conf/httpd.conf</t>
    </r>
    <r>
      <rPr>
        <sz val="11"/>
        <color rgb="FF000000"/>
        <rFont val="Calibri"/>
      </rPr>
      <t xml:space="preserve">
</t>
    </r>
    <r>
      <rPr>
        <sz val="11"/>
        <color rgb="FF000000"/>
        <rFont val="Calibri"/>
      </rPr>
      <t>Verify the permission of the ErrorLog &amp; CustomLog files by entering the following command:</t>
    </r>
    <r>
      <rPr>
        <sz val="11"/>
        <color rgb="FF000000"/>
        <rFont val="Calibri"/>
      </rPr>
      <t xml:space="preserve">
</t>
    </r>
    <r>
      <rPr>
        <sz val="11"/>
        <color rgb="FF000000"/>
        <rFont val="Calibri"/>
      </rPr>
      <t xml:space="preserve">ls -al /usr/local/apache2/logs/*.log </t>
    </r>
    <r>
      <rPr>
        <sz val="11"/>
        <color rgb="FF000000"/>
        <rFont val="Calibri"/>
      </rPr>
      <t xml:space="preserve">
</t>
    </r>
    <r>
      <rPr>
        <sz val="11"/>
        <color rgb="FF000000"/>
        <rFont val="Calibri"/>
      </rPr>
      <t>Unix file permissions should be 640 or less for all web log files if not, this is a finding.</t>
    </r>
  </si>
  <si>
    <t>V-2254</t>
  </si>
  <si>
    <r>
      <rPr>
        <sz val="11"/>
        <rFont val="Calibri"/>
      </rPr>
      <t>Only web sites that have been fully reviewed and tested must exist on a production web server.</t>
    </r>
  </si>
  <si>
    <r>
      <rPr>
        <sz val="11"/>
        <color rgb="FF000000"/>
        <rFont val="Calibri"/>
      </rPr>
      <t>The presences of portions of the web site that proclaim Under Construction or Under Development are clear indications that a production web server is being used for development. The web administrator will ensure that all pages that are in development are not installed on a production web server.</t>
    </r>
  </si>
  <si>
    <r>
      <rPr>
        <sz val="11"/>
        <color rgb="FF000000"/>
        <rFont val="Calibri"/>
      </rPr>
      <t>In the case of a production web server, areas for content development and testing will not exist, as this type of content is only permissible on a development web site. The process of developing on a functional production web site entails a degree of trial and error and repeated testing. This process is often accomplished in an environment where debugging, sequencing, and formatting of content are the main goals. The opportunity for a malicious user to obtain files that reveal business logic and login schemes is high in this situation. The existence of such immature content on a web server represents a significant security risk that is totally avoidable.</t>
    </r>
  </si>
  <si>
    <r>
      <rPr>
        <sz val="11"/>
        <color rgb="FF000000"/>
        <rFont val="Calibri"/>
      </rPr>
      <t xml:space="preserve">Query the ISSO, the SA, and the web administrator to find out if development web sites are being housed on production web servers. </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Do you have development sites on your production web server?</t>
    </r>
    <r>
      <rPr>
        <sz val="11"/>
        <color rgb="FF000000"/>
        <rFont val="Calibri"/>
      </rPr>
      <t xml:space="preserve">
</t>
    </r>
    <r>
      <rPr>
        <sz val="11"/>
        <color rgb="FF000000"/>
        <rFont val="Calibri"/>
      </rPr>
      <t>What is your process to get development web sites / content posted to the production server?</t>
    </r>
    <r>
      <rPr>
        <sz val="11"/>
        <color rgb="FF000000"/>
        <rFont val="Calibri"/>
      </rPr>
      <t xml:space="preserve">
</t>
    </r>
    <r>
      <rPr>
        <sz val="11"/>
        <color rgb="FF000000"/>
        <rFont val="Calibri"/>
      </rPr>
      <t>Do you use under construction notices on production web pages?</t>
    </r>
    <r>
      <rPr>
        <sz val="11"/>
        <color rgb="FF000000"/>
        <rFont val="Calibri"/>
      </rPr>
      <t xml:space="preserve">
</t>
    </r>
    <r>
      <rPr>
        <sz val="11"/>
        <color rgb="FF000000"/>
        <rFont val="Calibri"/>
      </rPr>
      <t>The reviewer can also do a manual check or perform a navigation of the web site via a browser could be used to confirm the information provided from interviewing the web staff. Graphics or texts which proclaim Under Construction or Under Development are frequently used to mark folders or directories in that status.</t>
    </r>
    <r>
      <rPr>
        <sz val="11"/>
        <color rgb="FF000000"/>
        <rFont val="Calibri"/>
      </rPr>
      <t xml:space="preserve">
</t>
    </r>
    <r>
      <rPr>
        <sz val="11"/>
        <color rgb="FF000000"/>
        <rFont val="Calibri"/>
      </rPr>
      <t>If Under Construction or Under Development web content is discovered on the production web server, this is a finding.</t>
    </r>
  </si>
  <si>
    <t>V-2255</t>
  </si>
  <si>
    <r>
      <rPr>
        <sz val="11"/>
        <rFont val="Calibri"/>
      </rPr>
      <t>The web server’s htpasswd files (if present) must reflect proper ownership and permissions</t>
    </r>
  </si>
  <si>
    <r>
      <rPr>
        <sz val="11"/>
        <color rgb="FF000000"/>
        <rFont val="Calibri"/>
      </rPr>
      <t>The SA or Web Manager account should own the htpasswd file and permissions should be set to 550.</t>
    </r>
  </si>
  <si>
    <r>
      <rPr>
        <sz val="11"/>
        <color rgb="FF000000"/>
        <rFont val="Calibri"/>
      </rPr>
      <t>In addition to OS restrictions, access rights to files and directories can be set on a web site using the web server software.  That is, in addition to allowing or denying all access rights, a rule can be specified that allows or denies partial access rights.  For example, users can be given read-only access rights to files, to view the information but not change the files.</t>
    </r>
    <r>
      <rPr>
        <sz val="11"/>
        <color rgb="FF000000"/>
        <rFont val="Calibri"/>
      </rPr>
      <t xml:space="preserve">
</t>
    </r>
    <r>
      <rPr>
        <sz val="11"/>
        <color rgb="FF000000"/>
        <rFont val="Calibri"/>
      </rPr>
      <t>This check verifies that the htpasswd file is only accessible by system administrators or web managers, with the account running the web service having group permissions of read and execute.  htpasswd is a utility used by Netscape and Apache to provide for password access to designated web sites.  I</t>
    </r>
  </si>
  <si>
    <r>
      <rPr>
        <sz val="11"/>
        <color rgb="FF000000"/>
        <rFont val="Calibri"/>
      </rPr>
      <t>To locate the htpasswd file enter the following command:</t>
    </r>
    <r>
      <rPr>
        <sz val="11"/>
        <color rgb="FF000000"/>
        <rFont val="Calibri"/>
      </rPr>
      <t xml:space="preserve">
</t>
    </r>
    <r>
      <rPr>
        <sz val="11"/>
        <color rgb="FF000000"/>
        <rFont val="Calibri"/>
      </rPr>
      <t>Find / -name htpasswd</t>
    </r>
    <r>
      <rPr>
        <sz val="11"/>
        <color rgb="FF000000"/>
        <rFont val="Calibri"/>
      </rPr>
      <t xml:space="preserve">
</t>
    </r>
    <r>
      <rPr>
        <sz val="11"/>
        <color rgb="FF000000"/>
        <rFont val="Calibri"/>
      </rPr>
      <t>Permissions should be r-x r - x - - - (550)</t>
    </r>
    <r>
      <rPr>
        <sz val="11"/>
        <color rgb="FF000000"/>
        <rFont val="Calibri"/>
      </rPr>
      <t xml:space="preserve">
</t>
    </r>
    <r>
      <rPr>
        <sz val="11"/>
        <color rgb="FF000000"/>
        <rFont val="Calibri"/>
      </rPr>
      <t>If permissions on htpasswd are greater than 550, this is a finding.</t>
    </r>
    <r>
      <rPr>
        <sz val="11"/>
        <color rgb="FF000000"/>
        <rFont val="Calibri"/>
      </rPr>
      <t xml:space="preserve">
</t>
    </r>
    <r>
      <rPr>
        <sz val="11"/>
        <color rgb="FF000000"/>
        <rFont val="Calibri"/>
      </rPr>
      <t>Owner should be the SA or Web Manager account, if another account has access to this file, this is a finding.</t>
    </r>
  </si>
  <si>
    <t>V-2256</t>
  </si>
  <si>
    <r>
      <rPr>
        <sz val="11"/>
        <rFont val="Calibri"/>
      </rPr>
      <t>The access control files are owned by a privileged web server account.</t>
    </r>
  </si>
  <si>
    <r>
      <rPr>
        <sz val="11"/>
        <color rgb="FF000000"/>
        <rFont val="Calibri"/>
      </rPr>
      <t>The site needs to ensure that the owner should be the non-privileged web server account or equivalent which runs the web service; however, the group permissions represent those of the user accessing the web site that must execute the directives in .htacces.</t>
    </r>
  </si>
  <si>
    <r>
      <rPr>
        <sz val="11"/>
        <color rgb="FF000000"/>
        <rFont val="Calibri"/>
      </rPr>
      <t>This check verifies that the key web server system configuration files are owned by the SA or Web Manager controlled account. These same files which control the configuration of the web server, and thus its behavior, must also be accessible by the account which runs the web service. If these files are altered by a malicious user, the web server would no longer be under the control of its managers and owners; properties in the web server configuration could be altered to compromise the entire server platform.</t>
    </r>
  </si>
  <si>
    <r>
      <rPr>
        <sz val="11"/>
        <color rgb="FF000000"/>
        <rFont val="Calibri"/>
      </rPr>
      <t xml:space="preserve">This check verifies that the SA or Web Manager controlled account owns the key web server files. These same files, which control the configuration of the web server, and thus its behavior, must also be accessible by the account that runs the web service process. </t>
    </r>
    <r>
      <rPr>
        <sz val="11"/>
        <color rgb="FF000000"/>
        <rFont val="Calibri"/>
      </rPr>
      <t xml:space="preserve">
</t>
    </r>
    <r>
      <rPr>
        <sz val="11"/>
        <color rgb="FF000000"/>
        <rFont val="Calibri"/>
      </rPr>
      <t>If it exists, the following file need to be owned by a privileged account.</t>
    </r>
    <r>
      <rPr>
        <sz val="11"/>
        <color rgb="FF000000"/>
        <rFont val="Calibri"/>
      </rPr>
      <t xml:space="preserve">
</t>
    </r>
    <r>
      <rPr>
        <sz val="11"/>
        <color rgb="FF000000"/>
        <rFont val="Calibri"/>
      </rPr>
      <t>.htaccess</t>
    </r>
    <r>
      <rPr>
        <sz val="11"/>
        <color rgb="FF000000"/>
        <rFont val="Calibri"/>
      </rPr>
      <t xml:space="preserve">
</t>
    </r>
    <r>
      <rPr>
        <sz val="11"/>
        <color rgb="FF000000"/>
        <rFont val="Calibri"/>
      </rPr>
      <t>httpd.conf</t>
    </r>
    <r>
      <rPr>
        <sz val="11"/>
        <color rgb="FF000000"/>
        <rFont val="Calibri"/>
      </rPr>
      <t xml:space="preserve">
</t>
    </r>
    <r>
      <rPr>
        <sz val="11"/>
        <color rgb="FF000000"/>
        <rFont val="Calibri"/>
      </rPr>
      <t>Use the command find / -name httpd.conf to find the file</t>
    </r>
    <r>
      <rPr>
        <sz val="11"/>
        <color rgb="FF000000"/>
        <rFont val="Calibri"/>
      </rPr>
      <t xml:space="preserve">
</t>
    </r>
    <r>
      <rPr>
        <sz val="11"/>
        <color rgb="FF000000"/>
        <rFont val="Calibri"/>
      </rPr>
      <t>Change to the Directory that contains the httpd.conf file</t>
    </r>
    <r>
      <rPr>
        <sz val="11"/>
        <color rgb="FF000000"/>
        <rFont val="Calibri"/>
      </rPr>
      <t xml:space="preserve">
</t>
    </r>
    <r>
      <rPr>
        <sz val="11"/>
        <color rgb="FF000000"/>
        <rFont val="Calibri"/>
      </rPr>
      <t>Use the command ls -l httpd.conf to determine ownership of the file</t>
    </r>
    <r>
      <rPr>
        <sz val="11"/>
        <color rgb="FF000000"/>
        <rFont val="Calibri"/>
      </rPr>
      <t xml:space="preserve">
</t>
    </r>
    <r>
      <rPr>
        <sz val="11"/>
        <color rgb="FF000000"/>
        <rFont val="Calibri"/>
      </rPr>
      <t xml:space="preserve">-The Web Manager or the SA should own all the system files and directories. </t>
    </r>
    <r>
      <rPr>
        <sz val="11"/>
        <color rgb="FF000000"/>
        <rFont val="Calibri"/>
      </rPr>
      <t xml:space="preserve">
</t>
    </r>
    <r>
      <rPr>
        <sz val="11"/>
        <color rgb="FF000000"/>
        <rFont val="Calibri"/>
      </rPr>
      <t xml:space="preserve">-The configurable directories can be owned by the WebManager or equivalent user.  </t>
    </r>
    <r>
      <rPr>
        <sz val="11"/>
        <color rgb="FF000000"/>
        <rFont val="Calibri"/>
      </rPr>
      <t xml:space="preserve">
</t>
    </r>
    <r>
      <rPr>
        <sz val="11"/>
        <color rgb="FF000000"/>
        <rFont val="Calibri"/>
      </rPr>
      <t>Permissions on these files should be 660 or more restrictive.</t>
    </r>
    <r>
      <rPr>
        <sz val="11"/>
        <color rgb="FF000000"/>
        <rFont val="Calibri"/>
      </rPr>
      <t xml:space="preserve">
</t>
    </r>
    <r>
      <rPr>
        <sz val="11"/>
        <color rgb="FF000000"/>
        <rFont val="Calibri"/>
      </rPr>
      <t>If root or an authorized user does not own the web system files and the permission are not correct, this is a finding.</t>
    </r>
  </si>
  <si>
    <t>V-2257</t>
  </si>
  <si>
    <r>
      <rPr>
        <sz val="11"/>
        <rFont val="Calibri"/>
      </rPr>
      <t>Administrative users and groups that have access rights to the web server must be documented.</t>
    </r>
  </si>
  <si>
    <r>
      <rPr>
        <sz val="11"/>
        <color rgb="FF000000"/>
        <rFont val="Calibri"/>
      </rPr>
      <t>Document the administrative users and groups which have access rights to the web server in the web site SOP or in an equivalent document.</t>
    </r>
  </si>
  <si>
    <r>
      <rPr>
        <sz val="11"/>
        <color rgb="FF000000"/>
        <rFont val="Calibri"/>
      </rPr>
      <t>There are typically several individuals and groups that are involved in running a production web server.  These accounts must be restricted to only those necessary to maintain web services, review the server’s operation, and the operating system.  By minimizing the amount of user and group accounts on a web server the total attack surface of the server is minimized.  Additionally, if the required accounts aren’t documented no known standard is created.  Without a known standard the ability to identify required accounts is diminished, increasing the opportunity for error when such a standard is needed (i.e. COOP, IR, etc.).</t>
    </r>
  </si>
  <si>
    <r>
      <rPr>
        <sz val="11"/>
        <color rgb="FF000000"/>
        <rFont val="Calibri"/>
      </rPr>
      <t>Proposed Questions:</t>
    </r>
    <r>
      <rPr>
        <sz val="11"/>
        <color rgb="FF000000"/>
        <rFont val="Calibri"/>
      </rPr>
      <t xml:space="preserve">
</t>
    </r>
    <r>
      <rPr>
        <sz val="11"/>
        <color rgb="FF000000"/>
        <rFont val="Calibri"/>
      </rPr>
      <t>How many user accounts are associated with the Web server operation and maintenance?</t>
    </r>
    <r>
      <rPr>
        <sz val="11"/>
        <color rgb="FF000000"/>
        <rFont val="Calibri"/>
      </rPr>
      <t xml:space="preserve">
</t>
    </r>
    <r>
      <rPr>
        <sz val="11"/>
        <color rgb="FF000000"/>
        <rFont val="Calibri"/>
      </rPr>
      <t>Where are these accounts documented?</t>
    </r>
    <r>
      <rPr>
        <sz val="11"/>
        <color rgb="FF000000"/>
        <rFont val="Calibri"/>
      </rPr>
      <t xml:space="preserve">
</t>
    </r>
    <r>
      <rPr>
        <sz val="11"/>
        <color rgb="FF000000"/>
        <rFont val="Calibri"/>
      </rPr>
      <t>Use the command line utility more /etc/passwd to identify the accounts on the web server.</t>
    </r>
    <r>
      <rPr>
        <sz val="11"/>
        <color rgb="FF000000"/>
        <rFont val="Calibri"/>
      </rPr>
      <t xml:space="preserve">
</t>
    </r>
    <r>
      <rPr>
        <sz val="11"/>
        <color rgb="FF000000"/>
        <rFont val="Calibri"/>
      </rPr>
      <t>Query the SA or Web Manager regarding the use of each account and each group.</t>
    </r>
    <r>
      <rPr>
        <sz val="11"/>
        <color rgb="FF000000"/>
        <rFont val="Calibri"/>
      </rPr>
      <t xml:space="preserve">
</t>
    </r>
    <r>
      <rPr>
        <sz val="11"/>
        <color rgb="FF000000"/>
        <rFont val="Calibri"/>
      </rPr>
      <t>If the documentation does not match the users and groups found on the server, this is a finding.</t>
    </r>
  </si>
  <si>
    <t>V-2258</t>
  </si>
  <si>
    <r>
      <rPr>
        <sz val="11"/>
        <rFont val="Calibri"/>
      </rPr>
      <t>Web client access to the content directories must be restricted to read and execute.</t>
    </r>
  </si>
  <si>
    <r>
      <rPr>
        <sz val="11"/>
        <color rgb="FF000000"/>
        <rFont val="Calibri"/>
      </rPr>
      <t>Assign the appropriate permissions to the applicable directories and files using the chmod command.</t>
    </r>
  </si>
  <si>
    <r>
      <rPr>
        <sz val="11"/>
        <color rgb="FF000000"/>
        <rFont val="Calibri"/>
      </rPr>
      <t>Excessive permissions for the anonymous web user account are one of the most common faults contributing to the compromise of a web server. If this user is able to upload and execute files on the web server, the organization or owner of the server will no longer have control of the asset.</t>
    </r>
  </si>
  <si>
    <r>
      <rPr>
        <sz val="11"/>
        <color rgb="FF000000"/>
        <rFont val="Calibri"/>
      </rPr>
      <t xml:space="preserve">To view the value of Alias enter the following command: </t>
    </r>
    <r>
      <rPr>
        <sz val="11"/>
        <color rgb="FF000000"/>
        <rFont val="Calibri"/>
      </rPr>
      <t xml:space="preserve">
</t>
    </r>
    <r>
      <rPr>
        <sz val="11"/>
        <color rgb="FF000000"/>
        <rFont val="Calibri"/>
      </rPr>
      <t xml:space="preserve">grep "Alias" /usr/local/apache2/conf/httpd.conf </t>
    </r>
    <r>
      <rPr>
        <sz val="11"/>
        <color rgb="FF000000"/>
        <rFont val="Calibri"/>
      </rPr>
      <t xml:space="preserve">
</t>
    </r>
    <r>
      <rPr>
        <sz val="11"/>
        <color rgb="FF000000"/>
        <rFont val="Calibri"/>
      </rPr>
      <t>Alias</t>
    </r>
    <r>
      <rPr>
        <sz val="11"/>
        <color rgb="FF000000"/>
        <rFont val="Calibri"/>
      </rPr>
      <t xml:space="preserve">
</t>
    </r>
    <r>
      <rPr>
        <sz val="11"/>
        <color rgb="FF000000"/>
        <rFont val="Calibri"/>
      </rPr>
      <t>ScriptAlias</t>
    </r>
    <r>
      <rPr>
        <sz val="11"/>
        <color rgb="FF000000"/>
        <rFont val="Calibri"/>
      </rPr>
      <t xml:space="preserve">
</t>
    </r>
    <r>
      <rPr>
        <sz val="11"/>
        <color rgb="FF000000"/>
        <rFont val="Calibri"/>
      </rPr>
      <t>ScriptAliasMatch</t>
    </r>
    <r>
      <rPr>
        <sz val="11"/>
        <color rgb="FF000000"/>
        <rFont val="Calibri"/>
      </rPr>
      <t xml:space="preserve">
</t>
    </r>
    <r>
      <rPr>
        <sz val="11"/>
        <color rgb="FF000000"/>
        <rFont val="Calibri"/>
      </rPr>
      <t xml:space="preserve">Review the results to determine the location of the files listed above. </t>
    </r>
    <r>
      <rPr>
        <sz val="11"/>
        <color rgb="FF000000"/>
        <rFont val="Calibri"/>
      </rPr>
      <t xml:space="preserve">
</t>
    </r>
    <r>
      <rPr>
        <sz val="11"/>
        <color rgb="FF000000"/>
        <rFont val="Calibri"/>
      </rPr>
      <t xml:space="preserve">Enter the following command to determine the permissions of the above file: </t>
    </r>
    <r>
      <rPr>
        <sz val="11"/>
        <color rgb="FF000000"/>
        <rFont val="Calibri"/>
      </rPr>
      <t xml:space="preserve">
</t>
    </r>
    <r>
      <rPr>
        <sz val="11"/>
        <color rgb="FF000000"/>
        <rFont val="Calibri"/>
      </rPr>
      <t>ls -Ll /file-path</t>
    </r>
    <r>
      <rPr>
        <sz val="11"/>
        <color rgb="FF000000"/>
        <rFont val="Calibri"/>
      </rPr>
      <t xml:space="preserve">
</t>
    </r>
    <r>
      <rPr>
        <sz val="11"/>
        <color rgb="FF000000"/>
        <rFont val="Calibri"/>
      </rPr>
      <t xml:space="preserve">The only accounts listed should be the web administrator, developers, and the account assigned to run the apache server service. </t>
    </r>
    <r>
      <rPr>
        <sz val="11"/>
        <color rgb="FF000000"/>
        <rFont val="Calibri"/>
      </rPr>
      <t xml:space="preserve">
</t>
    </r>
    <r>
      <rPr>
        <sz val="11"/>
        <color rgb="FF000000"/>
        <rFont val="Calibri"/>
      </rPr>
      <t xml:space="preserve">If accounts that don’t need access to these directories are listed, this is a finding. </t>
    </r>
    <r>
      <rPr>
        <sz val="11"/>
        <color rgb="FF000000"/>
        <rFont val="Calibri"/>
      </rPr>
      <t xml:space="preserve">
</t>
    </r>
    <r>
      <rPr>
        <sz val="11"/>
        <color rgb="FF000000"/>
        <rFont val="Calibri"/>
      </rPr>
      <t>If the permissions assigned to the account for the Apache web server service, or any group to which the Apache web server service belongs, is greater than Read &amp; Execute (R_E), this is a finding.</t>
    </r>
  </si>
  <si>
    <t>V-2259</t>
  </si>
  <si>
    <r>
      <rPr>
        <sz val="11"/>
        <rFont val="Calibri"/>
      </rPr>
      <t>Web server system files must conform to minimum file permission requirements.</t>
    </r>
  </si>
  <si>
    <r>
      <rPr>
        <sz val="11"/>
        <color rgb="FF000000"/>
        <rFont val="Calibri"/>
      </rPr>
      <t>Use the chmod command to set permissions on the web server system directories and files as follows.</t>
    </r>
    <r>
      <rPr>
        <sz val="11"/>
        <color rgb="FF000000"/>
        <rFont val="Calibri"/>
      </rPr>
      <t xml:space="preserve">
</t>
    </r>
    <r>
      <rPr>
        <sz val="11"/>
        <color rgb="FF000000"/>
        <rFont val="Calibri"/>
      </rPr>
      <t>root dir</t>
    </r>
    <r>
      <rPr>
        <sz val="11"/>
        <color rgb="FF000000"/>
        <rFont val="Calibri"/>
      </rPr>
      <t xml:space="preserve">
</t>
    </r>
    <r>
      <rPr>
        <sz val="11"/>
        <color rgb="FF000000"/>
        <rFont val="Calibri"/>
      </rPr>
      <t>apache	      root	WebAdmin	771/660</t>
    </r>
    <r>
      <rPr>
        <sz val="11"/>
        <color rgb="FF000000"/>
        <rFont val="Calibri"/>
      </rPr>
      <t xml:space="preserve">
</t>
    </r>
    <r>
      <rPr>
        <sz val="11"/>
        <color rgb="FF000000"/>
        <rFont val="Calibri"/>
      </rPr>
      <t>/apache/cgi-bin    root	WebAdmin	775/775</t>
    </r>
    <r>
      <rPr>
        <sz val="11"/>
        <color rgb="FF000000"/>
        <rFont val="Calibri"/>
      </rPr>
      <t xml:space="preserve">
</t>
    </r>
    <r>
      <rPr>
        <sz val="11"/>
        <color rgb="FF000000"/>
        <rFont val="Calibri"/>
      </rPr>
      <t>/apache/bin	       root	WebAdmin	550/550</t>
    </r>
    <r>
      <rPr>
        <sz val="11"/>
        <color rgb="FF000000"/>
        <rFont val="Calibri"/>
      </rPr>
      <t xml:space="preserve">
</t>
    </r>
    <r>
      <rPr>
        <sz val="11"/>
        <color rgb="FF000000"/>
        <rFont val="Calibri"/>
      </rPr>
      <t>/apache/config     root	WebAdmin	770/660</t>
    </r>
    <r>
      <rPr>
        <sz val="11"/>
        <color rgb="FF000000"/>
        <rFont val="Calibri"/>
      </rPr>
      <t xml:space="preserve">
</t>
    </r>
    <r>
      <rPr>
        <sz val="11"/>
        <color rgb="FF000000"/>
        <rFont val="Calibri"/>
      </rPr>
      <t>/apache/htdocs    root	WebAdmin	775/664</t>
    </r>
    <r>
      <rPr>
        <sz val="11"/>
        <color rgb="FF000000"/>
        <rFont val="Calibri"/>
      </rPr>
      <t xml:space="preserve">
</t>
    </r>
    <r>
      <rPr>
        <sz val="11"/>
        <color rgb="FF000000"/>
        <rFont val="Calibri"/>
      </rPr>
      <t>/apache/logs       root	WebAdmin	750/640</t>
    </r>
  </si>
  <si>
    <r>
      <rPr>
        <sz val="11"/>
        <color rgb="FF000000"/>
        <rFont val="Calibri"/>
      </rPr>
      <t>This check verifies that the key web server system configuration files are owned by the SA or the web administrator controlled account. These same files that control the configuration of the web server, and thus its behavior, must also be accessible by the account that runs the web service. If these files are altered by a malicious user, the web server would no longer be under the control of its managers and owners; properties in the web server configuration could be altered to compromise the entire server platform.</t>
    </r>
  </si>
  <si>
    <r>
      <rPr>
        <sz val="11"/>
        <color rgb="FF000000"/>
        <rFont val="Calibri"/>
      </rPr>
      <t xml:space="preserve">Apache directory and file permissions and ownership should be set per the following table.. The installation directories may vary from one installation to the next.  If used, the WebAmins group should contain only accounts of persons authorized to manage the web server configuration, otherwise the root group should own all Apache files and directories. </t>
    </r>
    <r>
      <rPr>
        <sz val="11"/>
        <color rgb="FF000000"/>
        <rFont val="Calibri"/>
      </rPr>
      <t xml:space="preserve">
</t>
    </r>
    <r>
      <rPr>
        <sz val="11"/>
        <color rgb="FF000000"/>
        <rFont val="Calibri"/>
      </rPr>
      <t>Note: This check also applies to any other directory where CGI scripts are located. There may be additional directories based the local implementation, and permissions should apply to directories of similar content. Ex. all web content directories should follow the permissions for /htdocs.</t>
    </r>
    <r>
      <rPr>
        <sz val="11"/>
        <color rgb="FF000000"/>
        <rFont val="Calibri"/>
      </rPr>
      <t xml:space="preserve">
</t>
    </r>
    <r>
      <rPr>
        <sz val="11"/>
        <color rgb="FF000000"/>
        <rFont val="Calibri"/>
      </rPr>
      <t>If the files and directories are not set to the following permissions or more restrictive, this is a finding.</t>
    </r>
    <r>
      <rPr>
        <sz val="11"/>
        <color rgb="FF000000"/>
        <rFont val="Calibri"/>
      </rPr>
      <t xml:space="preserve">
</t>
    </r>
    <r>
      <rPr>
        <sz val="11"/>
        <color rgb="FF000000"/>
        <rFont val="Calibri"/>
      </rPr>
      <t>To locate the ServerRoot directory enter the following command.</t>
    </r>
    <r>
      <rPr>
        <sz val="11"/>
        <color rgb="FF000000"/>
        <rFont val="Calibri"/>
      </rPr>
      <t xml:space="preserve">
</t>
    </r>
    <r>
      <rPr>
        <sz val="11"/>
        <color rgb="FF000000"/>
        <rFont val="Calibri"/>
      </rPr>
      <t>grep ^ ServerRoot /usr/local/apache2/conf/httpd.conf</t>
    </r>
    <r>
      <rPr>
        <sz val="11"/>
        <color rgb="FF000000"/>
        <rFont val="Calibri"/>
      </rPr>
      <t xml:space="preserve">
</t>
    </r>
    <r>
      <rPr>
        <sz val="11"/>
        <color rgb="FF000000"/>
        <rFont val="Calibri"/>
      </rPr>
      <t>/Server</t>
    </r>
    <r>
      <rPr>
        <sz val="11"/>
        <color rgb="FF000000"/>
        <rFont val="Calibri"/>
      </rPr>
      <t xml:space="preserve">
</t>
    </r>
    <r>
      <rPr>
        <sz val="11"/>
        <color rgb="FF000000"/>
        <rFont val="Calibri"/>
      </rPr>
      <t>root dir</t>
    </r>
    <r>
      <rPr>
        <sz val="11"/>
        <color rgb="FF000000"/>
        <rFont val="Calibri"/>
      </rPr>
      <t xml:space="preserve">
</t>
    </r>
    <r>
      <rPr>
        <sz val="11"/>
        <color rgb="FF000000"/>
        <rFont val="Calibri"/>
      </rPr>
      <t>apache	      root	WebAdmin	771/660</t>
    </r>
    <r>
      <rPr>
        <sz val="11"/>
        <color rgb="FF000000"/>
        <rFont val="Calibri"/>
      </rPr>
      <t xml:space="preserve">
</t>
    </r>
    <r>
      <rPr>
        <sz val="11"/>
        <color rgb="FF000000"/>
        <rFont val="Calibri"/>
      </rPr>
      <t>/apache/cgi-bin    root	WebAdmin	775/775</t>
    </r>
    <r>
      <rPr>
        <sz val="11"/>
        <color rgb="FF000000"/>
        <rFont val="Calibri"/>
      </rPr>
      <t xml:space="preserve">
</t>
    </r>
    <r>
      <rPr>
        <sz val="11"/>
        <color rgb="FF000000"/>
        <rFont val="Calibri"/>
      </rPr>
      <t>/apache/bin	       root	WebAdmin	550/550</t>
    </r>
    <r>
      <rPr>
        <sz val="11"/>
        <color rgb="FF000000"/>
        <rFont val="Calibri"/>
      </rPr>
      <t xml:space="preserve">
</t>
    </r>
    <r>
      <rPr>
        <sz val="11"/>
        <color rgb="FF000000"/>
        <rFont val="Calibri"/>
      </rPr>
      <t>/apache/config     root	WebAdmin	770/660</t>
    </r>
    <r>
      <rPr>
        <sz val="11"/>
        <color rgb="FF000000"/>
        <rFont val="Calibri"/>
      </rPr>
      <t xml:space="preserve">
</t>
    </r>
    <r>
      <rPr>
        <sz val="11"/>
        <color rgb="FF000000"/>
        <rFont val="Calibri"/>
      </rPr>
      <t>/apache/htdocs    root	WebAdmin	775/664</t>
    </r>
    <r>
      <rPr>
        <sz val="11"/>
        <color rgb="FF000000"/>
        <rFont val="Calibri"/>
      </rPr>
      <t xml:space="preserve">
</t>
    </r>
    <r>
      <rPr>
        <sz val="11"/>
        <color rgb="FF000000"/>
        <rFont val="Calibri"/>
      </rPr>
      <t>/apache/logs       root	WebAdmin	750/640</t>
    </r>
    <r>
      <rPr>
        <sz val="11"/>
        <color rgb="FF000000"/>
        <rFont val="Calibri"/>
      </rPr>
      <t xml:space="preserve">
</t>
    </r>
    <r>
      <rPr>
        <sz val="11"/>
        <color rgb="FF000000"/>
        <rFont val="Calibri"/>
      </rPr>
      <t>NOTE:  The permissions are noted as directories / files.</t>
    </r>
  </si>
  <si>
    <t>V-2260</t>
  </si>
  <si>
    <r>
      <rPr>
        <sz val="11"/>
        <rFont val="Calibri"/>
      </rPr>
      <t>A web site must not contain a robots.txt file.</t>
    </r>
  </si>
  <si>
    <r>
      <rPr>
        <sz val="11"/>
        <color rgb="FF000000"/>
        <rFont val="Calibri"/>
      </rPr>
      <t>Remove the robots.txt file from the web site.  If there is information on the web site that needs protection from search engines and public view, then other methods must be used to safeguard the data.</t>
    </r>
  </si>
  <si>
    <r>
      <rPr>
        <sz val="11"/>
        <color rgb="FF000000"/>
        <rFont val="Calibri"/>
      </rPr>
      <t xml:space="preserve">Search engines are constantly at work on the Internet.  Search engines are augmented by agents, often referred to as spiders or bots, which endeavor to capture and catalog web-site content.  In turn, these search engines make the content they obtain and catalog available to any public web user. </t>
    </r>
    <r>
      <rPr>
        <sz val="11"/>
        <color rgb="FF000000"/>
        <rFont val="Calibri"/>
      </rPr>
      <t xml:space="preserve">
</t>
    </r>
    <r>
      <rPr>
        <sz val="11"/>
        <color rgb="FF000000"/>
        <rFont val="Calibri"/>
      </rPr>
      <t>To request that a well behaved search engine not crawl and catalog a site, the web site may contain a file called robots.txt.  This file contains directories and files that the web server SA desires not be crawled or cataloged, but this file can also be used, by an attacker or poorly coded search engine, as a directory and file index to a site.  This information may be used to reduce an attacker’s time searching and traversing the web site to find files that might be relevant.  If information on the web site needs to be protected from search engines and public view, other methods must be used.</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</si>
  <si>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and search for the following uncommented directives: DocumentRoot &amp; Alias</t>
    </r>
    <r>
      <rPr>
        <sz val="11"/>
        <color rgb="FF000000"/>
        <rFont val="Calibri"/>
      </rPr>
      <t xml:space="preserve">
</t>
    </r>
    <r>
      <rPr>
        <sz val="11"/>
        <color rgb="FF000000"/>
        <rFont val="Calibri"/>
      </rPr>
      <t>Navigate to the location(s) specified in the Include statement(s), and review each file for the following uncommented directives: DocumentRoot &amp; Alias</t>
    </r>
    <r>
      <rPr>
        <sz val="11"/>
        <color rgb="FF000000"/>
        <rFont val="Calibri"/>
      </rPr>
      <t xml:space="preserve">
</t>
    </r>
    <r>
      <rPr>
        <sz val="11"/>
        <color rgb="FF000000"/>
        <rFont val="Calibri"/>
      </rPr>
      <t>At the top level of the directories identified after the enabled DocumentRoot &amp; Alias directives, verify that a “robots.txt” file does not exist.  If the file does exist, this is a finding.</t>
    </r>
  </si>
  <si>
    <t>V-2261</t>
  </si>
  <si>
    <r>
      <rPr>
        <sz val="11"/>
        <rFont val="Calibri"/>
      </rPr>
      <t>A public web server must limit email to outbound only.</t>
    </r>
  </si>
  <si>
    <r>
      <rPr>
        <sz val="11"/>
        <color rgb="FF000000"/>
        <rFont val="Calibri"/>
      </rPr>
      <t>Configure the email application to not allow incoming connections.</t>
    </r>
  </si>
  <si>
    <r>
      <rPr>
        <sz val="11"/>
        <color rgb="FF000000"/>
        <rFont val="Calibri"/>
      </rPr>
      <t>Incoming E-mail has been known to provide hackers with access to servers. Disabling the incoming mail service prevents this type of attacks. Additionally, Email represents the main use of the Internet. It is specialized application that requires the dedication of server resources. To combine this type of transaction processing function with the file serving role of the web server creates an inherent conflict. Supporting mail services on a web server opens the server to the risk of abuse as an email relay.</t>
    </r>
  </si>
  <si>
    <r>
      <rPr>
        <sz val="11"/>
        <color rgb="FF000000"/>
        <rFont val="Calibri"/>
      </rPr>
      <t>"To determine if email applications are excepting incoming connections (on standard ports)enter the following command:</t>
    </r>
    <r>
      <rPr>
        <sz val="11"/>
        <color rgb="FF000000"/>
        <rFont val="Calibri"/>
      </rPr>
      <t xml:space="preserve">
</t>
    </r>
    <r>
      <rPr>
        <sz val="11"/>
        <color rgb="FF000000"/>
        <rFont val="Calibri"/>
      </rPr>
      <t>telnet localhost 25</t>
    </r>
    <r>
      <rPr>
        <sz val="11"/>
        <color rgb="FF000000"/>
        <rFont val="Calibri"/>
      </rPr>
      <t xml:space="preserve">
</t>
    </r>
    <r>
      <rPr>
        <sz val="11"/>
        <color rgb="FF000000"/>
        <rFont val="Calibri"/>
      </rPr>
      <t>review the command results, If an e-mail program is installed and that program has been configured to accept inbound email, this is a finding."</t>
    </r>
  </si>
  <si>
    <t>V-2262</t>
  </si>
  <si>
    <r>
      <rPr>
        <sz val="11"/>
        <rFont val="Calibri"/>
      </rPr>
      <t>A private web server must utilize an approved TLS version.</t>
    </r>
  </si>
  <si>
    <r>
      <rPr>
        <sz val="11"/>
        <color rgb="FF000000"/>
        <rFont val="Calibri"/>
      </rPr>
      <t>Edit the httpd.conf file and set the SSLProtocol to "ALL -SSLv2 -SSLv3" and the SSLEngine to On.  For Apache 2.2.22 and older, set SSLProtocol to "TLSv1".</t>
    </r>
  </si>
  <si>
    <r>
      <rPr>
        <sz val="11"/>
        <color rgb="FF000000"/>
        <rFont val="Calibri"/>
      </rPr>
      <t>Transport Layer Security (TLS) encryption is a required security setting for a private web server.  Encryption of private information is essential to ensuring data confidentiality.  If private information is not encrypted, it can be intercepted and easily read by an unauthorized party.  A private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</si>
  <si>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Enter the following command:</t>
    </r>
    <r>
      <rPr>
        <sz val="11"/>
        <color rgb="FF000000"/>
        <rFont val="Calibri"/>
      </rPr>
      <t xml:space="preserve">
</t>
    </r>
    <r>
      <rPr>
        <sz val="11"/>
        <color rgb="FF000000"/>
        <rFont val="Calibri"/>
      </rPr>
      <t>/usr/local/apache2/bin/httpd –M |grep -i ssl</t>
    </r>
    <r>
      <rPr>
        <sz val="11"/>
        <color rgb="FF000000"/>
        <rFont val="Calibri"/>
      </rPr>
      <t xml:space="preserve">
</t>
    </r>
    <r>
      <rPr>
        <sz val="11"/>
        <color rgb="FF000000"/>
        <rFont val="Calibri"/>
      </rPr>
      <t>This will provide a list of all the loaded modules. Verify that the “ssl_module” is loaded. If this module is not found, determine if it is loaded as a dynamic module. Enter the following command:</t>
    </r>
    <r>
      <rPr>
        <sz val="11"/>
        <color rgb="FF000000"/>
        <rFont val="Calibri"/>
      </rPr>
      <t xml:space="preserve">
</t>
    </r>
    <r>
      <rPr>
        <sz val="11"/>
        <color rgb="FF000000"/>
        <rFont val="Calibri"/>
      </rPr>
      <t>grep ^LoadModule /usr/local/apache2/conf/httpd.conf</t>
    </r>
    <r>
      <rPr>
        <sz val="11"/>
        <color rgb="FF000000"/>
        <rFont val="Calibri"/>
      </rPr>
      <t xml:space="preserve">
</t>
    </r>
    <r>
      <rPr>
        <sz val="11"/>
        <color rgb="FF000000"/>
        <rFont val="Calibri"/>
      </rPr>
      <t xml:space="preserve">If the SSL module is not enabled this is a finding. </t>
    </r>
    <r>
      <rPr>
        <sz val="11"/>
        <color rgb="FF000000"/>
        <rFont val="Calibri"/>
      </rPr>
      <t xml:space="preserve">
</t>
    </r>
    <r>
      <rPr>
        <sz val="11"/>
        <color rgb="FF000000"/>
        <rFont val="Calibri"/>
      </rPr>
      <t>After determining that the ssl module is active, enter the following command to review the SSL directives.</t>
    </r>
    <r>
      <rPr>
        <sz val="11"/>
        <color rgb="FF000000"/>
        <rFont val="Calibri"/>
      </rPr>
      <t xml:space="preserve">
</t>
    </r>
    <r>
      <rPr>
        <sz val="11"/>
        <color rgb="FF000000"/>
        <rFont val="Calibri"/>
      </rPr>
      <t>grep -i ssl /usr/local/apache2/conf/httpd.conf</t>
    </r>
    <r>
      <rPr>
        <sz val="11"/>
        <color rgb="FF000000"/>
        <rFont val="Calibri"/>
      </rPr>
      <t xml:space="preserve">
</t>
    </r>
    <r>
      <rPr>
        <sz val="11"/>
        <color rgb="FF000000"/>
        <rFont val="Calibri"/>
      </rPr>
      <t xml:space="preserve">Review the SSL section(s) of the httpd.conf file, all enabled SSLProtocol directives must be set to “ALL -SSLv2 -SSLv3” or this is a finding. </t>
    </r>
    <r>
      <rPr>
        <sz val="11"/>
        <color rgb="FF000000"/>
        <rFont val="Calibri"/>
      </rPr>
      <t xml:space="preserve">
</t>
    </r>
    <r>
      <rPr>
        <sz val="11"/>
        <color rgb="FF000000"/>
        <rFont val="Calibri"/>
      </rPr>
      <t>NOTE: For Apache 2.2.22 and older, all enabled SSLProtocol directives must be set to "TLSv1" or this is a finding.</t>
    </r>
    <r>
      <rPr>
        <sz val="11"/>
        <color rgb="FF000000"/>
        <rFont val="Calibri"/>
      </rPr>
      <t xml:space="preserve">
</t>
    </r>
    <r>
      <rPr>
        <sz val="11"/>
        <color rgb="FF000000"/>
        <rFont val="Calibri"/>
      </rPr>
      <t>All enabled SSLEngine directive must be set to “on”, if not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In some cases web servers are configured in an environment to support load balancing. This configuration most likely utilizes a content switch to control traffic to the various web servers. In this situation, the TLS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</si>
  <si>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V-2263</t>
  </si>
  <si>
    <r>
      <rPr>
        <sz val="11"/>
        <rFont val="Calibri"/>
      </rPr>
      <t>A private web server will have a valid DoD server certificate.</t>
    </r>
  </si>
  <si>
    <r>
      <rPr>
        <sz val="11"/>
        <color rgb="FF000000"/>
        <rFont val="Calibri"/>
      </rPr>
      <t>Configure the private web site to use a valid DoD certificate.</t>
    </r>
  </si>
  <si>
    <r>
      <rPr>
        <sz val="11"/>
        <color rgb="FF000000"/>
        <rFont val="Calibri"/>
      </rPr>
      <t>This check verifies that DoD is a hosted web site's CA. The certificate is actually a DoD-issued server certificate used by the organization being reviewed. This is used to verify the authenticity of the web site to the user. If the certificate is not for the server (Certificate belongs to), if the certificate is not issued by DoD (Certificate was issued by), or if the current date is not included in the valid date (Certificate is valid from), then there is no assurance that the use of the certificate is valid. The entire purpose of using a certificate is, therefore, compromised.</t>
    </r>
  </si>
  <si>
    <r>
      <rPr>
        <sz val="11"/>
        <color rgb="FF000000"/>
        <rFont val="Calibri"/>
      </rPr>
      <t>Open browser window and browse to the appropriate site. Before entry to the site, you should be presented with the server's DoD PKI credentials. Review these credentials for authenticity.</t>
    </r>
    <r>
      <rPr>
        <sz val="11"/>
        <color rgb="FF000000"/>
        <rFont val="Calibri"/>
      </rPr>
      <t xml:space="preserve">
</t>
    </r>
    <r>
      <rPr>
        <sz val="11"/>
        <color rgb="FF000000"/>
        <rFont val="Calibri"/>
      </rPr>
      <t>Find an entry which cites:</t>
    </r>
    <r>
      <rPr>
        <sz val="11"/>
        <color rgb="FF000000"/>
        <rFont val="Calibri"/>
      </rPr>
      <t xml:space="preserve">
</t>
    </r>
    <r>
      <rPr>
        <sz val="11"/>
        <color rgb="FF000000"/>
        <rFont val="Calibri"/>
      </rPr>
      <t>Issuer:</t>
    </r>
    <r>
      <rPr>
        <sz val="11"/>
        <color rgb="FF000000"/>
        <rFont val="Calibri"/>
      </rPr>
      <t xml:space="preserve">
</t>
    </r>
    <r>
      <rPr>
        <sz val="11"/>
        <color rgb="FF000000"/>
        <rFont val="Calibri"/>
      </rPr>
      <t>CN = DOD CLASS 3 CA-3</t>
    </r>
    <r>
      <rPr>
        <sz val="11"/>
        <color rgb="FF000000"/>
        <rFont val="Calibri"/>
      </rPr>
      <t xml:space="preserve">
</t>
    </r>
    <r>
      <rPr>
        <sz val="11"/>
        <color rgb="FF000000"/>
        <rFont val="Calibri"/>
      </rPr>
      <t>OU = PKI</t>
    </r>
    <r>
      <rPr>
        <sz val="11"/>
        <color rgb="FF000000"/>
        <rFont val="Calibri"/>
      </rPr>
      <t xml:space="preserve">
</t>
    </r>
    <r>
      <rPr>
        <sz val="11"/>
        <color rgb="FF000000"/>
        <rFont val="Calibri"/>
      </rPr>
      <t>OU = DoD</t>
    </r>
    <r>
      <rPr>
        <sz val="11"/>
        <color rgb="FF000000"/>
        <rFont val="Calibri"/>
      </rPr>
      <t xml:space="preserve">
</t>
    </r>
    <r>
      <rPr>
        <sz val="11"/>
        <color rgb="FF000000"/>
        <rFont val="Calibri"/>
      </rPr>
      <t>O = U.S. Government</t>
    </r>
    <r>
      <rPr>
        <sz val="11"/>
        <color rgb="FF000000"/>
        <rFont val="Calibri"/>
      </rPr>
      <t xml:space="preserve">
</t>
    </r>
    <r>
      <rPr>
        <sz val="11"/>
        <color rgb="FF000000"/>
        <rFont val="Calibri"/>
      </rPr>
      <t>C = US</t>
    </r>
    <r>
      <rPr>
        <sz val="11"/>
        <color rgb="FF000000"/>
        <rFont val="Calibri"/>
      </rPr>
      <t xml:space="preserve">
</t>
    </r>
    <r>
      <rPr>
        <sz val="11"/>
        <color rgb="FF000000"/>
        <rFont val="Calibri"/>
      </rPr>
      <t>If the server is running as a public web server, this finding should be Not Applicable.</t>
    </r>
    <r>
      <rPr>
        <sz val="11"/>
        <color rgb="FF000000"/>
        <rFont val="Calibri"/>
      </rPr>
      <t xml:space="preserve">
</t>
    </r>
    <r>
      <rPr>
        <sz val="11"/>
        <color rgb="FF000000"/>
        <rFont val="Calibri"/>
      </rPr>
      <t>NOTE: In some cases, the web servers are configured in an environment to support load balancing. This configuration most likely utilizes a content switch to control traffic to the various web servers. In this situation, the SSL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</si>
  <si>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V-2265</t>
  </si>
  <si>
    <r>
      <rPr>
        <sz val="11"/>
        <rFont val="Calibri"/>
      </rPr>
      <t>Java software on production web servers must be limited to class files and the JAVA virtual machine.</t>
    </r>
  </si>
  <si>
    <r>
      <rPr>
        <sz val="11"/>
        <color rgb="FF000000"/>
        <rFont val="Calibri"/>
      </rPr>
      <t>Remove the unnecessary files from the web server.</t>
    </r>
  </si>
  <si>
    <r>
      <rPr>
        <sz val="11"/>
        <color rgb="FF000000"/>
        <rFont val="Calibri"/>
      </rPr>
      <t>From the source code in a .java or a .jpp file, the Java compiler produces a binary file with an extension of .class. The .java or .jpp file would, therefore, reveal sensitive information regarding an application’s logic and permissions to resources on the server. By contrast, the .class file, because it is intended to be machine independent, is referred to as bytecode. Bytecodes are run by the Java Virtual Machine (JVM), or the Java Runtime Environment (JRE), via a browser configured to permit Java code.</t>
    </r>
  </si>
  <si>
    <r>
      <rPr>
        <sz val="11"/>
        <color rgb="FF000000"/>
        <rFont val="Calibri"/>
      </rPr>
      <t xml:space="preserve">Enter the commands: </t>
    </r>
    <r>
      <rPr>
        <sz val="11"/>
        <color rgb="FF000000"/>
        <rFont val="Calibri"/>
      </rPr>
      <t xml:space="preserve">
</t>
    </r>
    <r>
      <rPr>
        <sz val="11"/>
        <color rgb="FF000000"/>
        <rFont val="Calibri"/>
      </rPr>
      <t xml:space="preserve">find / -name *.java </t>
    </r>
    <r>
      <rPr>
        <sz val="11"/>
        <color rgb="FF000000"/>
        <rFont val="Calibri"/>
      </rPr>
      <t xml:space="preserve">
</t>
    </r>
    <r>
      <rPr>
        <sz val="11"/>
        <color rgb="FF000000"/>
        <rFont val="Calibri"/>
      </rPr>
      <t xml:space="preserve">find / -name *.jpp </t>
    </r>
    <r>
      <rPr>
        <sz val="11"/>
        <color rgb="FF000000"/>
        <rFont val="Calibri"/>
      </rPr>
      <t xml:space="preserve">
</t>
    </r>
    <r>
      <rPr>
        <sz val="11"/>
        <color rgb="FF000000"/>
        <rFont val="Calibri"/>
      </rPr>
      <t>If either file type is found, this is a finding.</t>
    </r>
  </si>
  <si>
    <t>V-2270</t>
  </si>
  <si>
    <r>
      <rPr>
        <sz val="11"/>
        <rFont val="Calibri"/>
      </rPr>
      <t>Anonymous FTP user access to interactive scripts is prohibited.</t>
    </r>
  </si>
  <si>
    <r>
      <rPr>
        <sz val="11"/>
        <color rgb="FF000000"/>
        <rFont val="Calibri"/>
      </rPr>
      <t>If the CGI, the cgi-bin, or the cgi-shl directories can be accessed via FTP by any group or user that does not require access, remove permissions to such directories for all but the web administrators and the SAs. Ensure that any such access employs an encrypted connection.</t>
    </r>
  </si>
  <si>
    <r>
      <rPr>
        <sz val="11"/>
        <color rgb="FF000000"/>
        <rFont val="Calibri"/>
      </rPr>
      <t>The directories containing the CGI scripts, such as PERL, must not be accessible to anonymous users via FTP. This applies to all directories that contain scripts that can dynamically produce web pages in an interactive manner (i.e., scripts based upon user-provided input). Such scripts contain information that could be used to compromise a web service, access system resources, or deface a web site.</t>
    </r>
  </si>
  <si>
    <r>
      <rPr>
        <sz val="11"/>
        <color rgb="FF000000"/>
        <rFont val="Calibri"/>
      </rPr>
      <t xml:space="preserve">Locate the directories containing the CGI scripts. These directories should be language-specific (e.g., PERL, ASP, JS, JSP, etc.). </t>
    </r>
    <r>
      <rPr>
        <sz val="11"/>
        <color rgb="FF000000"/>
        <rFont val="Calibri"/>
      </rPr>
      <t xml:space="preserve">
</t>
    </r>
    <r>
      <rPr>
        <sz val="11"/>
        <color rgb="FF000000"/>
        <rFont val="Calibri"/>
      </rPr>
      <t>Using ls –al, examine the file permissions on the CGI, the cgi-bin, and the cgi-shl directories.</t>
    </r>
    <r>
      <rPr>
        <sz val="11"/>
        <color rgb="FF000000"/>
        <rFont val="Calibri"/>
      </rPr>
      <t xml:space="preserve">
</t>
    </r>
    <r>
      <rPr>
        <sz val="11"/>
        <color rgb="FF000000"/>
        <rFont val="Calibri"/>
      </rPr>
      <t>Anonymous FTP users must not have access to these directories.</t>
    </r>
    <r>
      <rPr>
        <sz val="11"/>
        <color rgb="FF000000"/>
        <rFont val="Calibri"/>
      </rPr>
      <t xml:space="preserve">
</t>
    </r>
    <r>
      <rPr>
        <sz val="11"/>
        <color rgb="FF000000"/>
        <rFont val="Calibri"/>
      </rPr>
      <t>If the CGI, the cgi-bin, or the cgi-shl directories can be accessed by any group that does not require access, this is a finding.</t>
    </r>
  </si>
  <si>
    <t>V-2271</t>
  </si>
  <si>
    <r>
      <rPr>
        <sz val="11"/>
        <rFont val="Calibri"/>
      </rPr>
      <t>Monitoring software must include CGI or equivalent programs in its scope.</t>
    </r>
  </si>
  <si>
    <r>
      <rPr>
        <sz val="11"/>
        <color rgb="FF000000"/>
        <rFont val="Calibri"/>
      </rPr>
      <t>Use a monitoring tool to monitor changes to the CGI or equivalent directory. This can be done with something as simple as a script or batch file that would identify a change in the file.</t>
    </r>
  </si>
  <si>
    <r>
      <rPr>
        <sz val="11"/>
        <color rgb="FF000000"/>
        <rFont val="Calibri"/>
      </rPr>
      <t>By their very nature, CGI type files permit the anonymous web user to interact with data and perhaps store data on the web server. In many cases, CGI scripts exercise system-level control over the server’s resources. These files make appealing targets for the malicious user. If these files can be modified or exploited, the web server can be compromised. These files must be monitored by a security tool that reports unauthorized changes to these files.</t>
    </r>
  </si>
  <si>
    <r>
      <rPr>
        <sz val="11"/>
        <color rgb="FF000000"/>
        <rFont val="Calibri"/>
      </rPr>
      <t xml:space="preserve">CGI or equivalent files must be monitored by a security tool that reports unauthorized changes. It is the purpose of such software to monitor key files for unauthorized changes to them. The reviewer should query the ISSO, the SA, and the web administrator and verify the information provided by asking to see the template file or configuration file of the software being used to accomplish this security task. Example file extensions for files considered to provide active content are, but not limited to, .cgi, .asp, .aspx, .class, .vb, .php, .pl, and .c. </t>
    </r>
    <r>
      <rPr>
        <sz val="11"/>
        <color rgb="FF000000"/>
        <rFont val="Calibri"/>
      </rPr>
      <t xml:space="preserve">
</t>
    </r>
    <r>
      <rPr>
        <sz val="11"/>
        <color rgb="FF000000"/>
        <rFont val="Calibri"/>
      </rPr>
      <t>If the site does not have a process in place to monitor changes to CGI program files, this is a finding.</t>
    </r>
  </si>
  <si>
    <t>V-2272</t>
  </si>
  <si>
    <r>
      <rPr>
        <sz val="11"/>
        <rFont val="Calibri"/>
      </rPr>
      <t>PERL scripts must use the TAINT option.</t>
    </r>
  </si>
  <si>
    <r>
      <rPr>
        <sz val="11"/>
        <color rgb="FF000000"/>
        <rFont val="Calibri"/>
      </rPr>
      <t>Add the TAINT call to the PERL script.</t>
    </r>
    <r>
      <rPr>
        <sz val="11"/>
        <color rgb="FF000000"/>
        <rFont val="Calibri"/>
      </rPr>
      <t xml:space="preserve">
</t>
    </r>
    <r>
      <rPr>
        <sz val="11"/>
        <color rgb="FF000000"/>
        <rFont val="Calibri"/>
      </rPr>
      <t>#!/usr/local/bin/perl –T</t>
    </r>
  </si>
  <si>
    <r>
      <rPr>
        <sz val="11"/>
        <color rgb="FF000000"/>
        <rFont val="Calibri"/>
      </rPr>
      <t xml:space="preserve">PERL (Practical Extraction and Report Language) is an interpreted language optimized for scanning arbitrary text files, extracting information from those text files, and printing reports based on that information. The language is often used in shell scripting and is intended to be practical, easy to use, and efficient means of generating interactive web pages for the user. Unfortunately, many widely available freeware PERL programs (scripts) are extremely insecure. This is most readily accomplished by a malicious user substituting input to a PERL script during a POST or a GET operation. </t>
    </r>
    <r>
      <rPr>
        <sz val="11"/>
        <color rgb="FF000000"/>
        <rFont val="Calibri"/>
      </rPr>
      <t xml:space="preserve">
</t>
    </r>
    <r>
      <rPr>
        <sz val="11"/>
        <color rgb="FF000000"/>
        <rFont val="Calibri"/>
      </rPr>
      <t>Consequently, the founders of PERL have developed a mechanism named TAINT that protects the system from malicious input sent from outside the program. When the data is tainted, it cannot be used in programs or functions such as eval(), system(), exec(), pipes, or popen(). The script will exit with a warning message. It is vital that if PERL is being used, the following line appear in the first line of PERL scripts:</t>
    </r>
    <r>
      <rPr>
        <sz val="11"/>
        <color rgb="FF000000"/>
        <rFont val="Calibri"/>
      </rPr>
      <t xml:space="preserve">
</t>
    </r>
    <r>
      <rPr>
        <sz val="11"/>
        <color rgb="FF000000"/>
        <rFont val="Calibri"/>
      </rPr>
      <t>#!/usr/local/bin/perl –T</t>
    </r>
  </si>
  <si>
    <r>
      <rPr>
        <sz val="11"/>
        <color rgb="FF000000"/>
        <rFont val="Calibri"/>
      </rPr>
      <t>When a PERL script is invoked for execution on a UNIX server, the method which invokes the script must utilize the TAINT option.</t>
    </r>
    <r>
      <rPr>
        <sz val="11"/>
        <color rgb="FF000000"/>
        <rFont val="Calibri"/>
      </rPr>
      <t xml:space="preserve">
</t>
    </r>
    <r>
      <rPr>
        <sz val="11"/>
        <color rgb="FF000000"/>
        <rFont val="Calibri"/>
      </rPr>
      <t>The server’s interpreter examines the first line of the script. Typically, the first line of the script contains a reference to the script’s language and processing options.</t>
    </r>
    <r>
      <rPr>
        <sz val="11"/>
        <color rgb="FF000000"/>
        <rFont val="Calibri"/>
      </rPr>
      <t xml:space="preserve">
</t>
    </r>
    <r>
      <rPr>
        <sz val="11"/>
        <color rgb="FF000000"/>
        <rFont val="Calibri"/>
      </rPr>
      <t>The first line of a PERL script will be as follows:</t>
    </r>
    <r>
      <rPr>
        <sz val="11"/>
        <color rgb="FF000000"/>
        <rFont val="Calibri"/>
      </rPr>
      <t xml:space="preserve">
</t>
    </r>
    <r>
      <rPr>
        <sz val="11"/>
        <color rgb="FF000000"/>
        <rFont val="Calibri"/>
      </rPr>
      <t>#!/usr/local/bin/perl –T</t>
    </r>
    <r>
      <rPr>
        <sz val="11"/>
        <color rgb="FF000000"/>
        <rFont val="Calibri"/>
      </rPr>
      <t xml:space="preserve">
</t>
    </r>
    <r>
      <rPr>
        <sz val="11"/>
        <color rgb="FF000000"/>
        <rFont val="Calibri"/>
      </rPr>
      <t>The –T at the end of the line referenced above, tells the UNIX server to execute a PERL script using the TAINT option.</t>
    </r>
    <r>
      <rPr>
        <sz val="11"/>
        <color rgb="FF000000"/>
        <rFont val="Calibri"/>
      </rPr>
      <t xml:space="preserve">
</t>
    </r>
    <r>
      <rPr>
        <sz val="11"/>
        <color rgb="FF000000"/>
        <rFont val="Calibri"/>
      </rPr>
      <t>Perform the following steps:</t>
    </r>
    <r>
      <rPr>
        <sz val="11"/>
        <color rgb="FF000000"/>
        <rFont val="Calibri"/>
      </rPr>
      <t xml:space="preserve">
</t>
    </r>
    <r>
      <rPr>
        <sz val="11"/>
        <color rgb="FF000000"/>
        <rFont val="Calibri"/>
      </rPr>
      <t>1) grep perl httpd.conf |grep -v '#'</t>
    </r>
    <r>
      <rPr>
        <sz val="11"/>
        <color rgb="FF000000"/>
        <rFont val="Calibri"/>
      </rPr>
      <t xml:space="preserve">
</t>
    </r>
    <r>
      <rPr>
        <sz val="11"/>
        <color rgb="FF000000"/>
        <rFont val="Calibri"/>
      </rPr>
      <t>You should also check /apache/sysconfig.d/loadmodule.conf for PERL.</t>
    </r>
    <r>
      <rPr>
        <sz val="11"/>
        <color rgb="FF000000"/>
        <rFont val="Calibri"/>
      </rPr>
      <t xml:space="preserve">
</t>
    </r>
    <r>
      <rPr>
        <sz val="11"/>
        <color rgb="FF000000"/>
        <rFont val="Calibri"/>
      </rPr>
      <t>NOTE: The name of the loadmodule.conf may vary by installation.</t>
    </r>
    <r>
      <rPr>
        <sz val="11"/>
        <color rgb="FF000000"/>
        <rFont val="Calibri"/>
      </rPr>
      <t xml:space="preserve">
</t>
    </r>
    <r>
      <rPr>
        <sz val="11"/>
        <color rgb="FF000000"/>
        <rFont val="Calibri"/>
      </rPr>
      <t>If Apache doesn't have the mod_perl module loaded and it doesn't use PERL, this check is Not Applicable.</t>
    </r>
    <r>
      <rPr>
        <sz val="11"/>
        <color rgb="FF000000"/>
        <rFont val="Calibri"/>
      </rPr>
      <t xml:space="preserve">
</t>
    </r>
    <r>
      <rPr>
        <sz val="11"/>
        <color rgb="FF000000"/>
        <rFont val="Calibri"/>
      </rPr>
      <t>2) grep -i 'PerlTaintCheck' httpd.conf</t>
    </r>
    <r>
      <rPr>
        <sz val="11"/>
        <color rgb="FF000000"/>
        <rFont val="Calibri"/>
      </rPr>
      <t xml:space="preserve">
</t>
    </r>
    <r>
      <rPr>
        <sz val="11"/>
        <color rgb="FF000000"/>
        <rFont val="Calibri"/>
      </rPr>
      <t>If 'PerlTaintCheck on' is set, this is not a finding, and the check can stop here.</t>
    </r>
    <r>
      <rPr>
        <sz val="11"/>
        <color rgb="FF000000"/>
        <rFont val="Calibri"/>
      </rPr>
      <t xml:space="preserve">
</t>
    </r>
    <r>
      <rPr>
        <sz val="11"/>
        <color rgb="FF000000"/>
        <rFont val="Calibri"/>
      </rPr>
      <t>NOTE: If the PerlTaintCheck is a part of an included config file, this meets the requirement.</t>
    </r>
    <r>
      <rPr>
        <sz val="11"/>
        <color rgb="FF000000"/>
        <rFont val="Calibri"/>
      </rPr>
      <t xml:space="preserve">
</t>
    </r>
    <r>
      <rPr>
        <sz val="11"/>
        <color rgb="FF000000"/>
        <rFont val="Calibri"/>
      </rPr>
      <t>3) Check each individual PERL script.</t>
    </r>
    <r>
      <rPr>
        <sz val="11"/>
        <color rgb="FF000000"/>
        <rFont val="Calibri"/>
      </rPr>
      <t xml:space="preserve">
</t>
    </r>
    <r>
      <rPr>
        <sz val="11"/>
        <color rgb="FF000000"/>
        <rFont val="Calibri"/>
      </rPr>
      <t>From the ServerRoot directory: find . -name '*.pl'</t>
    </r>
    <r>
      <rPr>
        <sz val="11"/>
        <color rgb="FF000000"/>
        <rFont val="Calibri"/>
      </rPr>
      <t xml:space="preserve">
</t>
    </r>
    <r>
      <rPr>
        <sz val="11"/>
        <color rgb="FF000000"/>
        <rFont val="Calibri"/>
      </rPr>
      <t>From the DocumentRoot directory: find . -name '*.pl'</t>
    </r>
    <r>
      <rPr>
        <sz val="11"/>
        <color rgb="FF000000"/>
        <rFont val="Calibri"/>
      </rPr>
      <t xml:space="preserve">
</t>
    </r>
    <r>
      <rPr>
        <sz val="11"/>
        <color rgb="FF000000"/>
        <rFont val="Calibri"/>
      </rPr>
      <t>Examine the beginning of every PERL script for the -T option. If the -T option is not specified in any PERL script, this is a finding.</t>
    </r>
    <r>
      <rPr>
        <sz val="11"/>
        <color rgb="FF000000"/>
        <rFont val="Calibri"/>
      </rPr>
      <t xml:space="preserve">
</t>
    </r>
    <r>
      <rPr>
        <sz val="11"/>
        <color rgb="FF000000"/>
        <rFont val="Calibri"/>
      </rPr>
      <t>NOTE: This only applies to PERL scripts that are used by the web server.</t>
    </r>
    <r>
      <rPr>
        <sz val="11"/>
        <color rgb="FF000000"/>
        <rFont val="Calibri"/>
      </rPr>
      <t xml:space="preserve">
</t>
    </r>
    <r>
      <rPr>
        <sz val="11"/>
        <color rgb="FF000000"/>
        <rFont val="Calibri"/>
      </rPr>
      <t>NOTE: If the mod_perl module is installed and the directive “PerlTaintCheck on” in the httpd.conf is used, this satisfies the requirement.</t>
    </r>
  </si>
  <si>
    <t>V-3333</t>
  </si>
  <si>
    <r>
      <rPr>
        <sz val="11"/>
        <rFont val="Calibri"/>
      </rPr>
      <t>The web document (home) directory must be in a separate partition from the web server’s system files.</t>
    </r>
  </si>
  <si>
    <r>
      <rPr>
        <sz val="11"/>
        <color rgb="FF000000"/>
        <rFont val="Calibri"/>
      </rPr>
      <t>Move the web document (normally "htdocs") directory to a separate partition, other than the OS root partition and the web server’s system files.</t>
    </r>
  </si>
  <si>
    <r>
      <rPr>
        <sz val="11"/>
        <color rgb="FF000000"/>
        <rFont val="Calibri"/>
      </rPr>
      <t>Application partitioning enables an additional security measure by securing user traffic under one security context, while managing system and application files under another.  Web content is can be to an anonymous web user. For such an account to have access to system files of any type is a major security risk that is avoidable and desirable. Failure to partition the system files from the web site documents increases risk of attack via directory traversal, or impede web site availability due to drive space exhaustion.</t>
    </r>
  </si>
  <si>
    <r>
      <rPr>
        <sz val="11"/>
        <color rgb="FF000000"/>
        <rFont val="Calibri"/>
      </rPr>
      <t xml:space="preserve">grep "DocumentRoot" /usr/local/apache2/conf/httpd.conf </t>
    </r>
    <r>
      <rPr>
        <sz val="11"/>
        <color rgb="FF000000"/>
        <rFont val="Calibri"/>
      </rPr>
      <t xml:space="preserve">
</t>
    </r>
    <r>
      <rPr>
        <sz val="11"/>
        <color rgb="FF000000"/>
        <rFont val="Calibri"/>
      </rPr>
      <t xml:space="preserve">Note each location following the DocumentRoot string, this is the configured path to the document root directory(s). </t>
    </r>
    <r>
      <rPr>
        <sz val="11"/>
        <color rgb="FF000000"/>
        <rFont val="Calibri"/>
      </rPr>
      <t xml:space="preserve">
</t>
    </r>
    <r>
      <rPr>
        <sz val="11"/>
        <color rgb="FF000000"/>
        <rFont val="Calibri"/>
      </rPr>
      <t xml:space="preserve">Use the command df -k to view each document root's partition setup. </t>
    </r>
    <r>
      <rPr>
        <sz val="11"/>
        <color rgb="FF000000"/>
        <rFont val="Calibri"/>
      </rPr>
      <t xml:space="preserve">
</t>
    </r>
    <r>
      <rPr>
        <sz val="11"/>
        <color rgb="FF000000"/>
        <rFont val="Calibri"/>
      </rPr>
      <t xml:space="preserve">Compare that against the results for the Operating System file systems, and against the partition for the web server system files, which is the result of the command: </t>
    </r>
    <r>
      <rPr>
        <sz val="11"/>
        <color rgb="FF000000"/>
        <rFont val="Calibri"/>
      </rPr>
      <t xml:space="preserve">
</t>
    </r>
    <r>
      <rPr>
        <sz val="11"/>
        <color rgb="FF000000"/>
        <rFont val="Calibri"/>
      </rPr>
      <t>df -k /usr/local/apache2/bin</t>
    </r>
    <r>
      <rPr>
        <sz val="11"/>
        <color rgb="FF000000"/>
        <rFont val="Calibri"/>
      </rPr>
      <t xml:space="preserve">
</t>
    </r>
    <r>
      <rPr>
        <sz val="11"/>
        <color rgb="FF000000"/>
        <rFont val="Calibri"/>
      </rPr>
      <t>If the document root path is on the same partition as the web server system files or the OS file systems, this is a finding.</t>
    </r>
  </si>
  <si>
    <t>V-6373</t>
  </si>
  <si>
    <r>
      <rPr>
        <sz val="11"/>
        <rFont val="Calibri"/>
      </rPr>
      <t>The required DoD banner page must be displayed to authenticated users accessing a DoD private website.</t>
    </r>
  </si>
  <si>
    <r>
      <rPr>
        <sz val="11"/>
        <color rgb="FF000000"/>
        <rFont val="Calibri"/>
      </rPr>
      <t>Configure a DoD private website to display the required DoD banner page when authentication is required for user access.</t>
    </r>
  </si>
  <si>
    <r>
      <rPr>
        <sz val="11"/>
        <color rgb="FF000000"/>
        <rFont val="Calibri"/>
      </rPr>
      <t>A consent banner will be in place to make prospective entrants aware that the website they are about to enter is a DoD web site and their activity is subject to monitoring. The document, DoDI 8500.01, establishes the policy on the use of DoD information systems. It requires the use of a standard Notice and Consent Banner and standard text to be included in user agreements. The requirement for the banner is for websites with security and access controls. These are restricted and not publicly accessible. If the website does not require authentication/authorization for use, then the banner does not need to be present. A manual check of the document root directory for a banner page file (such as banner.html) or navigation to the website via a browser can be used to confirm the information provided from interviewing the web staff.</t>
    </r>
  </si>
  <si>
    <r>
      <rPr>
        <sz val="11"/>
        <color rgb="FF000000"/>
        <rFont val="Calibri"/>
      </rPr>
      <t xml:space="preserve">The document, DoDI 8500.01, establishes the policy on the use of DoD information systems. It requires the use of a standard Notice and Consent Banner and standard text to be included in user agreements. </t>
    </r>
    <r>
      <rPr>
        <sz val="11"/>
        <color rgb="FF000000"/>
        <rFont val="Calibri"/>
      </rPr>
      <t xml:space="preserve">
</t>
    </r>
    <r>
      <rPr>
        <sz val="11"/>
        <color rgb="FF000000"/>
        <rFont val="Calibri"/>
      </rPr>
      <t>The requirement for the banner is for websites with security and access controls. These are restricted and not publicly accessible. If the website does not require authentication/authorization for use, then the banner does not need to be present.</t>
    </r>
    <r>
      <rPr>
        <sz val="11"/>
        <color rgb="FF000000"/>
        <rFont val="Calibri"/>
      </rPr>
      <t xml:space="preserve">
</t>
    </r>
    <r>
      <rPr>
        <sz val="11"/>
        <color rgb="FF000000"/>
        <rFont val="Calibri"/>
      </rPr>
      <t>If a banner is required, the following banner page must be in place: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At any time, the USG may inspect and seize data stored on this IS.</t>
    </r>
    <r>
      <rPr>
        <sz val="11"/>
        <color rgb="FF000000"/>
        <rFont val="Calibri"/>
      </rPr>
      <t xml:space="preserve">
</t>
    </r>
    <r>
      <rPr>
        <sz val="11"/>
        <color rgb="FF000000"/>
        <rFont val="Calibri"/>
      </rPr>
      <t>-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This IS includes security measures (e.g., authentication and access controls) to protect USG interests—not for your personal benefit or privacy.</t>
    </r>
    <r>
      <rPr>
        <sz val="11"/>
        <color rgb="FF000000"/>
        <rFont val="Calibri"/>
      </rPr>
      <t xml:space="preserve">
</t>
    </r>
    <r>
      <rPr>
        <sz val="11"/>
        <color rgb="FF000000"/>
        <rFont val="Calibri"/>
      </rPr>
      <t>-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If your system cannot meet the character limits to store this amount of text in the banner, the following is another option for the warning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NOTE: While DoDI 8500.01 does not contain a copy of the banner to be used, it does point to the RMF Knowledge Service for a copy of the required text.  It is also noted that the banner is to be displayed only once when the individual enters the site and not for each page.</t>
    </r>
    <r>
      <rPr>
        <sz val="11"/>
        <color rgb="FF000000"/>
        <rFont val="Calibri"/>
      </rPr>
      <t xml:space="preserve">
</t>
    </r>
    <r>
      <rPr>
        <sz val="11"/>
        <color rgb="FF000000"/>
        <rFont val="Calibri"/>
      </rPr>
      <t>If the access-controlled website does not display this banner page before entry, this is a finding.</t>
    </r>
  </si>
  <si>
    <t>V-6485</t>
  </si>
  <si>
    <r>
      <rPr>
        <sz val="11"/>
        <rFont val="Calibri"/>
      </rPr>
      <t>Web server content and configuration files must be part of a routine backup program.</t>
    </r>
  </si>
  <si>
    <r>
      <rPr>
        <sz val="11"/>
        <color rgb="FF000000"/>
        <rFont val="Calibri"/>
      </rPr>
      <t>Document the backup procedures.</t>
    </r>
  </si>
  <si>
    <r>
      <rPr>
        <sz val="11"/>
        <color rgb="FF000000"/>
        <rFont val="Calibri"/>
      </rPr>
      <t>Backing up web server data and web server application software after upgrades or maintenance ensures that recovery can be accomplished up to the current version. It also provides a means to determine and recover from subsequent unauthorized changes to the software and data.</t>
    </r>
    <r>
      <rPr>
        <sz val="11"/>
        <color rgb="FF000000"/>
        <rFont val="Calibri"/>
      </rPr>
      <t xml:space="preserve">
</t>
    </r>
    <r>
      <rPr>
        <sz val="11"/>
        <color rgb="FF000000"/>
        <rFont val="Calibri"/>
      </rPr>
      <t>A tested and verifiable backup strategy will be implemented for web server software as well as all web server data files. Backup and recovery procedures will be documented and the Web Manager or SA for the specific application will be responsible for the design, test, and implementation of the procedures.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will have a contingency processing plan/disaster recovery plan that includes web servers. The contingency plan will be periodically tested in accordance with DoDI 8500.2 requirements.</t>
    </r>
    <r>
      <rPr>
        <sz val="11"/>
        <color rgb="FF000000"/>
        <rFont val="Calibri"/>
      </rPr>
      <t xml:space="preserve">
</t>
    </r>
    <r>
      <rPr>
        <sz val="11"/>
        <color rgb="FF000000"/>
        <rFont val="Calibri"/>
      </rPr>
      <t>The site will identify an off-site storage facility in accordance with DoDI 8500.2 requirements. Off-site backups will be updated on a regular basis and the frequency will be documented in the contingency plan.</t>
    </r>
  </si>
  <si>
    <r>
      <rPr>
        <sz val="11"/>
        <color rgb="FF000000"/>
        <rFont val="Calibri"/>
      </rPr>
      <t>Interview the Information Systems Security Officer (ISSO), SA, Web Manager, Webmaster or developers as necessary to determine whether or not a tested and verifiable backup strategy has been implemented for web server software as well as all web server data files.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Who maintains the backup and recovery procedures?</t>
    </r>
    <r>
      <rPr>
        <sz val="11"/>
        <color rgb="FF000000"/>
        <rFont val="Calibri"/>
      </rPr>
      <t xml:space="preserve">
</t>
    </r>
    <r>
      <rPr>
        <sz val="11"/>
        <color rgb="FF000000"/>
        <rFont val="Calibri"/>
      </rPr>
      <t>Do you have a copy of the backup and recovery procedures?</t>
    </r>
    <r>
      <rPr>
        <sz val="11"/>
        <color rgb="FF000000"/>
        <rFont val="Calibri"/>
      </rPr>
      <t xml:space="preserve">
</t>
    </r>
    <r>
      <rPr>
        <sz val="11"/>
        <color rgb="FF000000"/>
        <rFont val="Calibri"/>
      </rPr>
      <t>Where is the off-site backup location?</t>
    </r>
    <r>
      <rPr>
        <sz val="11"/>
        <color rgb="FF000000"/>
        <rFont val="Calibri"/>
      </rPr>
      <t xml:space="preserve">
</t>
    </r>
    <r>
      <rPr>
        <sz val="11"/>
        <color rgb="FF000000"/>
        <rFont val="Calibri"/>
      </rPr>
      <t>Is the contingency plan documented?</t>
    </r>
    <r>
      <rPr>
        <sz val="11"/>
        <color rgb="FF000000"/>
        <rFont val="Calibri"/>
      </rPr>
      <t xml:space="preserve">
</t>
    </r>
    <r>
      <rPr>
        <sz val="11"/>
        <color rgb="FF000000"/>
        <rFont val="Calibri"/>
      </rPr>
      <t>When was the last time the contingency plan was tested?</t>
    </r>
    <r>
      <rPr>
        <sz val="11"/>
        <color rgb="FF000000"/>
        <rFont val="Calibri"/>
      </rPr>
      <t xml:space="preserve">
</t>
    </r>
    <r>
      <rPr>
        <sz val="11"/>
        <color rgb="FF000000"/>
        <rFont val="Calibri"/>
      </rPr>
      <t>Are the test dates and results documented?</t>
    </r>
    <r>
      <rPr>
        <sz val="11"/>
        <color rgb="FF000000"/>
        <rFont val="Calibri"/>
      </rPr>
      <t xml:space="preserve">
</t>
    </r>
    <r>
      <rPr>
        <sz val="11"/>
        <color rgb="FF000000"/>
        <rFont val="Calibri"/>
      </rPr>
      <t>If there is not a backup and recovery process for the web server, this is a finding.</t>
    </r>
  </si>
  <si>
    <t>V-6531</t>
  </si>
  <si>
    <r>
      <rPr>
        <sz val="11"/>
        <rFont val="Calibri"/>
      </rPr>
      <t>Private web servers must require certificates issued from a DoD-authorized Certificate Authority.</t>
    </r>
  </si>
  <si>
    <r>
      <rPr>
        <sz val="11"/>
        <color rgb="FF000000"/>
        <rFont val="Calibri"/>
      </rPr>
      <t>Edit the httpd.conf file and set the value of SSLVerifyClient to "require".</t>
    </r>
  </si>
  <si>
    <r>
      <rPr>
        <sz val="11"/>
        <color rgb="FF000000"/>
        <rFont val="Calibri"/>
      </rPr>
      <t>Web sites requiring authentication within the DoD must utilize PKI as an authentication mechanism for web users. Information systems residing behind web servers requiring authorization based on individual identity must use the identity provided by certificate-based authentication to support access control decisions.</t>
    </r>
  </si>
  <si>
    <r>
      <rPr>
        <sz val="11"/>
        <color rgb="FF000000"/>
        <rFont val="Calibri"/>
      </rPr>
      <t>To view the SSLVerifyClient value enter the following command:</t>
    </r>
    <r>
      <rPr>
        <sz val="11"/>
        <color rgb="FF000000"/>
        <rFont val="Calibri"/>
      </rPr>
      <t xml:space="preserve">
</t>
    </r>
    <r>
      <rPr>
        <sz val="11"/>
        <color rgb="FF000000"/>
        <rFont val="Calibri"/>
      </rPr>
      <t>grep "SSLVerifyClient" /usr/local/apache2/conf/httpd.conf.</t>
    </r>
    <r>
      <rPr>
        <sz val="11"/>
        <color rgb="FF000000"/>
        <rFont val="Calibri"/>
      </rPr>
      <t xml:space="preserve">
</t>
    </r>
    <r>
      <rPr>
        <sz val="11"/>
        <color rgb="FF000000"/>
        <rFont val="Calibri"/>
      </rPr>
      <t>If the value of SSLVerifyClient is not set to “require”, this is a finding.</t>
    </r>
  </si>
  <si>
    <t>V-6577</t>
  </si>
  <si>
    <r>
      <rPr>
        <sz val="11"/>
        <rFont val="Calibri"/>
      </rPr>
      <t>A web server must be segregated from other services.</t>
    </r>
  </si>
  <si>
    <r>
      <rPr>
        <sz val="11"/>
        <color rgb="FF000000"/>
        <rFont val="Calibri"/>
      </rPr>
      <t>Move or install additional services and applications to partitions that are not the operating system root or the web document root.</t>
    </r>
  </si>
  <si>
    <r>
      <rPr>
        <sz val="11"/>
        <color rgb="FF000000"/>
        <rFont val="Calibri"/>
      </rPr>
      <t xml:space="preserve">The web server installation and configuration plan should not support the co-hosting of multiple services such as Domain Name Service (DNS), e-mail, databases, search engines, indexing, or streaming media on the same server that is providing the web publishing service.  By separating these services additional defensive layers are established between the web service and the applicable application should either be compromised.   </t>
    </r>
    <r>
      <rPr>
        <sz val="11"/>
        <color rgb="FF000000"/>
        <rFont val="Calibri"/>
      </rPr>
      <t xml:space="preserve">
</t>
    </r>
    <r>
      <rPr>
        <sz val="11"/>
        <color rgb="FF000000"/>
        <rFont val="Calibri"/>
      </rPr>
      <t>Disallowed or restricted services in the context of this vulnerability applies to services that are not directly associated with the delivery of web content. An operating system that supports a web server will not provide other services (e.g., domain controller, e-mail server, database server, etc.). Only those services necessary to support the web server and its hosted sites are specifically allowed and may include, but are not limited to, operating system, logging, anti-virus, host intrusion detection, administrative maintenance, or network requirements.</t>
    </r>
  </si>
  <si>
    <r>
      <rPr>
        <sz val="11"/>
        <color rgb="FF000000"/>
        <rFont val="Calibri"/>
      </rPr>
      <t>Request a copy of and review the web server’s installation and configuration plan. Ensure that the server is in compliance with this plan. If the server is not in compliance with the plan, this is a finding.</t>
    </r>
    <r>
      <rPr>
        <sz val="11"/>
        <color rgb="FF000000"/>
        <rFont val="Calibri"/>
      </rPr>
      <t xml:space="preserve">
</t>
    </r>
    <r>
      <rPr>
        <sz val="11"/>
        <color rgb="FF000000"/>
        <rFont val="Calibri"/>
      </rPr>
      <t>Query the SA to ascertain if and where the additional services are installed.</t>
    </r>
    <r>
      <rPr>
        <sz val="11"/>
        <color rgb="FF000000"/>
        <rFont val="Calibri"/>
      </rPr>
      <t xml:space="preserve">
</t>
    </r>
    <r>
      <rPr>
        <sz val="11"/>
        <color rgb="FF000000"/>
        <rFont val="Calibri"/>
      </rPr>
      <t>Confirm that the additional service or application is not installed on the same partition as the operating systems root directory or the web document root. If it is, this is a finding.</t>
    </r>
  </si>
  <si>
    <t>V-6724</t>
  </si>
  <si>
    <r>
      <rPr>
        <sz val="11"/>
        <rFont val="Calibri"/>
      </rPr>
      <t>Web server and/or operating system information must be protected.</t>
    </r>
  </si>
  <si>
    <r>
      <rPr>
        <sz val="11"/>
        <color rgb="FF000000"/>
        <rFont val="Calibri"/>
      </rPr>
      <t>Edit the /usr/local/apache2/conf/httpd.conf file and ensure the directive is set to Prod.</t>
    </r>
  </si>
  <si>
    <r>
      <rPr>
        <sz val="11"/>
        <color rgb="FF000000"/>
        <rFont val="Calibri"/>
      </rPr>
      <t>The web server response header of an HTTP response can contain several fields of information including the requested HTML page. The information included in this response can be web server type and version, operating system and version, and ports associated with the web server. This provides the malicious user valuable information without the use of extensive tools.</t>
    </r>
  </si>
  <si>
    <r>
      <rPr>
        <sz val="11"/>
        <color rgb="FF000000"/>
        <rFont val="Calibri"/>
      </rPr>
      <t>Enter the following command:</t>
    </r>
    <r>
      <rPr>
        <sz val="11"/>
        <color rgb="FF000000"/>
        <rFont val="Calibri"/>
      </rPr>
      <t xml:space="preserve">
</t>
    </r>
    <r>
      <rPr>
        <sz val="11"/>
        <color rgb="FF000000"/>
        <rFont val="Calibri"/>
      </rPr>
      <t>grep "ServerTokens" /usr/local/apache2/conf/httpd.conf</t>
    </r>
    <r>
      <rPr>
        <sz val="11"/>
        <color rgb="FF000000"/>
        <rFont val="Calibri"/>
      </rPr>
      <t xml:space="preserve">
</t>
    </r>
    <r>
      <rPr>
        <sz val="11"/>
        <color rgb="FF000000"/>
        <rFont val="Calibri"/>
      </rPr>
      <t>The directive ServerTokens must be set to “Prod” (ex. ServerTokens Prod).  This directive controls whether Server response header field that is sent back to clients that includes a description of the OS-type of the server as well as information about compiled-in modules.</t>
    </r>
    <r>
      <rPr>
        <sz val="11"/>
        <color rgb="FF000000"/>
        <rFont val="Calibri"/>
      </rPr>
      <t xml:space="preserve">
</t>
    </r>
    <r>
      <rPr>
        <sz val="11"/>
        <color rgb="FF000000"/>
        <rFont val="Calibri"/>
      </rPr>
      <t xml:space="preserve">If the web server or operating system information are sent to the client via the server response header or the directive does not exist, this is a finding.  </t>
    </r>
    <r>
      <rPr>
        <sz val="11"/>
        <color rgb="FF000000"/>
        <rFont val="Calibri"/>
      </rPr>
      <t xml:space="preserve">
</t>
    </r>
    <r>
      <rPr>
        <sz val="11"/>
        <color rgb="FF000000"/>
        <rFont val="Calibri"/>
      </rPr>
      <t>Note: The default value is set to Full.</t>
    </r>
  </si>
  <si>
    <t>V-13613</t>
  </si>
  <si>
    <r>
      <rPr>
        <sz val="11"/>
        <rFont val="Calibri"/>
      </rPr>
      <t>The Web site software used with the web server must have all applicable security patches applied and documented.</t>
    </r>
  </si>
  <si>
    <r>
      <rPr>
        <sz val="11"/>
        <color rgb="FF000000"/>
        <rFont val="Calibri"/>
      </rPr>
      <t>Establish a detailed process as part of the configuration management plan to stay compliant with all web server security-related patches.</t>
    </r>
  </si>
  <si>
    <r>
      <rPr>
        <sz val="11"/>
        <color rgb="FF000000"/>
        <rFont val="Calibri"/>
      </rPr>
      <t xml:space="preserve">The IAVM process does not address all patches that have been identified for the host operating system or, in this case, the web server software environment. Many vendors have subscription services available to notify users of known security threats. The site needs to be aware of these fixes and make determinations based on local policy and what software features are installed, if these patches need to be applied. </t>
    </r>
    <r>
      <rPr>
        <sz val="11"/>
        <color rgb="FF000000"/>
        <rFont val="Calibri"/>
      </rPr>
      <t xml:space="preserve">
</t>
    </r>
    <r>
      <rPr>
        <sz val="11"/>
        <color rgb="FF000000"/>
        <rFont val="Calibri"/>
      </rPr>
      <t xml:space="preserve">In some cases, patches also apply to middleware and database systems. Maintaining the security of web servers requires frequent reviews of security notices. Many security notices mandate the installation of a software patch to overcome security vulnerabilities. </t>
    </r>
    <r>
      <rPr>
        <sz val="11"/>
        <color rgb="FF000000"/>
        <rFont val="Calibri"/>
      </rPr>
      <t xml:space="preserve">
</t>
    </r>
    <r>
      <rPr>
        <sz val="11"/>
        <color rgb="FF000000"/>
        <rFont val="Calibri"/>
      </rPr>
      <t>SAs and ISSOs should regularly check the vendor support web site for patches and information related to the web server software. All applicable security patches will be applied to the operating system and to the web server software. Security patches are deemed applicable if the product is installed, even if it is not used or is disabled.</t>
    </r>
  </si>
  <si>
    <r>
      <rPr>
        <sz val="11"/>
        <color rgb="FF000000"/>
        <rFont val="Calibri"/>
      </rPr>
      <t>Query the web administrator to determine if the site has a detailed process as part of its configuration management plan to stay compliant with all security-related patches.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How does the SA stay current with web server vendor patches?</t>
    </r>
    <r>
      <rPr>
        <sz val="11"/>
        <color rgb="FF000000"/>
        <rFont val="Calibri"/>
      </rPr>
      <t xml:space="preserve">
</t>
    </r>
    <r>
      <rPr>
        <sz val="11"/>
        <color rgb="FF000000"/>
        <rFont val="Calibri"/>
      </rPr>
      <t>How is the SA notified when a new security patch is issued by the vendor? (Exclude the IAVM.)</t>
    </r>
    <r>
      <rPr>
        <sz val="11"/>
        <color rgb="FF000000"/>
        <rFont val="Calibri"/>
      </rPr>
      <t xml:space="preserve">
</t>
    </r>
    <r>
      <rPr>
        <sz val="11"/>
        <color rgb="FF000000"/>
        <rFont val="Calibri"/>
      </rPr>
      <t>What is the process followed for applying patches to the web server?</t>
    </r>
    <r>
      <rPr>
        <sz val="11"/>
        <color rgb="FF000000"/>
        <rFont val="Calibri"/>
      </rPr>
      <t xml:space="preserve">
</t>
    </r>
    <r>
      <rPr>
        <sz val="11"/>
        <color rgb="FF000000"/>
        <rFont val="Calibri"/>
      </rPr>
      <t>If the site is not in compliance with all applicable security patches, this is a finding.</t>
    </r>
  </si>
  <si>
    <t>V-13620</t>
  </si>
  <si>
    <r>
      <rPr>
        <sz val="11"/>
        <rFont val="Calibri"/>
      </rPr>
      <t>A private web server’s list of CAs in a trust hierarchy must lead to an authorized DoD PKI Root CA.</t>
    </r>
  </si>
  <si>
    <r>
      <rPr>
        <sz val="11"/>
        <color rgb="FF000000"/>
        <rFont val="Calibri"/>
      </rPr>
      <t>Configure the web server’s trust store to trust only DoD-approved PKIs (e.g., DoD PKI, DoD ECA, and DoD-approved external partners).</t>
    </r>
  </si>
  <si>
    <r>
      <rPr>
        <sz val="11"/>
        <color rgb="FF000000"/>
        <rFont val="Calibri"/>
      </rPr>
      <t>A PKI certificate is a digital identifier that establishes the identity of an individual or a platform. A server that has a certificate provides users with third-party confirmation of authenticity. Most web browsers perform server authentication automatically and the user is notified only if the authentication fails. The authentication process between the server and the client is performed using the SSL/TLS protocol. Digital certificates are authenticated, issued, and managed by a trusted Certificate Authority (CA).</t>
    </r>
    <r>
      <rPr>
        <sz val="11"/>
        <color rgb="FF000000"/>
        <rFont val="Calibri"/>
      </rPr>
      <t xml:space="preserve">
</t>
    </r>
    <r>
      <rPr>
        <sz val="11"/>
        <color rgb="FF000000"/>
        <rFont val="Calibri"/>
      </rPr>
      <t>The use of a trusted certificate validation hierarchy is crucial to the ability to control access to a site’s server and to prevent unauthorized access. Only DoD-approved PKIs will be utilized.</t>
    </r>
  </si>
  <si>
    <r>
      <rPr>
        <sz val="11"/>
        <color rgb="FF000000"/>
        <rFont val="Calibri"/>
      </rPr>
      <t xml:space="preserve">Enter the following command: </t>
    </r>
    <r>
      <rPr>
        <sz val="11"/>
        <color rgb="FF000000"/>
        <rFont val="Calibri"/>
      </rPr>
      <t xml:space="preserve">
</t>
    </r>
    <r>
      <rPr>
        <sz val="11"/>
        <color rgb="FF000000"/>
        <rFont val="Calibri"/>
      </rPr>
      <t xml:space="preserve">find / -name ssl.conf  note the path of the file. </t>
    </r>
    <r>
      <rPr>
        <sz val="11"/>
        <color rgb="FF000000"/>
        <rFont val="Calibri"/>
      </rPr>
      <t xml:space="preserve">
</t>
    </r>
    <r>
      <rPr>
        <sz val="11"/>
        <color rgb="FF000000"/>
        <rFont val="Calibri"/>
      </rPr>
      <t xml:space="preserve">grep "SSLCACertificateFile" /path/of/ssl.conf  </t>
    </r>
    <r>
      <rPr>
        <sz val="11"/>
        <color rgb="FF000000"/>
        <rFont val="Calibri"/>
      </rPr>
      <t xml:space="preserve">
</t>
    </r>
    <r>
      <rPr>
        <sz val="11"/>
        <color rgb="FF000000"/>
        <rFont val="Calibri"/>
      </rPr>
      <t xml:space="preserve">Review the results to determine the path of the SSLCACertificateFile. </t>
    </r>
    <r>
      <rPr>
        <sz val="11"/>
        <color rgb="FF000000"/>
        <rFont val="Calibri"/>
      </rPr>
      <t xml:space="preserve">
</t>
    </r>
    <r>
      <rPr>
        <sz val="11"/>
        <color rgb="FF000000"/>
        <rFont val="Calibri"/>
      </rPr>
      <t xml:space="preserve">more /path/of/ca-bundle.crt </t>
    </r>
    <r>
      <rPr>
        <sz val="11"/>
        <color rgb="FF000000"/>
        <rFont val="Calibri"/>
      </rPr>
      <t xml:space="preserve">
</t>
    </r>
    <r>
      <rPr>
        <sz val="11"/>
        <color rgb="FF000000"/>
        <rFont val="Calibri"/>
      </rPr>
      <t xml:space="preserve">Examine the contents of this file to determine if the trusted CAs are DoD approved. If the trusted CA that is used to authenticate users to the web site does not lead to an approved DoD CA, this is a finding. </t>
    </r>
    <r>
      <rPr>
        <sz val="11"/>
        <color rgb="FF000000"/>
        <rFont val="Calibri"/>
      </rPr>
      <t xml:space="preserve">
</t>
    </r>
    <r>
      <rPr>
        <sz val="11"/>
        <color rgb="FF000000"/>
        <rFont val="Calibri"/>
      </rPr>
      <t>NOTE: There are non DoD roots that must be on the server in order for it to function. Some applications, such as anti-virus programs, require root CAs to function. DoD approved certificate can include the External Certificate Authorities (ECA), if approved by the DAA. The PKE InstallRoot 3.06 System Administrator Guide (SAG), dated 8 Jul 2008, contains a complete list of DoD, ECA, and IECA CAs.</t>
    </r>
  </si>
  <si>
    <t>V-13621</t>
  </si>
  <si>
    <r>
      <rPr>
        <sz val="11"/>
        <rFont val="Calibri"/>
      </rPr>
      <t>All web server documentation, sample code, example applications, and tutorials must be removed from a production web server.</t>
    </r>
  </si>
  <si>
    <r>
      <rPr>
        <sz val="11"/>
        <color rgb="FF000000"/>
        <rFont val="Calibri"/>
      </rPr>
      <t>Ensure sample code and documentation have been removed from the web server.</t>
    </r>
  </si>
  <si>
    <r>
      <rPr>
        <sz val="11"/>
        <color rgb="FF000000"/>
        <rFont val="Calibri"/>
      </rPr>
      <t>Web server documentation, sample code, example applications, and tutorials may be an exploitable threat to a web server. A production web server may only contain components that are operationally necessary (e.g., compiled code, scripts, web-content, etc.). Delete all directories that contain samples and any scripts used to execute the samples. If there is a requirement to maintain these directories at the site on non-production servers for training purposes, have NTFS permissions set to only allow access to authorized users (i.e., web administrators and systems administrators). Sample applications or scripts have not been evaluated and approved for use and may introduce vulnerabilities to the system.</t>
    </r>
  </si>
  <si>
    <r>
      <rPr>
        <sz val="11"/>
        <color rgb="FF000000"/>
        <rFont val="Calibri"/>
      </rPr>
      <t>Query the SA to determine if all directories that contain samples and any scripts used to execute the samples have been removed from the server. Each web server has its own list of sample files. This may change with the software versions, but the following are some examples of what to look for (This should not be the definitive list of sample files, but only an example of the common samples that are provided with the associated web server. This list will be updated as additional information is discovered.):</t>
    </r>
    <r>
      <rPr>
        <sz val="11"/>
        <color rgb="FF000000"/>
        <rFont val="Calibri"/>
      </rPr>
      <t xml:space="preserve">
</t>
    </r>
    <r>
      <rPr>
        <sz val="11"/>
        <color rgb="FF000000"/>
        <rFont val="Calibri"/>
      </rPr>
      <t>ls -Ll /usr/local/apache2/manual.</t>
    </r>
    <r>
      <rPr>
        <sz val="11"/>
        <color rgb="FF000000"/>
        <rFont val="Calibri"/>
      </rPr>
      <t xml:space="preserve">
</t>
    </r>
    <r>
      <rPr>
        <sz val="11"/>
        <color rgb="FF000000"/>
        <rFont val="Calibri"/>
      </rPr>
      <t>If there is a requirement to maintain these directories at the site for training or other such purposes, have permissions or set the permissions to only allow access to authorized users. If any sample files are found on the web server, this is a finding.</t>
    </r>
  </si>
  <si>
    <t>V-13672</t>
  </si>
  <si>
    <r>
      <rPr>
        <sz val="11"/>
        <rFont val="Calibri"/>
      </rPr>
      <t>The private web server must use an approved DoD certificate validation process.</t>
    </r>
  </si>
  <si>
    <r>
      <rPr>
        <sz val="11"/>
        <color rgb="FF000000"/>
        <rFont val="Calibri"/>
      </rPr>
      <t>Configure DoD Private Web Servers to conduct certificate revocation checking utilizing certificate revocation lists (CRLs) or Online Certificate Status Protocol (OCSP).</t>
    </r>
  </si>
  <si>
    <r>
      <rPr>
        <sz val="11"/>
        <color rgb="FF000000"/>
        <rFont val="Calibri"/>
      </rPr>
      <t>Without the use of a certificate validation process, the site is vulnerable to accepting certificates that have expired or have been revoked.  This would allow unauthorized individuals access to the web server.  This also defeats the purpose of the multi-factor authentication provided by the PKI process.</t>
    </r>
  </si>
  <si>
    <r>
      <rPr>
        <sz val="11"/>
        <color rgb="FF000000"/>
        <rFont val="Calibri"/>
      </rPr>
      <t>The reviewer should query the ISSO, the SA, the web administrator, or developers as necessary to determine if the web server is configured to utilize an approved DoD certificate validation process.</t>
    </r>
    <r>
      <rPr>
        <sz val="11"/>
        <color rgb="FF000000"/>
        <rFont val="Calibri"/>
      </rPr>
      <t xml:space="preserve">
</t>
    </r>
    <r>
      <rPr>
        <sz val="11"/>
        <color rgb="FF000000"/>
        <rFont val="Calibri"/>
      </rPr>
      <t>The web administrator should be questioned to determine if a validation process is being utilized on the web server.</t>
    </r>
    <r>
      <rPr>
        <sz val="11"/>
        <color rgb="FF000000"/>
        <rFont val="Calibri"/>
      </rPr>
      <t xml:space="preserve">
</t>
    </r>
    <r>
      <rPr>
        <sz val="11"/>
        <color rgb="FF000000"/>
        <rFont val="Calibri"/>
      </rPr>
      <t>To validate this, the reviewer can ask the web administrator to describe the validation process being used. They should be able to identify either the use of certificate revocation lists (CRLs) or Online Certificate Status Protocol (OCSP).</t>
    </r>
    <r>
      <rPr>
        <sz val="11"/>
        <color rgb="FF000000"/>
        <rFont val="Calibri"/>
      </rPr>
      <t xml:space="preserve">
</t>
    </r>
    <r>
      <rPr>
        <sz val="11"/>
        <color rgb="FF000000"/>
        <rFont val="Calibri"/>
      </rPr>
      <t>If the production web server is accessible, the SA or the web administrator should be able to demonstrate the validation of good certificates and the rejection of bad certificates.</t>
    </r>
    <r>
      <rPr>
        <sz val="11"/>
        <color rgb="FF000000"/>
        <rFont val="Calibri"/>
      </rPr>
      <t xml:space="preserve">
</t>
    </r>
    <r>
      <rPr>
        <sz val="11"/>
        <color rgb="FF000000"/>
        <rFont val="Calibri"/>
      </rPr>
      <t>If CRLs are being used, the SA should be able to identify how often the CRL is updated and the location from which the CRL is downloaded.</t>
    </r>
    <r>
      <rPr>
        <sz val="11"/>
        <color rgb="FF000000"/>
        <rFont val="Calibri"/>
      </rPr>
      <t xml:space="preserve">
</t>
    </r>
    <r>
      <rPr>
        <sz val="11"/>
        <color rgb="FF000000"/>
        <rFont val="Calibri"/>
      </rPr>
      <t>If the web administrator cannot identify the type of validation process being used, this is a finding.</t>
    </r>
  </si>
  <si>
    <t>V-13686</t>
  </si>
  <si>
    <r>
      <rPr>
        <sz val="11"/>
        <rFont val="Calibri"/>
      </rPr>
      <t>Web Administrators must only use encrypted connections for Document Root directory uploads.</t>
    </r>
  </si>
  <si>
    <r>
      <rPr>
        <sz val="11"/>
        <color rgb="FF000000"/>
        <rFont val="Calibri"/>
      </rPr>
      <t>Use only secure encrypted logons and connections for uploading files to the web site.</t>
    </r>
  </si>
  <si>
    <r>
      <rPr>
        <sz val="11"/>
        <color rgb="FF000000"/>
        <rFont val="Calibri"/>
      </rPr>
      <t>Logging in to a web server via an unencrypted protocol or service, to upload documents to the web site, is a risk if proper encryption is not utilized to protect the data being transmitted.  An encrypted protocol or service must be used for remote access to web administration tasks.</t>
    </r>
  </si>
  <si>
    <r>
      <rPr>
        <sz val="11"/>
        <color rgb="FF000000"/>
        <rFont val="Calibri"/>
      </rPr>
      <t>Determine if there is a process for the uploading of files to the web site. This process should include the requirement for the use of a secure encrypted logon and secure encrypted connection. If the remote users are uploading files without utilizing approved encryption methods, this is a finding.</t>
    </r>
  </si>
  <si>
    <t>V-13687</t>
  </si>
  <si>
    <r>
      <rPr>
        <sz val="11"/>
        <rFont val="Calibri"/>
      </rPr>
      <t>Remote authors or content providers must have all files scanned for viruses and malicious code before uploading files to the Document Root directory.</t>
    </r>
  </si>
  <si>
    <r>
      <rPr>
        <sz val="11"/>
        <color rgb="FF000000"/>
        <rFont val="Calibri"/>
      </rPr>
      <t>Install anti-virus software on the system and set it to automatically scan new files that are introduced to the web server.</t>
    </r>
  </si>
  <si>
    <r>
      <rPr>
        <sz val="11"/>
        <color rgb="FF000000"/>
        <rFont val="Calibri"/>
      </rPr>
      <t>Remote web authors should not be able to upload files to the Document Root directory structure without virus checking and checking for malicious or mobile code. A remote web user, whose agency has a Memorandum of Agreement (MOA) with the hosting agency and has submitted a DoD form 2875 (System Authorization Access Request (SAAR)) or an equivalent document, will be allowed to post files to a temporary location on the server. All posted files to this temporary location will be scanned for viruses and content checked for malicious or mobile code. Only files free of viruses and malicious or mobile code will be posted to the appropriate DocumentRoot directory.</t>
    </r>
  </si>
  <si>
    <r>
      <rPr>
        <sz val="11"/>
        <color rgb="FF000000"/>
        <rFont val="Calibri"/>
      </rPr>
      <t xml:space="preserve">Remote web authors should not be able to upload files to the Document Root directory structure without virus checking and checking for malicious or mobile code. </t>
    </r>
    <r>
      <rPr>
        <sz val="11"/>
        <color rgb="FF000000"/>
        <rFont val="Calibri"/>
      </rPr>
      <t xml:space="preserve">
</t>
    </r>
    <r>
      <rPr>
        <sz val="11"/>
        <color rgb="FF000000"/>
        <rFont val="Calibri"/>
      </rPr>
      <t xml:space="preserve">Query the SA to determine if there is anti-virus software active on the server with auto-protect enabled, or if there is another process in place for the scanning of files being posted by remote authors. </t>
    </r>
    <r>
      <rPr>
        <sz val="11"/>
        <color rgb="FF000000"/>
        <rFont val="Calibri"/>
      </rPr>
      <t xml:space="preserve">
</t>
    </r>
    <r>
      <rPr>
        <sz val="11"/>
        <color rgb="FF000000"/>
        <rFont val="Calibri"/>
      </rPr>
      <t>If there is no virus software on the system with auto-protect enabled, or if there is not a process in place to ensure all files being posted are being virus scanned before being saved to the document root, this is a finding.</t>
    </r>
  </si>
  <si>
    <t>V-13688</t>
  </si>
  <si>
    <r>
      <rPr>
        <sz val="11"/>
        <rFont val="Calibri"/>
      </rPr>
      <t>Log file data must contain required data elements.</t>
    </r>
  </si>
  <si>
    <r>
      <rPr>
        <sz val="11"/>
        <color rgb="FF000000"/>
        <rFont val="Calibri"/>
      </rPr>
      <t>Configure the web server to ensure the log file data includes the required data elements.</t>
    </r>
  </si>
  <si>
    <r>
      <rPr>
        <sz val="11"/>
        <color rgb="FF000000"/>
        <rFont val="Calibri"/>
      </rPr>
      <t>The use of log files is a critical component of the operation of the Information Systems (IS) used within the DoD, and they can provide invaluable assistance with regard to damage assessment, causation, and the recovery of both affected components and data. They may be used to monitor accidental or intentional misuse of the (IS) and may be used by law enforcement for criminal prosecutions. The use of log files is a requirement within the DoD.</t>
    </r>
  </si>
  <si>
    <r>
      <rPr>
        <sz val="11"/>
        <color rgb="FF000000"/>
        <rFont val="Calibri"/>
      </rPr>
      <t>To verify the log settings:</t>
    </r>
    <r>
      <rPr>
        <sz val="11"/>
        <color rgb="FF000000"/>
        <rFont val="Calibri"/>
      </rPr>
      <t xml:space="preserve">
</t>
    </r>
    <r>
      <rPr>
        <sz val="11"/>
        <color rgb="FF000000"/>
        <rFont val="Calibri"/>
      </rPr>
      <t>Default UNIX location: /usr/local/apache/logs/access_log</t>
    </r>
    <r>
      <rPr>
        <sz val="11"/>
        <color rgb="FF000000"/>
        <rFont val="Calibri"/>
      </rPr>
      <t xml:space="preserve">
</t>
    </r>
    <r>
      <rPr>
        <sz val="11"/>
        <color rgb="FF000000"/>
        <rFont val="Calibri"/>
      </rPr>
      <t>If this directory does not exist, you can search the web server for the httpd.conf file to determine the location of the logs.</t>
    </r>
    <r>
      <rPr>
        <sz val="11"/>
        <color rgb="FF000000"/>
        <rFont val="Calibri"/>
      </rPr>
      <t xml:space="preserve">
</t>
    </r>
    <r>
      <rPr>
        <sz val="11"/>
        <color rgb="FF000000"/>
        <rFont val="Calibri"/>
      </rPr>
      <t>Items to be logged are as shown in this sample line in the httpd.conf file:</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If the web server is not configured to capture the required audit events for all sites and virtual directories, this is a finding.</t>
    </r>
  </si>
  <si>
    <t>V-13689</t>
  </si>
  <si>
    <r>
      <rPr>
        <sz val="11"/>
        <rFont val="Calibri"/>
      </rPr>
      <t>Access to the web server log files must be restricted to administrators, web administrators, and auditors.</t>
    </r>
  </si>
  <si>
    <r>
      <rPr>
        <sz val="11"/>
        <color rgb="FF000000"/>
        <rFont val="Calibri"/>
      </rPr>
      <t>To ensure the integrity of the data that is being captured in the log files, ensure that only the members of the Auditors group, Administrators, and the user assigned to run the web server software is granted permissions to read the log files.</t>
    </r>
  </si>
  <si>
    <r>
      <rPr>
        <sz val="11"/>
        <color rgb="FF000000"/>
        <rFont val="Calibri"/>
      </rPr>
      <t>A major tool in exploring the web site use, attempted use, unusual conditions, and problems are the access and error logs. In the event of a security incident, these logs can provide the SA and the web administrator with valuable information. Because of the information that is captured in the logs, it is critical that only authorized individuals have access to the logs.</t>
    </r>
  </si>
  <si>
    <r>
      <rPr>
        <sz val="11"/>
        <color rgb="FF000000"/>
        <rFont val="Calibri"/>
      </rPr>
      <t>Look for the presence of log files at:</t>
    </r>
    <r>
      <rPr>
        <sz val="11"/>
        <color rgb="FF000000"/>
        <rFont val="Calibri"/>
      </rPr>
      <t xml:space="preserve">
</t>
    </r>
    <r>
      <rPr>
        <sz val="11"/>
        <color rgb="FF000000"/>
        <rFont val="Calibri"/>
      </rPr>
      <t xml:space="preserve">/usr/local/apache/logs/access_log </t>
    </r>
    <r>
      <rPr>
        <sz val="11"/>
        <color rgb="FF000000"/>
        <rFont val="Calibri"/>
      </rPr>
      <t xml:space="preserve">
</t>
    </r>
    <r>
      <rPr>
        <sz val="11"/>
        <color rgb="FF000000"/>
        <rFont val="Calibri"/>
      </rPr>
      <t xml:space="preserve">To ensure the correct location of the log files, examine the "ServerRoot" directive in the htttpd.conf file and then navigate to that directory where you will find a subdirectory for the logs. </t>
    </r>
    <r>
      <rPr>
        <sz val="11"/>
        <color rgb="FF000000"/>
        <rFont val="Calibri"/>
      </rPr>
      <t xml:space="preserve">
</t>
    </r>
    <r>
      <rPr>
        <sz val="11"/>
        <color rgb="FF000000"/>
        <rFont val="Calibri"/>
      </rPr>
      <t xml:space="preserve">Determine permissions for log files, from the command line: cd to the directory where the log files are located and enter the command: </t>
    </r>
    <r>
      <rPr>
        <sz val="11"/>
        <color rgb="FF000000"/>
        <rFont val="Calibri"/>
      </rPr>
      <t xml:space="preserve">
</t>
    </r>
    <r>
      <rPr>
        <sz val="11"/>
        <color rgb="FF000000"/>
        <rFont val="Calibri"/>
      </rPr>
      <t>ls –al *log and note the owner and group permissions on these files. Only the Auditors, Web Managers, Administrators, and the account that runs the web server should have permissions to the files.</t>
    </r>
    <r>
      <rPr>
        <sz val="11"/>
        <color rgb="FF000000"/>
        <rFont val="Calibri"/>
      </rPr>
      <t xml:space="preserve">
</t>
    </r>
    <r>
      <rPr>
        <sz val="11"/>
        <color rgb="FF000000"/>
        <rFont val="Calibri"/>
      </rPr>
      <t>If any users other than those authorized have read access to the log files, this is a finding.</t>
    </r>
  </si>
  <si>
    <t>V-13694</t>
  </si>
  <si>
    <r>
      <rPr>
        <sz val="11"/>
        <rFont val="Calibri"/>
      </rPr>
      <t>Public web servers must use TLS if authentication is required.</t>
    </r>
  </si>
  <si>
    <r>
      <rPr>
        <sz val="11"/>
        <color rgb="FF000000"/>
        <rFont val="Calibri"/>
      </rPr>
      <t>Edit the httpd.conf file and set the SSLProtocol to "TLSv1" for Apache 2.2.22 and older or to "ALL -SSLv2 -SSLv3" for Apache versions newer than 2.2.22.  The SSLEngine parameter must also be set to On.</t>
    </r>
  </si>
  <si>
    <r>
      <rPr>
        <sz val="11"/>
        <color rgb="FF000000"/>
        <rFont val="Calibri"/>
      </rPr>
      <t>Transport Layer Security (TLS) is optional for a public web server.  However, if authentication is being performed, then the use of the TLS protocol is required.</t>
    </r>
    <r>
      <rPr>
        <sz val="11"/>
        <color rgb="FF000000"/>
        <rFont val="Calibri"/>
      </rPr>
      <t xml:space="preserve">
</t>
    </r>
    <r>
      <rPr>
        <sz val="11"/>
        <color rgb="FF000000"/>
        <rFont val="Calibri"/>
      </rPr>
      <t>Without the use of TLS, the authentication data would be transmitted unencrypted and would become vulnerable to disclosure.  Using TLS along with DoD PKI certificates for encryption of the authentication data protects the information from being accessed by all parties on the network.  To further protect the authentication data, the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</si>
  <si>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 xml:space="preserve">Enter the following command: </t>
    </r>
    <r>
      <rPr>
        <sz val="11"/>
        <color rgb="FF000000"/>
        <rFont val="Calibri"/>
      </rPr>
      <t xml:space="preserve">
</t>
    </r>
    <r>
      <rPr>
        <sz val="11"/>
        <color rgb="FF000000"/>
        <rFont val="Calibri"/>
      </rPr>
      <t xml:space="preserve">/usr/local/apache2/bin/httpd –M </t>
    </r>
    <r>
      <rPr>
        <sz val="11"/>
        <color rgb="FF000000"/>
        <rFont val="Calibri"/>
      </rPr>
      <t xml:space="preserve">
</t>
    </r>
    <r>
      <rPr>
        <sz val="11"/>
        <color rgb="FF000000"/>
        <rFont val="Calibri"/>
      </rPr>
      <t xml:space="preserve">This will provide a list of all the loaded modules. Verify that the “ssl_module” is loaded. If this module is not found, this is a finding. </t>
    </r>
    <r>
      <rPr>
        <sz val="11"/>
        <color rgb="FF000000"/>
        <rFont val="Calibri"/>
      </rPr>
      <t xml:space="preserve">
</t>
    </r>
    <r>
      <rPr>
        <sz val="11"/>
        <color rgb="FF000000"/>
        <rFont val="Calibri"/>
      </rPr>
      <t xml:space="preserve">After determining that the ssl module is active, enter the following command: </t>
    </r>
    <r>
      <rPr>
        <sz val="11"/>
        <color rgb="FF000000"/>
        <rFont val="Calibri"/>
      </rPr>
      <t xml:space="preserve">
</t>
    </r>
    <r>
      <rPr>
        <sz val="11"/>
        <color rgb="FF000000"/>
        <rFont val="Calibri"/>
      </rPr>
      <t xml:space="preserve">grep "SSL" /usr/local/apache2/conf/httpd.conf </t>
    </r>
    <r>
      <rPr>
        <sz val="11"/>
        <color rgb="FF000000"/>
        <rFont val="Calibri"/>
      </rPr>
      <t xml:space="preserve">
</t>
    </r>
    <r>
      <rPr>
        <sz val="11"/>
        <color rgb="FF000000"/>
        <rFont val="Calibri"/>
      </rPr>
      <t xml:space="preserve">Review the SSL sections of the httpd.conf file, all enabled SSLProtocol directives for Apache 2.2.22 and older must be set to “TLSv1”.  Releases newer than Apache 2.2.22 must be set to "ALL -SSLv2 -SSLv3". If SSLProtocol is not set to the proper value, this is a finding. </t>
    </r>
    <r>
      <rPr>
        <sz val="11"/>
        <color rgb="FF000000"/>
        <rFont val="Calibri"/>
      </rPr>
      <t xml:space="preserve">
</t>
    </r>
    <r>
      <rPr>
        <sz val="11"/>
        <color rgb="FF000000"/>
        <rFont val="Calibri"/>
      </rPr>
      <t xml:space="preserve">All enabled SSLEngine directives must be set to “on”, If they are not, this a finding. </t>
    </r>
    <r>
      <rPr>
        <sz val="11"/>
        <color rgb="FF000000"/>
        <rFont val="Calibri"/>
      </rPr>
      <t xml:space="preserve">
</t>
    </r>
    <r>
      <rPr>
        <sz val="11"/>
        <color rgb="FF000000"/>
        <rFont val="Calibri"/>
      </rPr>
      <t>NOTE: In some cases web servers are configured in an environment to support load balancing. This configuration most likely utilizes a content switch to control traffic to the various web servers. In this situation, the TLS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</si>
  <si>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V-13724</t>
  </si>
  <si>
    <r>
      <rPr>
        <sz val="11"/>
        <rFont val="Calibri"/>
      </rPr>
      <t>The Timeout directive must be properly set.</t>
    </r>
  </si>
  <si>
    <r>
      <rPr>
        <sz val="11"/>
        <color rgb="FF000000"/>
        <rFont val="Calibri"/>
      </rPr>
      <t>Edit the httpd.conf file and set the value of "Timeout" to 300 seconds or less.</t>
    </r>
  </si>
  <si>
    <r>
      <rPr>
        <sz val="11"/>
        <color rgb="FF000000"/>
        <rFont val="Calibri"/>
      </rPr>
      <t>The Timeout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</si>
  <si>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To view the Timeout value enter the following command:</t>
    </r>
    <r>
      <rPr>
        <sz val="11"/>
        <color rgb="FF000000"/>
        <rFont val="Calibri"/>
      </rPr>
      <t xml:space="preserve">
</t>
    </r>
    <r>
      <rPr>
        <sz val="11"/>
        <color rgb="FF000000"/>
        <rFont val="Calibri"/>
      </rPr>
      <t>grep "Timeout" /usr/local/apache2/conf/httpd.conf.</t>
    </r>
    <r>
      <rPr>
        <sz val="11"/>
        <color rgb="FF000000"/>
        <rFont val="Calibri"/>
      </rPr>
      <t xml:space="preserve">
</t>
    </r>
    <r>
      <rPr>
        <sz val="11"/>
        <color rgb="FF000000"/>
        <rFont val="Calibri"/>
      </rPr>
      <t>Verify the value is 300 or less if not, this is a finding.</t>
    </r>
    <r>
      <rPr>
        <sz val="11"/>
        <color rgb="FF000000"/>
        <rFont val="Calibri"/>
      </rPr>
      <t xml:space="preserve">
</t>
    </r>
    <r>
      <rPr>
        <sz val="11"/>
        <color rgb="FF000000"/>
        <rFont val="Calibri"/>
      </rPr>
      <t>Note:If the directive does not exist, this is not a finding because it will default to 300.  It is recommended that the directive be explicitly set to prevent unexpected results should the defaults for any reason be changed (i.e. software update).</t>
    </r>
  </si>
  <si>
    <t>V-13725</t>
  </si>
  <si>
    <r>
      <rPr>
        <sz val="11"/>
        <rFont val="Calibri"/>
      </rPr>
      <t>The KeepAlive directive must be enabled.</t>
    </r>
  </si>
  <si>
    <r>
      <rPr>
        <sz val="11"/>
        <color rgb="FF000000"/>
        <rFont val="Calibri"/>
      </rPr>
      <t>Edit the httpd.conf file and set the value of "KeepAlive" to "On"</t>
    </r>
  </si>
  <si>
    <r>
      <rPr>
        <sz val="11"/>
        <color rgb="FF000000"/>
        <rFont val="Calibri"/>
      </rPr>
      <t>The KeepAlive extension to HTTP/1.0 and the persistent connection feature of HTTP/1.1 provide long lived HTTP sessions which allow multiple requests to be sent over the same connection. 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</si>
  <si>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To view the KeepAlive value enter the following command:</t>
    </r>
    <r>
      <rPr>
        <sz val="11"/>
        <color rgb="FF000000"/>
        <rFont val="Calibri"/>
      </rPr>
      <t xml:space="preserve">
</t>
    </r>
    <r>
      <rPr>
        <sz val="11"/>
        <color rgb="FF000000"/>
        <rFont val="Calibri"/>
      </rPr>
      <t>grep "KeepAlive" /usr/local/apache2/conf/httpd.conf.</t>
    </r>
    <r>
      <rPr>
        <sz val="11"/>
        <color rgb="FF000000"/>
        <rFont val="Calibri"/>
      </rPr>
      <t xml:space="preserve">
</t>
    </r>
    <r>
      <rPr>
        <sz val="11"/>
        <color rgb="FF000000"/>
        <rFont val="Calibri"/>
      </rPr>
      <t xml:space="preserve">Verify the Value of KeepAlive is set to “On” If not, this is a finding. </t>
    </r>
    <r>
      <rPr>
        <sz val="11"/>
        <color rgb="FF000000"/>
        <rFont val="Calibri"/>
      </rPr>
      <t xml:space="preserve">
</t>
    </r>
    <r>
      <rPr>
        <sz val="11"/>
        <color rgb="FF000000"/>
        <rFont val="Calibri"/>
      </rPr>
      <t>NOTE: This vulnerability can be documented locally with the ISSM/ISSO if the site has operational reasons for not using persistent connections. If the site has this documentation, this should be marked as Not a Finding.</t>
    </r>
  </si>
  <si>
    <t>V-13726</t>
  </si>
  <si>
    <r>
      <rPr>
        <sz val="11"/>
        <rFont val="Calibri"/>
      </rPr>
      <t>The KeepAliveTimeout directive must be defined.</t>
    </r>
  </si>
  <si>
    <r>
      <rPr>
        <sz val="11"/>
        <color rgb="FF000000"/>
        <rFont val="Calibri"/>
      </rPr>
      <t>Edit the httpd.conf file and set the value of "KeepAliveTimeout" to the value of 15 or less.</t>
    </r>
  </si>
  <si>
    <r>
      <rPr>
        <sz val="11"/>
        <color rgb="FF000000"/>
        <rFont val="Calibri"/>
      </rPr>
      <t>The number of seconds Apache will wait for a subsequent request before closing the connection. Once a request has been received, the timeout value specified by the Timeout directive applies. Setting KeepAliveTimeout to a high value may cause performance problems in heavily loaded servers. The higher the timeout, the more server processes will be kept occupied waiting on connections with idle clients. These requirements are set to mitigate the effects of several types of denial of service attacks.</t>
    </r>
  </si>
  <si>
    <r>
      <rPr>
        <sz val="11"/>
        <color rgb="FF000000"/>
        <rFont val="Calibri"/>
      </rPr>
      <t>To view the KeepAliveTimeout value enter the following command:</t>
    </r>
    <r>
      <rPr>
        <sz val="11"/>
        <color rgb="FF000000"/>
        <rFont val="Calibri"/>
      </rPr>
      <t xml:space="preserve">
</t>
    </r>
    <r>
      <rPr>
        <sz val="11"/>
        <color rgb="FF000000"/>
        <rFont val="Calibri"/>
      </rPr>
      <t>grep "KeepAliveTimeout" /usr/local/apache2/conf/httpd.conf.</t>
    </r>
    <r>
      <rPr>
        <sz val="11"/>
        <color rgb="FF000000"/>
        <rFont val="Calibri"/>
      </rPr>
      <t xml:space="preserve">
</t>
    </r>
    <r>
      <rPr>
        <sz val="11"/>
        <color rgb="FF000000"/>
        <rFont val="Calibri"/>
      </rPr>
      <t>If the value of "KeepAliveTimeout" is not set to 15 or less, this is a finding.</t>
    </r>
    <r>
      <rPr>
        <sz val="11"/>
        <color rgb="FF000000"/>
        <rFont val="Calibri"/>
      </rPr>
      <t xml:space="preserve">
</t>
    </r>
    <r>
      <rPr>
        <sz val="11"/>
        <color rgb="FF000000"/>
        <rFont val="Calibri"/>
      </rPr>
      <t>Note: If the directive does not exist, this is not a finding because it will default to 5. It is recommended that the directive be explicitly set to prevent unexpected results should the defaults for any reason change(i.e. software update).</t>
    </r>
  </si>
  <si>
    <t>V-13727</t>
  </si>
  <si>
    <r>
      <rPr>
        <sz val="11"/>
        <rFont val="Calibri"/>
      </rPr>
      <t>The httpd.conf StartServers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</si>
  <si>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StartServer</t>
    </r>
    <r>
      <rPr>
        <sz val="11"/>
        <color rgb="FF000000"/>
        <rFont val="Calibri"/>
      </rPr>
      <t xml:space="preserve">
</t>
    </r>
    <r>
      <rPr>
        <sz val="11"/>
        <color rgb="FF000000"/>
        <rFont val="Calibri"/>
      </rPr>
      <t>Set the directive to a value between 5 and 10,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</si>
  <si>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 The StartServers directive sets the number of child server processes created on startup. As the number of processes is dynamically controlled depending on the load, there is usually little reason to adjust this parameter.</t>
    </r>
    <r>
      <rPr>
        <sz val="11"/>
        <color rgb="FF000000"/>
        <rFont val="Calibri"/>
      </rPr>
      <t xml:space="preserve">
</t>
    </r>
    <r>
      <rPr>
        <sz val="11"/>
        <color rgb="FF000000"/>
        <rFont val="Calibri"/>
      </rPr>
      <t>The default value differs from MPM to MPM. For worker the default is StartServers 3. For prefork defaults to 5 and for mpmt_os2 to 2.</t>
    </r>
  </si>
  <si>
    <r>
      <rPr>
        <sz val="11"/>
        <color rgb="FF000000"/>
        <rFont val="Calibri"/>
      </rPr>
      <t xml:space="preserve">Locate the Apache httpd.conf file.  If you cannot locate the file, you can do a search of the drive to find the location of the file.  </t>
    </r>
    <r>
      <rPr>
        <sz val="11"/>
        <color rgb="FF000000"/>
        <rFont val="Calibri"/>
      </rPr>
      <t xml:space="preserve">
</t>
    </r>
    <r>
      <rPr>
        <sz val="11"/>
        <color rgb="FF000000"/>
        <rFont val="Calibri"/>
      </rPr>
      <t>Open the httpd.conf file with an editor and search for the following directive:</t>
    </r>
    <r>
      <rPr>
        <sz val="11"/>
        <color rgb="FF000000"/>
        <rFont val="Calibri"/>
      </rPr>
      <t xml:space="preserve">
</t>
    </r>
    <r>
      <rPr>
        <sz val="11"/>
        <color rgb="FF000000"/>
        <rFont val="Calibri"/>
      </rPr>
      <t>StartServers</t>
    </r>
    <r>
      <rPr>
        <sz val="11"/>
        <color rgb="FF000000"/>
        <rFont val="Calibri"/>
      </rPr>
      <t xml:space="preserve">
</t>
    </r>
    <r>
      <rPr>
        <sz val="11"/>
        <color rgb="FF000000"/>
        <rFont val="Calibri"/>
      </rPr>
      <t xml:space="preserve">The value needs to be between 5 and 10 </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does not exist, this is NOT a finding because it will default to 5.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or decreased value. If the site has this documentation, this should be marked as Not a Finding.</t>
    </r>
  </si>
  <si>
    <t>V-13728</t>
  </si>
  <si>
    <r>
      <rPr>
        <sz val="11"/>
        <rFont val="Calibri"/>
      </rPr>
      <t>The httpd.conf MinSpareServers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</si>
  <si>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MinSpareServers</t>
    </r>
    <r>
      <rPr>
        <sz val="11"/>
        <color rgb="FF000000"/>
        <rFont val="Calibri"/>
      </rPr>
      <t xml:space="preserve">
</t>
    </r>
    <r>
      <rPr>
        <sz val="11"/>
        <color rgb="FF000000"/>
        <rFont val="Calibri"/>
      </rPr>
      <t>Set the directive to a value of between 5 and 10,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</si>
  <si>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 The MinSpareServers directive sets the desired minimum number of idle child server processes. An idle process is one which is not handling a request. If there are fewer than MinSpareServers idle, then the parent process creates new children at a maximum rate of 1 per second.</t>
    </r>
    <r>
      <rPr>
        <sz val="11"/>
        <color rgb="FF000000"/>
        <rFont val="Calibri"/>
      </rPr>
      <t xml:space="preserve">
</t>
    </r>
    <r>
      <rPr>
        <sz val="11"/>
        <color rgb="FF000000"/>
        <rFont val="Calibri"/>
      </rPr>
      <t>Tuning of this parameter should only be necessary on very busy sites. Setting this parameter to a large number is almost always a bad idea.</t>
    </r>
  </si>
  <si>
    <r>
      <rPr>
        <sz val="11"/>
        <color rgb="FF000000"/>
        <rFont val="Calibri"/>
      </rPr>
      <t>Open the httpd.conf file with an editor and search for the following directive:</t>
    </r>
    <r>
      <rPr>
        <sz val="11"/>
        <color rgb="FF000000"/>
        <rFont val="Calibri"/>
      </rPr>
      <t xml:space="preserve">
</t>
    </r>
    <r>
      <rPr>
        <sz val="11"/>
        <color rgb="FF000000"/>
        <rFont val="Calibri"/>
      </rPr>
      <t>MinSpareServers</t>
    </r>
    <r>
      <rPr>
        <sz val="11"/>
        <color rgb="FF000000"/>
        <rFont val="Calibri"/>
      </rPr>
      <t xml:space="preserve">
</t>
    </r>
    <r>
      <rPr>
        <sz val="11"/>
        <color rgb="FF000000"/>
        <rFont val="Calibri"/>
      </rPr>
      <t>The value needs to be between 5 and 10</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is not found, you will need to review the httpd.conf file to see if there are other .conf files that are included of "linked" to the httpd.conf. The other conf files may contain these directives.</t>
    </r>
    <r>
      <rPr>
        <sz val="11"/>
        <color rgb="FF000000"/>
        <rFont val="Calibri"/>
      </rPr>
      <t xml:space="preserve">
</t>
    </r>
    <r>
      <rPr>
        <sz val="11"/>
        <color rgb="FF000000"/>
        <rFont val="Calibri"/>
      </rPr>
      <t>If the directive does not exist, this is NOT a finding because it will default to 5.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or decreased value. If the site has this documentation, this should be marked as Not a Finding.</t>
    </r>
  </si>
  <si>
    <t>V-13729</t>
  </si>
  <si>
    <r>
      <rPr>
        <sz val="11"/>
        <rFont val="Calibri"/>
      </rPr>
      <t>The httpd.conf MaxSpareServers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</si>
  <si>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MaxSpareServers</t>
    </r>
    <r>
      <rPr>
        <sz val="11"/>
        <color rgb="FF000000"/>
        <rFont val="Calibri"/>
      </rPr>
      <t xml:space="preserve">
</t>
    </r>
    <r>
      <rPr>
        <sz val="11"/>
        <color rgb="FF000000"/>
        <rFont val="Calibri"/>
      </rPr>
      <t>Set the directive to a value of 10 or less,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</si>
  <si>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Apache.org:The MaxSpareServers directive sets the desired maximum number of idle child server processes. An idle process is one which is not handling a request. If there are more than MaxSpareServers idle, then the parent process will kill off the excess processes.</t>
    </r>
    <r>
      <rPr>
        <sz val="11"/>
        <color rgb="FF000000"/>
        <rFont val="Calibri"/>
      </rPr>
      <t xml:space="preserve">
</t>
    </r>
    <r>
      <rPr>
        <sz val="11"/>
        <color rgb="FF000000"/>
        <rFont val="Calibri"/>
      </rPr>
      <t>Tuning of this parameter should only be necessary on very busy sites. Setting this parameter to a large number is almost always a bad idea. If you are trying to set the value equal to or lower than MinSpareServers, Apache will automatically adjust it to MinSpareServers + 1.</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</si>
  <si>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MaxSpareServers</t>
    </r>
    <r>
      <rPr>
        <sz val="11"/>
        <color rgb="FF000000"/>
        <rFont val="Calibri"/>
      </rPr>
      <t xml:space="preserve">
</t>
    </r>
    <r>
      <rPr>
        <sz val="11"/>
        <color rgb="FF000000"/>
        <rFont val="Calibri"/>
      </rPr>
      <t>The value needs to be 10 or less</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is not found, you will need to review the httpd.conf file to see if there are other .conf files that are included of "linked" to the httpd.conf. The other conf files may contain these directives.</t>
    </r>
    <r>
      <rPr>
        <sz val="11"/>
        <color rgb="FF000000"/>
        <rFont val="Calibri"/>
      </rPr>
      <t xml:space="preserve">
</t>
    </r>
    <r>
      <rPr>
        <sz val="11"/>
        <color rgb="FF000000"/>
        <rFont val="Calibri"/>
      </rPr>
      <t>If the directive does not exist, this is NOT a finding because it will default to 10.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value. If the site has this documentation, this should be marked as Not a Finding.</t>
    </r>
  </si>
  <si>
    <t>V-13730</t>
  </si>
  <si>
    <r>
      <rPr>
        <sz val="11"/>
        <rFont val="Calibri"/>
      </rPr>
      <t>The httpd.conf MaxClients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</si>
  <si>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MaxClients</t>
    </r>
    <r>
      <rPr>
        <sz val="11"/>
        <color rgb="FF000000"/>
        <rFont val="Calibri"/>
      </rPr>
      <t xml:space="preserve">
</t>
    </r>
    <r>
      <rPr>
        <sz val="11"/>
        <color rgb="FF000000"/>
        <rFont val="Calibri"/>
      </rPr>
      <t>Set the directive to a value of 256 or less,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</si>
  <si>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 The MaxClients directive sets the limit on the number of simultaneous requests that will be served. Any connection attempts over the MaxClients limit will normally be queued, up to a number based on the ListenBacklog directive. Once a child process is freed at the end of a different request, the connection will then be serviced.</t>
    </r>
    <r>
      <rPr>
        <sz val="11"/>
        <color rgb="FF000000"/>
        <rFont val="Calibri"/>
      </rPr>
      <t xml:space="preserve">
</t>
    </r>
    <r>
      <rPr>
        <sz val="11"/>
        <color rgb="FF000000"/>
        <rFont val="Calibri"/>
      </rPr>
      <t>For non-threaded servers (i.e., prefork), MaxClients translates into the maximum number of child processes that will be launched to serve requests. The default value is 256; to increase it, you must also raise ServerLimit.</t>
    </r>
    <r>
      <rPr>
        <sz val="11"/>
        <color rgb="FF000000"/>
        <rFont val="Calibri"/>
      </rPr>
      <t xml:space="preserve">
</t>
    </r>
    <r>
      <rPr>
        <sz val="11"/>
        <color rgb="FF000000"/>
        <rFont val="Calibri"/>
      </rPr>
      <t>For threaded and hybrid servers (e.g. beos or worker) MaxClients restricts the total number of threads that will be available to serve clients. The default value for beos is 50. For hybrid MPMs the default value is 16 (ServerLimit) multiplied by the value of 25 (ThreadsPerChild). Therefore, to increase MaxClients to a value that requires more than 16 processes, you must also raise ServerLimit.</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</si>
  <si>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MaxClients</t>
    </r>
    <r>
      <rPr>
        <sz val="11"/>
        <color rgb="FF000000"/>
        <rFont val="Calibri"/>
      </rPr>
      <t xml:space="preserve">
</t>
    </r>
    <r>
      <rPr>
        <sz val="11"/>
        <color rgb="FF000000"/>
        <rFont val="Calibri"/>
      </rPr>
      <t>The value needs to be 256 or less</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does not exist, this is NOT a finding because it will default to 256.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value. If the site has this documentation, this should be marked as Not a Finding.</t>
    </r>
  </si>
  <si>
    <t>V-13731</t>
  </si>
  <si>
    <r>
      <rPr>
        <sz val="11"/>
        <rFont val="Calibri"/>
      </rPr>
      <t>All interactive programs must be placed in a designated directory with appropriate permissions.</t>
    </r>
  </si>
  <si>
    <r>
      <rPr>
        <sz val="11"/>
        <color rgb="FF000000"/>
        <rFont val="Calibri"/>
      </rPr>
      <t>Locate any cgi-bin files and directories enabled in the Apache configuration via Script, ScriptAlias or other Script* directives.</t>
    </r>
    <r>
      <rPr>
        <sz val="11"/>
        <color rgb="FF000000"/>
        <rFont val="Calibri"/>
      </rPr>
      <t xml:space="preserve">
</t>
    </r>
    <r>
      <rPr>
        <sz val="11"/>
        <color rgb="FF000000"/>
        <rFont val="Calibri"/>
      </rPr>
      <t xml:space="preserve">Remove the printenv default CGI in cgi-bin directory if it is installed. </t>
    </r>
    <r>
      <rPr>
        <sz val="11"/>
        <color rgb="FF000000"/>
        <rFont val="Calibri"/>
      </rPr>
      <t xml:space="preserve">
</t>
    </r>
    <r>
      <rPr>
        <sz val="11"/>
        <color rgb="FF000000"/>
        <rFont val="Calibri"/>
      </rPr>
      <t xml:space="preserve">rm $APACHE_PREFIX/cgi-bin/printenv. </t>
    </r>
    <r>
      <rPr>
        <sz val="11"/>
        <color rgb="FF000000"/>
        <rFont val="Calibri"/>
      </rPr>
      <t xml:space="preserve">
</t>
    </r>
    <r>
      <rPr>
        <sz val="11"/>
        <color rgb="FF000000"/>
        <rFont val="Calibri"/>
      </rPr>
      <t xml:space="preserve">Remove the test-cgi file from the cgi-bin directory if it is installed. </t>
    </r>
    <r>
      <rPr>
        <sz val="11"/>
        <color rgb="FF000000"/>
        <rFont val="Calibri"/>
      </rPr>
      <t xml:space="preserve">
</t>
    </r>
    <r>
      <rPr>
        <sz val="11"/>
        <color rgb="FF000000"/>
        <rFont val="Calibri"/>
      </rPr>
      <t xml:space="preserve">rm $APACHE_PREFIX/cgi-bin/test-cgi. </t>
    </r>
    <r>
      <rPr>
        <sz val="11"/>
        <color rgb="FF000000"/>
        <rFont val="Calibri"/>
      </rPr>
      <t xml:space="preserve">
</t>
    </r>
    <r>
      <rPr>
        <sz val="11"/>
        <color rgb="FF000000"/>
        <rFont val="Calibri"/>
      </rPr>
      <t>Review and remove any other cgi-bin files which are not needed for business purposes.</t>
    </r>
  </si>
  <si>
    <r>
      <rPr>
        <sz val="11"/>
        <color rgb="FF000000"/>
        <rFont val="Calibri"/>
      </rPr>
      <t>Directory options directives are directives that can be applied to further restrict access to file and directories.  The Options directive controls which server features are available in a particular directory. The ExecCGI option controls the execution of CGI scripts using mod_cgi.  This needs to be restricted to only the directory intended for script execution.</t>
    </r>
  </si>
  <si>
    <r>
      <rPr>
        <sz val="11"/>
        <color rgb="FF000000"/>
        <rFont val="Calibri"/>
      </rPr>
      <t>Search for the unnecessary CGI programs which may be found in the directories configured with ScriptAlias, Script or other Script* directives. Often, CGI directories are named cgi-bin. Also, CGI AddHandler or SetHandler directives may also be in use for specific handlers such as perl, python and PHP.</t>
    </r>
    <r>
      <rPr>
        <sz val="11"/>
        <color rgb="FF000000"/>
        <rFont val="Calibri"/>
      </rPr>
      <t xml:space="preserve">
</t>
    </r>
    <r>
      <rPr>
        <sz val="11"/>
        <color rgb="FF000000"/>
        <rFont val="Calibri"/>
      </rPr>
      <t>To search the http.conf file for Options enter the following command:</t>
    </r>
    <r>
      <rPr>
        <sz val="11"/>
        <color rgb="FF000000"/>
        <rFont val="Calibri"/>
      </rPr>
      <t xml:space="preserve">
</t>
    </r>
    <r>
      <rPr>
        <sz val="11"/>
        <color rgb="FF000000"/>
        <rFont val="Calibri"/>
      </rPr>
      <t>grep "Options" /usr/local/apache2/conf/httpd.conf.</t>
    </r>
    <r>
      <rPr>
        <sz val="11"/>
        <color rgb="FF000000"/>
        <rFont val="Calibri"/>
      </rPr>
      <t xml:space="preserve">
</t>
    </r>
    <r>
      <rPr>
        <sz val="11"/>
        <color rgb="FF000000"/>
        <rFont val="Calibri"/>
      </rPr>
      <t>For every instance of “Options” in the httpd.conf file other than where CGI files are specifically located, the “ExecCGI” must be explicitly disabled (-ExecCGI).</t>
    </r>
    <r>
      <rPr>
        <sz val="11"/>
        <color rgb="FF000000"/>
        <rFont val="Calibri"/>
      </rPr>
      <t xml:space="preserve">
</t>
    </r>
    <r>
      <rPr>
        <sz val="11"/>
        <color rgb="FF000000"/>
        <rFont val="Calibri"/>
      </rPr>
      <t>If the value for Options is not returned with a “-ExecCGI” , this is a finding.</t>
    </r>
  </si>
  <si>
    <t>V-13732</t>
  </si>
  <si>
    <r>
      <rPr>
        <sz val="11"/>
        <rFont val="Calibri"/>
      </rPr>
      <t xml:space="preserve">The </t>
    </r>
    <r>
      <rPr>
        <sz val="11"/>
        <color rgb="FF000000"/>
        <rFont val="Calibri"/>
      </rPr>
      <t>"</t>
    </r>
    <r>
      <rPr>
        <sz val="11"/>
        <color rgb="FF000000"/>
        <rFont val="Calibri"/>
      </rPr>
      <t>–FollowSymLinks” setting must be disabled.</t>
    </r>
  </si>
  <si>
    <r>
      <rPr>
        <sz val="11"/>
        <color rgb="FF000000"/>
        <rFont val="Calibri"/>
      </rPr>
      <t>Edit the httpd.conf file and set the value of "FollowSymLinks" to "-FollowSymLinks".</t>
    </r>
  </si>
  <si>
    <r>
      <rPr>
        <sz val="11"/>
        <color rgb="FF000000"/>
        <rFont val="Calibri"/>
      </rPr>
      <t>The Options directive configures the web server features that are available in particular directories. The FollowSymLinks option controls the ability of the server to follow symbolic links. A symbolic link allows a file or a directory to be referenced using a symbolic name raising a potential hazard if symbolic linkage is made to a sensitive area. When web scripts are executed and symbolic links are allowed, the web user could be allowed to access locations on the web server that are outside the scope of the web document root or home directory.</t>
    </r>
  </si>
  <si>
    <r>
      <rPr>
        <sz val="11"/>
        <color rgb="FF000000"/>
        <rFont val="Calibri"/>
      </rPr>
      <t>To view the Options value enter the following command:</t>
    </r>
    <r>
      <rPr>
        <sz val="11"/>
        <color rgb="FF000000"/>
        <rFont val="Calibri"/>
      </rPr>
      <t xml:space="preserve">
</t>
    </r>
    <r>
      <rPr>
        <sz val="11"/>
        <color rgb="FF000000"/>
        <rFont val="Calibri"/>
      </rPr>
      <t>grep "Options" /usr/local/apache2/conf/httpd.conf.</t>
    </r>
    <r>
      <rPr>
        <sz val="11"/>
        <color rgb="FF000000"/>
        <rFont val="Calibri"/>
      </rPr>
      <t xml:space="preserve">
</t>
    </r>
    <r>
      <rPr>
        <sz val="11"/>
        <color rgb="FF000000"/>
        <rFont val="Calibri"/>
      </rPr>
      <t xml:space="preserve">Review all uncommented Options statements for the following value: -FollowSymLinks </t>
    </r>
    <r>
      <rPr>
        <sz val="11"/>
        <color rgb="FF000000"/>
        <rFont val="Calibri"/>
      </rPr>
      <t xml:space="preserve">
</t>
    </r>
    <r>
      <rPr>
        <sz val="11"/>
        <color rgb="FF000000"/>
        <rFont val="Calibri"/>
      </rPr>
      <t>If the value is found with an Options statement, and it does not have a preceding ‘-‘,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</si>
  <si>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V-13733</t>
  </si>
  <si>
    <r>
      <rPr>
        <sz val="11"/>
        <rFont val="Calibri"/>
      </rPr>
      <t>Server side includes (SSIs) must run with execution capability disabled.</t>
    </r>
  </si>
  <si>
    <r>
      <rPr>
        <sz val="11"/>
        <color rgb="FF000000"/>
        <rFont val="Calibri"/>
      </rPr>
      <t>Edit the httpd.conf file and add one of the following to the enabled Options directive:</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-Includes</t>
    </r>
    <r>
      <rPr>
        <sz val="11"/>
        <color rgb="FF000000"/>
        <rFont val="Calibri"/>
      </rPr>
      <t xml:space="preserve">
</t>
    </r>
    <r>
      <rPr>
        <sz val="11"/>
        <color rgb="FF000000"/>
        <rFont val="Calibri"/>
      </rPr>
      <t>Remove the ‘Includes’ or ‘+Includes’ setting from the options statement.</t>
    </r>
  </si>
  <si>
    <r>
      <rPr>
        <sz val="11"/>
        <color rgb="FF000000"/>
        <rFont val="Calibri"/>
      </rPr>
      <t>The Options directive configures the web server features that are available in particular directories.  The IncludesNOEXEC feature controls the ability of the server to utilize SSIs while disabling the exec command, which is used to execute external scripts.  If the full includes feature is used it could allow the execution of malware leading to a system compromise.</t>
    </r>
  </si>
  <si>
    <r>
      <rPr>
        <sz val="11"/>
        <color rgb="FF000000"/>
        <rFont val="Calibri"/>
      </rPr>
      <t>To view the Options value enter the following command:</t>
    </r>
    <r>
      <rPr>
        <sz val="11"/>
        <color rgb="FF000000"/>
        <rFont val="Calibri"/>
      </rPr>
      <t xml:space="preserve">
</t>
    </r>
    <r>
      <rPr>
        <sz val="11"/>
        <color rgb="FF000000"/>
        <rFont val="Calibri"/>
      </rPr>
      <t xml:space="preserve">grep "Options" /usr/local/apache2/conf/httpd.conf. </t>
    </r>
    <r>
      <rPr>
        <sz val="11"/>
        <color rgb="FF000000"/>
        <rFont val="Calibri"/>
      </rPr>
      <t xml:space="preserve">
</t>
    </r>
    <r>
      <rPr>
        <sz val="11"/>
        <color rgb="FF000000"/>
        <rFont val="Calibri"/>
      </rPr>
      <t>Review all uncommented Options statements for the following values:</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 xml:space="preserve">-Includes </t>
    </r>
    <r>
      <rPr>
        <sz val="11"/>
        <color rgb="FF000000"/>
        <rFont val="Calibri"/>
      </rPr>
      <t xml:space="preserve">
</t>
    </r>
    <r>
      <rPr>
        <sz val="11"/>
        <color rgb="FF000000"/>
        <rFont val="Calibri"/>
      </rPr>
      <t>If these values don’t exist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</si>
  <si>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V-13734</t>
  </si>
  <si>
    <r>
      <rPr>
        <sz val="11"/>
        <rFont val="Calibri"/>
      </rPr>
      <t>The MultiViews directive must be disabled.</t>
    </r>
  </si>
  <si>
    <r>
      <rPr>
        <sz val="11"/>
        <color rgb="FF000000"/>
        <rFont val="Calibri"/>
      </rPr>
      <t>Edit the httpd.conf file and add the "-" to the MultiViews setting, or set the options directive to None.</t>
    </r>
  </si>
  <si>
    <r>
      <rPr>
        <sz val="11"/>
        <color rgb="FF000000"/>
        <rFont val="Calibri"/>
      </rPr>
      <t>Directory options directives are directives that can be applied to further restrict access to file and directories. MultiViews is a per-directory option, meaning it can be set with an Options directive within a &lt;Directory&gt;, &lt;Location&gt; or &lt;Files&gt; section in httpd.conf, or (if AllowOverride is properly set) in .htaccess files. The effect of MultiViews is as follows: if the server receives a request for /some/dir/foo, if /some/dir has MultiViews enabled, and /some/dir/foo does not exist, then the server reads the directory looking for files named foo.*, and effectively fakes up a type map which names all those files, assigning them the same media types and content-encodings it would have if the client had asked for one of them by name. It then chooses the best match to the client's requirements.</t>
    </r>
  </si>
  <si>
    <r>
      <rPr>
        <sz val="11"/>
        <color rgb="FF000000"/>
        <rFont val="Calibri"/>
      </rPr>
      <t>To view the MultiViews value enter the following command:</t>
    </r>
    <r>
      <rPr>
        <sz val="11"/>
        <color rgb="FF000000"/>
        <rFont val="Calibri"/>
      </rPr>
      <t xml:space="preserve">
</t>
    </r>
    <r>
      <rPr>
        <sz val="11"/>
        <color rgb="FF000000"/>
        <rFont val="Calibri"/>
      </rPr>
      <t>grep "MultiView" /usr/local/apache2/conf/httpd.conf.</t>
    </r>
    <r>
      <rPr>
        <sz val="11"/>
        <color rgb="FF000000"/>
        <rFont val="Calibri"/>
      </rPr>
      <t xml:space="preserve">
</t>
    </r>
    <r>
      <rPr>
        <sz val="11"/>
        <color rgb="FF000000"/>
        <rFont val="Calibri"/>
      </rPr>
      <t xml:space="preserve">Review all uncommented Options statements for the following value: -MultiViews </t>
    </r>
    <r>
      <rPr>
        <sz val="11"/>
        <color rgb="FF000000"/>
        <rFont val="Calibri"/>
      </rPr>
      <t xml:space="preserve">
</t>
    </r>
    <r>
      <rPr>
        <sz val="11"/>
        <color rgb="FF000000"/>
        <rFont val="Calibri"/>
      </rPr>
      <t xml:space="preserve">If the value is found on the Options statement, and it does not have a preceding ‘-‘, this is a finding. </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</si>
  <si>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V-13735</t>
  </si>
  <si>
    <r>
      <rPr>
        <sz val="11"/>
        <rFont val="Calibri"/>
      </rPr>
      <t>Directory indexing must be disabled on directories not containing index files.</t>
    </r>
  </si>
  <si>
    <r>
      <rPr>
        <sz val="11"/>
        <color rgb="FF000000"/>
        <rFont val="Calibri"/>
      </rPr>
      <t>Edit the httpd.conf file and add an "-" to the Indexes setting, or set the options directive to None.</t>
    </r>
  </si>
  <si>
    <r>
      <rPr>
        <sz val="11"/>
        <color rgb="FF000000"/>
        <rFont val="Calibri"/>
      </rPr>
      <t>Directory options directives are directives that can be applied to further restrict access to file and directories.  If a URL which maps to a directory is requested, and there is no DirectoryIndex (e.g., index.html) in that directory, then mod_autoindex will return a formatted listing of the directory which is not acceptable.</t>
    </r>
  </si>
  <si>
    <r>
      <rPr>
        <sz val="11"/>
        <color rgb="FF000000"/>
        <rFont val="Calibri"/>
      </rPr>
      <t xml:space="preserve">To view the Indexes value enter the following command: </t>
    </r>
    <r>
      <rPr>
        <sz val="11"/>
        <color rgb="FF000000"/>
        <rFont val="Calibri"/>
      </rPr>
      <t xml:space="preserve">
</t>
    </r>
    <r>
      <rPr>
        <sz val="11"/>
        <color rgb="FF000000"/>
        <rFont val="Calibri"/>
      </rPr>
      <t xml:space="preserve">grep "Indexes" /usr/local/apache2/conf/httpd.conf. </t>
    </r>
    <r>
      <rPr>
        <sz val="11"/>
        <color rgb="FF000000"/>
        <rFont val="Calibri"/>
      </rPr>
      <t xml:space="preserve">
</t>
    </r>
    <r>
      <rPr>
        <sz val="11"/>
        <color rgb="FF000000"/>
        <rFont val="Calibri"/>
      </rPr>
      <t xml:space="preserve">Review all uncommented Options statements for the following value: -Indexes </t>
    </r>
    <r>
      <rPr>
        <sz val="11"/>
        <color rgb="FF000000"/>
        <rFont val="Calibri"/>
      </rPr>
      <t xml:space="preserve">
</t>
    </r>
    <r>
      <rPr>
        <sz val="11"/>
        <color rgb="FF000000"/>
        <rFont val="Calibri"/>
      </rPr>
      <t xml:space="preserve">If the value is found on the Options statement, and it does not have a preceding ‘-‘, this is a finding. </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</si>
  <si>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V-13736</t>
  </si>
  <si>
    <r>
      <rPr>
        <sz val="11"/>
        <rFont val="Calibri"/>
      </rPr>
      <t>The HTTP request message body size must be limited.</t>
    </r>
  </si>
  <si>
    <r>
      <rPr>
        <sz val="11"/>
        <color rgb="FF000000"/>
        <rFont val="Calibri"/>
      </rPr>
      <t>Edit the httpd.conf file and specify a size for the LimitRequestBody directive.</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</si>
  <si>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The Apache directives listed below limit the size of the various HTTP header sizes thereby limiting the chances for a buffer overflow. </t>
    </r>
    <r>
      <rPr>
        <sz val="11"/>
        <color rgb="FF000000"/>
        <rFont val="Calibri"/>
      </rPr>
      <t xml:space="preserve">
</t>
    </r>
    <r>
      <rPr>
        <sz val="11"/>
        <color rgb="FF000000"/>
        <rFont val="Calibri"/>
      </rPr>
      <t>The LimitRequestBody directive allows the user to set a limit on the allowed size of an HTTP request message body within the context in which the directive is given (server, per-directory, per-file or per-location). If the client request exceeds that limit, the server will return an error response instead of servicing the request. The size of a normal request message body will vary greatly depending on the nature of the resource and the methods allowed on that resource. CGI scripts typically use the message body for retrieving form information. Implementations of the PUT method will require a value at least as large as any representation that the server wishes to accept for that resource.</t>
    </r>
  </si>
  <si>
    <r>
      <rPr>
        <sz val="11"/>
        <color rgb="FF000000"/>
        <rFont val="Calibri"/>
      </rPr>
      <t xml:space="preserve">To view the LimitRequestBody value enter the following command: </t>
    </r>
    <r>
      <rPr>
        <sz val="11"/>
        <color rgb="FF000000"/>
        <rFont val="Calibri"/>
      </rPr>
      <t xml:space="preserve">
</t>
    </r>
    <r>
      <rPr>
        <sz val="11"/>
        <color rgb="FF000000"/>
        <rFont val="Calibri"/>
      </rPr>
      <t>grep "LimitRequestBody" /usr/local/apache2/conf/httpd.conf.</t>
    </r>
    <r>
      <rPr>
        <sz val="11"/>
        <color rgb="FF000000"/>
        <rFont val="Calibri"/>
      </rPr>
      <t xml:space="preserve">
</t>
    </r>
    <r>
      <rPr>
        <sz val="11"/>
        <color rgb="FF000000"/>
        <rFont val="Calibri"/>
      </rPr>
      <t xml:space="preserve">If the value of LimitRequestBody is not set to 1 or greater or does not exist, this is a finding. </t>
    </r>
    <r>
      <rPr>
        <sz val="11"/>
        <color rgb="FF000000"/>
        <rFont val="Calibri"/>
      </rPr>
      <t xml:space="preserve">
</t>
    </r>
    <r>
      <rPr>
        <sz val="11"/>
        <color rgb="FF000000"/>
        <rFont val="Calibri"/>
      </rPr>
      <t>Note: The default value is set to unlimited. It is recommended that the directive be explicitly set to prevent unexpected results should the defaults change with updated software.</t>
    </r>
  </si>
  <si>
    <t>V-13737</t>
  </si>
  <si>
    <r>
      <rPr>
        <sz val="11"/>
        <rFont val="Calibri"/>
      </rPr>
      <t>The HTTP request header fields must be limited.</t>
    </r>
  </si>
  <si>
    <r>
      <rPr>
        <sz val="11"/>
        <color rgb="FF000000"/>
        <rFont val="Calibri"/>
      </rPr>
      <t>Edit the httpd.conf file and set LimitRequestFields Directive to a value greater than 0.</t>
    </r>
  </si>
  <si>
    <r>
      <rPr>
        <sz val="11"/>
        <color rgb="FF000000"/>
        <rFont val="Calibri"/>
      </rPr>
      <t>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directives limits the size of the various HTTP header sizes thereby limiting the chances for a buffer overflow.</t>
    </r>
    <r>
      <rPr>
        <sz val="11"/>
        <color rgb="FF000000"/>
        <rFont val="Calibri"/>
      </rPr>
      <t xml:space="preserve">
</t>
    </r>
    <r>
      <rPr>
        <sz val="11"/>
        <color rgb="FF000000"/>
        <rFont val="Calibri"/>
      </rPr>
      <t>The LimitRequestFields directive allows the server administrator to modify the limit on the number of request header fields allowed in an HTTP request. A server needs this value to be larger than the number of fields that a normal client request might include. The number of request header fields used by a client rarely exceeds 20, but this may vary among different client implementations, often depending upon the extent to which a user has configured their browser to support detailed content negotiation. Optional HTTP extensions are often expressed using request header fields.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 The value should be increased if normal clients see an error response from the server that indicates too many fields were sent in the request.</t>
    </r>
  </si>
  <si>
    <r>
      <rPr>
        <sz val="11"/>
        <color rgb="FF000000"/>
        <rFont val="Calibri"/>
      </rPr>
      <t>To view the LimitRequestFields value enter the following command:</t>
    </r>
    <r>
      <rPr>
        <sz val="11"/>
        <color rgb="FF000000"/>
        <rFont val="Calibri"/>
      </rPr>
      <t xml:space="preserve">
</t>
    </r>
    <r>
      <rPr>
        <sz val="11"/>
        <color rgb="FF000000"/>
        <rFont val="Calibri"/>
      </rPr>
      <t>grep "LimitRequestFields" /usr/local/apache2/conf/httpd.conf.</t>
    </r>
    <r>
      <rPr>
        <sz val="11"/>
        <color rgb="FF000000"/>
        <rFont val="Calibri"/>
      </rPr>
      <t xml:space="preserve">
</t>
    </r>
    <r>
      <rPr>
        <sz val="11"/>
        <color rgb="FF000000"/>
        <rFont val="Calibri"/>
      </rPr>
      <t>If the value of LimitRequestFields is not set to a value greater than 0, this is a finding.</t>
    </r>
  </si>
  <si>
    <t>V-13738</t>
  </si>
  <si>
    <r>
      <rPr>
        <sz val="11"/>
        <rFont val="Calibri"/>
      </rPr>
      <t>The HTTP request header field size must be limited.</t>
    </r>
  </si>
  <si>
    <r>
      <rPr>
        <sz val="11"/>
        <color rgb="FF000000"/>
        <rFont val="Calibri"/>
      </rPr>
      <t>Edit the httpd.conf file and ensure the LimitRequestFieldSize is explicitly configured and set to 8190 or other approved value.</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</si>
  <si>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directives limits the size of the various HTTP header sizes thereby limiting the chances for a buffer overflow. </t>
    </r>
    <r>
      <rPr>
        <sz val="11"/>
        <color rgb="FF000000"/>
        <rFont val="Calibri"/>
      </rPr>
      <t xml:space="preserve">
</t>
    </r>
    <r>
      <rPr>
        <sz val="11"/>
        <color rgb="FF000000"/>
        <rFont val="Calibri"/>
      </rPr>
      <t>The LimitRequestFieldSize directive allows the server administrator to reduce or increase the limit on the allowed size of an HTTP request header field. A server needs this value to be large enough to hold any one header field from a normal client request. The size of a normal request header field will vary greatly among different client implementations, often depending upon the extent to which a user has configured their browser to support detailed content negotiation. SPNEGO authentication headers can be up to 12392 bytes.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</si>
  <si>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To view the LimitRequestFieldSize value enter the following command:</t>
    </r>
    <r>
      <rPr>
        <sz val="11"/>
        <color rgb="FF000000"/>
        <rFont val="Calibri"/>
      </rPr>
      <t xml:space="preserve">
</t>
    </r>
    <r>
      <rPr>
        <sz val="11"/>
        <color rgb="FF000000"/>
        <rFont val="Calibri"/>
      </rPr>
      <t>grep "LimitRequestFieldSize" /usr/local/apache2/conf/httpd.conf.</t>
    </r>
    <r>
      <rPr>
        <sz val="11"/>
        <color rgb="FF000000"/>
        <rFont val="Calibri"/>
      </rPr>
      <t xml:space="preserve">
</t>
    </r>
    <r>
      <rPr>
        <sz val="11"/>
        <color rgb="FF000000"/>
        <rFont val="Calibri"/>
      </rPr>
      <t>If no LimitRequestFieldSize directives exist, this is a Finding. Although the default value is 8190, this directive must be explicitly set.</t>
    </r>
    <r>
      <rPr>
        <sz val="11"/>
        <color rgb="FF000000"/>
        <rFont val="Calibri"/>
      </rPr>
      <t xml:space="preserve">
</t>
    </r>
    <r>
      <rPr>
        <sz val="11"/>
        <color rgb="FF000000"/>
        <rFont val="Calibri"/>
      </rPr>
      <t>If the value of LimitRequestFieldSize is not set to 8190, this is a finding.</t>
    </r>
  </si>
  <si>
    <t>V-13739</t>
  </si>
  <si>
    <r>
      <rPr>
        <sz val="11"/>
        <rFont val="Calibri"/>
      </rPr>
      <t>The HTTP request line must be limited.</t>
    </r>
  </si>
  <si>
    <r>
      <rPr>
        <sz val="11"/>
        <color rgb="FF000000"/>
        <rFont val="Calibri"/>
      </rPr>
      <t>Edit the httpd.conf file and set the LimitRequestLine to 8190 or other approved value. If no LimitRequestLine directives exist, explicitly add the directive and set to 8190.</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</si>
  <si>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directives limits the size of the various HTTP header sizes thereby limiting the chances for a buffer overflow. </t>
    </r>
    <r>
      <rPr>
        <sz val="11"/>
        <color rgb="FF000000"/>
        <rFont val="Calibri"/>
      </rPr>
      <t xml:space="preserve">
</t>
    </r>
    <r>
      <rPr>
        <sz val="11"/>
        <color rgb="FF000000"/>
        <rFont val="Calibri"/>
      </rPr>
      <t>The LimitRequestLine directive allows the server administrator to reduce or increase the limit on the allowed size of a client's HTTP request-line. Since the request-line consists of the HTTP method, URI, and protocol version, the LimitRequestLine directive places a restriction on the length of a request-URI allowed for a request on the server. A server needs this value to be large enough to hold any of its resource names, including any information that might be passed in the query part of a GET request.</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</si>
  <si>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To view the LimitRequestLine value enter the following command:</t>
    </r>
    <r>
      <rPr>
        <sz val="11"/>
        <color rgb="FF000000"/>
        <rFont val="Calibri"/>
      </rPr>
      <t xml:space="preserve">
</t>
    </r>
    <r>
      <rPr>
        <sz val="11"/>
        <color rgb="FF000000"/>
        <rFont val="Calibri"/>
      </rPr>
      <t>grep "LimitRequestLine" /usr/local/apache2/conf/httpd.conf.</t>
    </r>
    <r>
      <rPr>
        <sz val="11"/>
        <color rgb="FF000000"/>
        <rFont val="Calibri"/>
      </rPr>
      <t xml:space="preserve">
</t>
    </r>
    <r>
      <rPr>
        <sz val="11"/>
        <color rgb="FF000000"/>
        <rFont val="Calibri"/>
      </rPr>
      <t>If the value of LimitRequestLine is not set to 8190, this is a finding.</t>
    </r>
    <r>
      <rPr>
        <sz val="11"/>
        <color rgb="FF000000"/>
        <rFont val="Calibri"/>
      </rPr>
      <t xml:space="preserve">
</t>
    </r>
    <r>
      <rPr>
        <sz val="11"/>
        <color rgb="FF000000"/>
        <rFont val="Calibri"/>
      </rPr>
      <t>If no LimitRequestLine directives exist, this is a Finding. Although the default value is 8190, this directive must be explicitly set.</t>
    </r>
  </si>
  <si>
    <t>V-15334</t>
  </si>
  <si>
    <r>
      <rPr>
        <sz val="11"/>
        <rFont val="Calibri"/>
      </rPr>
      <t>Web sites must utilize ports, protocols, and services according to PPSM guidelines.</t>
    </r>
  </si>
  <si>
    <r>
      <rPr>
        <sz val="11"/>
        <color rgb="FF000000"/>
        <rFont val="Calibri"/>
      </rPr>
      <t>Ensure the web site enforces the use of IANA well-known ports for HTTP and HTTPS.</t>
    </r>
  </si>
  <si>
    <r>
      <rPr>
        <sz val="11"/>
        <color rgb="FF000000"/>
        <rFont val="Calibri"/>
      </rPr>
      <t>Failure to comply with DoD ports, protocols, and services (PPS) requirements can result</t>
    </r>
    <r>
      <rPr>
        <sz val="11"/>
        <color rgb="FF000000"/>
        <rFont val="Calibri"/>
      </rPr>
      <t xml:space="preserve">
</t>
    </r>
    <r>
      <rPr>
        <sz val="11"/>
        <color rgb="FF000000"/>
        <rFont val="Calibri"/>
      </rPr>
      <t>in compromise of enclave boundary protections and/or functionality of the AIS.</t>
    </r>
    <r>
      <rPr>
        <sz val="11"/>
        <color rgb="FF000000"/>
        <rFont val="Calibri"/>
      </rPr>
      <t xml:space="preserve">
</t>
    </r>
    <r>
      <rPr>
        <sz val="11"/>
        <color rgb="FF000000"/>
        <rFont val="Calibri"/>
      </rPr>
      <t>The IAM will ensure web servers are configured to use only authorized PPS in accordance with the Network Infrastructure STIG, DoD Instruction 8551.1, Ports, Protocols, and Services Management (PPSM), and the associated Ports, Protocols, and Services (PPS) Assurance Category Assignments List.</t>
    </r>
  </si>
  <si>
    <r>
      <rPr>
        <sz val="11"/>
        <color rgb="FF000000"/>
        <rFont val="Calibri"/>
      </rPr>
      <t>Review the web site to determine if HTTP and HTTPs are used in accordance with well known ports (e.g., 80 and 443) or those ports and services as registered and approved for use by the DoD PPSM. Any variation in PPS will be documented, registered, and approved by the PPSM. If not, this is a finding.</t>
    </r>
  </si>
  <si>
    <t>V-26279</t>
  </si>
  <si>
    <r>
      <rPr>
        <sz val="11"/>
        <rFont val="Calibri"/>
      </rPr>
      <t>Error logging must be enabled.</t>
    </r>
  </si>
  <si>
    <r>
      <rPr>
        <sz val="11"/>
        <color rgb="FF000000"/>
        <rFont val="Calibri"/>
      </rPr>
      <t>Edit the httpd.conf file and enter the name and path to the ErrorLog.</t>
    </r>
  </si>
  <si>
    <r>
      <rPr>
        <sz val="11"/>
        <color rgb="FF000000"/>
        <rFont val="Calibri"/>
      </rPr>
      <t>The server error logs are invaluable because they can also be used to identify potential problems and enable proactive remediation.  . Log data can reveal anomalous behavior such as “not found” or “unauthorized” errors that may be an evidence of attack attempts.   Failure to enable error logging can significantly reduce the ability of Web Administrators to detect or remediate problems.</t>
    </r>
  </si>
  <si>
    <r>
      <rPr>
        <sz val="11"/>
        <color rgb="FF000000"/>
        <rFont val="Calibri"/>
      </rPr>
      <t>Enter the following command:</t>
    </r>
    <r>
      <rPr>
        <sz val="11"/>
        <color rgb="FF000000"/>
        <rFont val="Calibri"/>
      </rPr>
      <t xml:space="preserve">
</t>
    </r>
    <r>
      <rPr>
        <sz val="11"/>
        <color rgb="FF000000"/>
        <rFont val="Calibri"/>
      </rPr>
      <t>grep "ErrorLog" /usr/local/apache2/conf/httpd.conf</t>
    </r>
    <r>
      <rPr>
        <sz val="11"/>
        <color rgb="FF000000"/>
        <rFont val="Calibri"/>
      </rPr>
      <t xml:space="preserve">
</t>
    </r>
    <r>
      <rPr>
        <sz val="11"/>
        <color rgb="FF000000"/>
        <rFont val="Calibri"/>
      </rPr>
      <t xml:space="preserve">This directive lists the name and location of the error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result lists no data, this is a finding.</t>
    </r>
  </si>
  <si>
    <t>V-26280</t>
  </si>
  <si>
    <r>
      <rPr>
        <sz val="11"/>
        <rFont val="Calibri"/>
      </rPr>
      <t>The sites error logs must log the correct format.</t>
    </r>
  </si>
  <si>
    <r>
      <rPr>
        <sz val="11"/>
        <color rgb="FF000000"/>
        <rFont val="Calibri"/>
      </rPr>
      <t>Edit the httpd.conf file and add LogFormat "%a %A %h %H %l %m %s %t %u %U \"%{Referer}i\" " combined</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</si>
  <si>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The LogFormat directive defines the format and information to be included in the access log entries.</t>
    </r>
  </si>
  <si>
    <r>
      <rPr>
        <sz val="11"/>
        <color rgb="FF000000"/>
        <rFont val="Calibri"/>
      </rPr>
      <t>Enter the following command:</t>
    </r>
    <r>
      <rPr>
        <sz val="11"/>
        <color rgb="FF000000"/>
        <rFont val="Calibri"/>
      </rPr>
      <t xml:space="preserve">
</t>
    </r>
    <r>
      <rPr>
        <sz val="11"/>
        <color rgb="FF000000"/>
        <rFont val="Calibri"/>
      </rPr>
      <t>grep "LogFormat" /usr/local/apache2/conf/httpd.conf.</t>
    </r>
    <r>
      <rPr>
        <sz val="11"/>
        <color rgb="FF000000"/>
        <rFont val="Calibri"/>
      </rPr>
      <t xml:space="preserve">
</t>
    </r>
    <r>
      <rPr>
        <sz val="11"/>
        <color rgb="FF000000"/>
        <rFont val="Calibri"/>
      </rPr>
      <t xml:space="preserve">The command should return the following value: </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If the above value is not returned, this is a finding.</t>
    </r>
  </si>
  <si>
    <t>V-26281</t>
  </si>
  <si>
    <r>
      <rPr>
        <sz val="11"/>
        <rFont val="Calibri"/>
      </rPr>
      <t>System logging must be enabled.</t>
    </r>
  </si>
  <si>
    <r>
      <rPr>
        <sz val="11"/>
        <color rgb="FF000000"/>
        <rFont val="Calibri"/>
      </rPr>
      <t>Edit the httpd.conf file and configure to load the log_config_module. Configure with ErrorLog and CustomLog directives to ensure comprehensive system and access logging.</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</si>
  <si>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The CustomLog directive specifies the log file, syslog facility, or piped logging utility.</t>
    </r>
  </si>
  <si>
    <r>
      <rPr>
        <sz val="11"/>
        <color rgb="FF000000"/>
        <rFont val="Calibri"/>
      </rPr>
      <t>Enter the following command:</t>
    </r>
    <r>
      <rPr>
        <sz val="11"/>
        <color rgb="FF000000"/>
        <rFont val="Calibri"/>
      </rPr>
      <t xml:space="preserve">
</t>
    </r>
    <r>
      <rPr>
        <sz val="11"/>
        <color rgb="FF000000"/>
        <rFont val="Calibri"/>
      </rPr>
      <t>grep "CustomLog" /usr/local/apache2/conf/httpd.conf</t>
    </r>
    <r>
      <rPr>
        <sz val="11"/>
        <color rgb="FF000000"/>
        <rFont val="Calibri"/>
      </rPr>
      <t xml:space="preserve">
</t>
    </r>
    <r>
      <rPr>
        <sz val="11"/>
        <color rgb="FF000000"/>
        <rFont val="Calibri"/>
      </rPr>
      <t>The command should return the following value:.</t>
    </r>
    <r>
      <rPr>
        <sz val="11"/>
        <color rgb="FF000000"/>
        <rFont val="Calibri"/>
      </rPr>
      <t xml:space="preserve">
</t>
    </r>
    <r>
      <rPr>
        <sz val="11"/>
        <color rgb="FF000000"/>
        <rFont val="Calibri"/>
      </rPr>
      <t>CustomLog "Logs/access_log" common</t>
    </r>
    <r>
      <rPr>
        <sz val="11"/>
        <color rgb="FF000000"/>
        <rFont val="Calibri"/>
      </rPr>
      <t xml:space="preserve">
</t>
    </r>
    <r>
      <rPr>
        <sz val="11"/>
        <color rgb="FF000000"/>
        <rFont val="Calibri"/>
      </rPr>
      <t>If the above value is not returned, this is a finding.</t>
    </r>
  </si>
  <si>
    <t>V-26282</t>
  </si>
  <si>
    <r>
      <rPr>
        <sz val="11"/>
        <rFont val="Calibri"/>
      </rPr>
      <t>The LogLevel directive must be enabled.</t>
    </r>
  </si>
  <si>
    <r>
      <rPr>
        <sz val="11"/>
        <color rgb="FF000000"/>
        <rFont val="Calibri"/>
      </rPr>
      <t>Edit the httpd.conf file and add the value LogLevel warn.</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</si>
  <si>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While the ErrorLog directive configures the error log file name, the LogLevel directive is used to configure the severity level for the error logs. The log level values are the standard syslog levels: emerg, alert, crit, error, warn, notice, info and debug.</t>
    </r>
  </si>
  <si>
    <r>
      <rPr>
        <sz val="11"/>
        <color rgb="FF000000"/>
        <rFont val="Calibri"/>
      </rPr>
      <t>Enter the following command:</t>
    </r>
    <r>
      <rPr>
        <sz val="11"/>
        <color rgb="FF000000"/>
        <rFont val="Calibri"/>
      </rPr>
      <t xml:space="preserve">
</t>
    </r>
    <r>
      <rPr>
        <sz val="11"/>
        <color rgb="FF000000"/>
        <rFont val="Calibri"/>
      </rPr>
      <t>grep "LogLevel" /usr/local/apache2/conf/httpd.conf</t>
    </r>
    <r>
      <rPr>
        <sz val="11"/>
        <color rgb="FF000000"/>
        <rFont val="Calibri"/>
      </rPr>
      <t xml:space="preserve">
</t>
    </r>
    <r>
      <rPr>
        <sz val="11"/>
        <color rgb="FF000000"/>
        <rFont val="Calibri"/>
      </rPr>
      <t xml:space="preserve">The command should return the following value: </t>
    </r>
    <r>
      <rPr>
        <sz val="11"/>
        <color rgb="FF000000"/>
        <rFont val="Calibri"/>
      </rPr>
      <t xml:space="preserve">
</t>
    </r>
    <r>
      <rPr>
        <sz val="11"/>
        <color rgb="FF000000"/>
        <rFont val="Calibri"/>
      </rPr>
      <t>LogLevel warn</t>
    </r>
    <r>
      <rPr>
        <sz val="11"/>
        <color rgb="FF000000"/>
        <rFont val="Calibri"/>
      </rPr>
      <t xml:space="preserve">
</t>
    </r>
    <r>
      <rPr>
        <sz val="11"/>
        <color rgb="FF000000"/>
        <rFont val="Calibri"/>
      </rPr>
      <t>If the above value is not returned, this is a finding.</t>
    </r>
    <r>
      <rPr>
        <sz val="11"/>
        <color rgb="FF000000"/>
        <rFont val="Calibri"/>
      </rPr>
      <t xml:space="preserve">
</t>
    </r>
    <r>
      <rPr>
        <sz val="11"/>
        <color rgb="FF000000"/>
        <rFont val="Calibri"/>
      </rPr>
      <t>Note:  If LogLevel is set to error, crit, alert, or emerg which are higher thresholds this is not a finding.</t>
    </r>
  </si>
  <si>
    <t>V-26285</t>
  </si>
  <si>
    <r>
      <rPr>
        <sz val="11"/>
        <rFont val="Calibri"/>
      </rPr>
      <t>Active software modules must be minimized.</t>
    </r>
  </si>
  <si>
    <r>
      <rPr>
        <sz val="11"/>
        <color rgb="FF000000"/>
        <rFont val="Calibri"/>
      </rPr>
      <t>Disable any modules that are not needed.</t>
    </r>
  </si>
  <si>
    <r>
      <rPr>
        <sz val="11"/>
        <color rgb="FF000000"/>
        <rFont val="Calibri"/>
      </rPr>
      <t>Modules are the source of Apache httpd servers core and dynamic capabilities. Thus not every module available is needed for operation. Most installations only need a small subset of the modules available. By minimizing the enabled modules to only those that are required, we reduce the number of doors and have therefore reduced the attack surface of the web site. Likewise having fewer modules means less software that could have vulnerabilities.</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</si>
  <si>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the loaded modules. Validate that all displayed modules are required for operations. If any module is not required for operation, this is a finding.</t>
    </r>
    <r>
      <rPr>
        <sz val="11"/>
        <color rgb="FF000000"/>
        <rFont val="Calibri"/>
      </rPr>
      <t xml:space="preserve">
</t>
    </r>
    <r>
      <rPr>
        <sz val="11"/>
        <color rgb="FF000000"/>
        <rFont val="Calibri"/>
      </rPr>
      <t xml:space="preserve">Note:  The following modules are needed for basic web function and do not need to be reviewed:  </t>
    </r>
    <r>
      <rPr>
        <sz val="11"/>
        <color rgb="FF000000"/>
        <rFont val="Calibri"/>
      </rPr>
      <t xml:space="preserve">
</t>
    </r>
    <r>
      <rPr>
        <sz val="11"/>
        <color rgb="FF000000"/>
        <rFont val="Calibri"/>
      </rPr>
      <t>core_module</t>
    </r>
    <r>
      <rPr>
        <sz val="11"/>
        <color rgb="FF000000"/>
        <rFont val="Calibri"/>
      </rPr>
      <t xml:space="preserve">
</t>
    </r>
    <r>
      <rPr>
        <sz val="11"/>
        <color rgb="FF000000"/>
        <rFont val="Calibri"/>
      </rPr>
      <t>http_module</t>
    </r>
    <r>
      <rPr>
        <sz val="11"/>
        <color rgb="FF000000"/>
        <rFont val="Calibri"/>
      </rPr>
      <t xml:space="preserve">
</t>
    </r>
    <r>
      <rPr>
        <sz val="11"/>
        <color rgb="FF000000"/>
        <rFont val="Calibri"/>
      </rPr>
      <t>so_module</t>
    </r>
    <r>
      <rPr>
        <sz val="11"/>
        <color rgb="FF000000"/>
        <rFont val="Calibri"/>
      </rPr>
      <t xml:space="preserve">
</t>
    </r>
    <r>
      <rPr>
        <sz val="11"/>
        <color rgb="FF000000"/>
        <rFont val="Calibri"/>
      </rPr>
      <t>mpm_prefork_module</t>
    </r>
  </si>
  <si>
    <t>V-26287</t>
  </si>
  <si>
    <r>
      <rPr>
        <sz val="11"/>
        <rFont val="Calibri"/>
      </rPr>
      <t>Web Distributed Authoring and Versioning (WebDAV) must be disabled.</t>
    </r>
  </si>
  <si>
    <r>
      <rPr>
        <sz val="11"/>
        <color rgb="FF000000"/>
        <rFont val="Calibri"/>
      </rPr>
      <t>Edit the httpd.conf file and remove the following modules:</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</si>
  <si>
    <r>
      <rPr>
        <sz val="11"/>
        <color rgb="FF000000"/>
        <rFont val="Calibri"/>
      </rPr>
      <t>The Apache mod_dav and mod_dav_fs modules support WebDAV ('Web-based Distributed Authoring and Versioning') functionality for Apache. WebDAV is an extension to the HTTP protocol which allows clients to create, move, and delete files and resources on the web server. WebDAV is not widely used, and has serious security concerns as it may allow clients to modify unauthorized files on the web server. Therefore, the WebDav modules mod_dav and mod_dav_fs should be disabled.</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</si>
  <si>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 xml:space="preserve">This will provide a list of all loaded modules.  If any of the following modules are found, this is a finding. </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</si>
  <si>
    <t>V-26294</t>
  </si>
  <si>
    <r>
      <rPr>
        <sz val="11"/>
        <rFont val="Calibri"/>
      </rPr>
      <t>Web server status module must be disabled.</t>
    </r>
  </si>
  <si>
    <r>
      <rPr>
        <sz val="11"/>
        <color rgb="FF000000"/>
        <rFont val="Calibri"/>
      </rPr>
      <t>Edit the httpd.conf file and disable info_module and status_module.</t>
    </r>
  </si>
  <si>
    <r>
      <rPr>
        <sz val="11"/>
        <color rgb="FF000000"/>
        <rFont val="Calibri"/>
      </rPr>
      <t>The Apache mod_info module provides information on the server configuration via access to a /server-info URL location, while the mod_status module provides current server performance statistics. While having server configuration and status information available as a web page may be convenient, it is recommended that these modules not be enabled: Once mod_info is loaded into the server, its handler capability is available in per-directory .htaccess files and can leak sensitive information from the configuration directives of other Apache modules such as system paths, usernames/passwords, database names, etc. If mod_status is loaded into the server, its handler capability is available in all configuration files, including per-directory files (e.g., .htaccess) and may have security-related ramifications.</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</si>
  <si>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any of the following modules are found, this is a finding.</t>
    </r>
    <r>
      <rPr>
        <sz val="11"/>
        <color rgb="FF000000"/>
        <rFont val="Calibri"/>
      </rPr>
      <t xml:space="preserve">
</t>
    </r>
    <r>
      <rPr>
        <sz val="11"/>
        <color rgb="FF000000"/>
        <rFont val="Calibri"/>
      </rPr>
      <t>info_module</t>
    </r>
    <r>
      <rPr>
        <sz val="11"/>
        <color rgb="FF000000"/>
        <rFont val="Calibri"/>
      </rPr>
      <t xml:space="preserve">
</t>
    </r>
    <r>
      <rPr>
        <sz val="11"/>
        <color rgb="FF000000"/>
        <rFont val="Calibri"/>
      </rPr>
      <t>status_module</t>
    </r>
  </si>
  <si>
    <t>V-26299</t>
  </si>
  <si>
    <r>
      <rPr>
        <sz val="11"/>
        <rFont val="Calibri"/>
      </rPr>
      <t>The web server must not be configured as a proxy server.</t>
    </r>
  </si>
  <si>
    <r>
      <rPr>
        <sz val="11"/>
        <color rgb="FF000000"/>
        <rFont val="Calibri"/>
      </rPr>
      <t>Edit the httpd.conf file and remove the following modules:</t>
    </r>
    <r>
      <rPr>
        <sz val="11"/>
        <color rgb="FF000000"/>
        <rFont val="Calibri"/>
      </rPr>
      <t xml:space="preserve">
</t>
    </r>
    <r>
      <rPr>
        <sz val="11"/>
        <color rgb="FF000000"/>
        <rFont val="Calibri"/>
      </rPr>
      <t>proxy_module</t>
    </r>
    <r>
      <rPr>
        <sz val="11"/>
        <color rgb="FF000000"/>
        <rFont val="Calibri"/>
      </rPr>
      <t xml:space="preserve">
</t>
    </r>
    <r>
      <rPr>
        <sz val="11"/>
        <color rgb="FF000000"/>
        <rFont val="Calibri"/>
      </rPr>
      <t>proxy_ajp_module</t>
    </r>
    <r>
      <rPr>
        <sz val="11"/>
        <color rgb="FF000000"/>
        <rFont val="Calibri"/>
      </rPr>
      <t xml:space="preserve">
</t>
    </r>
    <r>
      <rPr>
        <sz val="11"/>
        <color rgb="FF000000"/>
        <rFont val="Calibri"/>
      </rPr>
      <t>proxy_balancer_module</t>
    </r>
    <r>
      <rPr>
        <sz val="11"/>
        <color rgb="FF000000"/>
        <rFont val="Calibri"/>
      </rPr>
      <t xml:space="preserve">
</t>
    </r>
    <r>
      <rPr>
        <sz val="11"/>
        <color rgb="FF000000"/>
        <rFont val="Calibri"/>
      </rPr>
      <t>proxy_ftp_module</t>
    </r>
    <r>
      <rPr>
        <sz val="11"/>
        <color rgb="FF000000"/>
        <rFont val="Calibri"/>
      </rPr>
      <t xml:space="preserve">
</t>
    </r>
    <r>
      <rPr>
        <sz val="11"/>
        <color rgb="FF000000"/>
        <rFont val="Calibri"/>
      </rPr>
      <t>proxy_http_module</t>
    </r>
    <r>
      <rPr>
        <sz val="11"/>
        <color rgb="FF000000"/>
        <rFont val="Calibri"/>
      </rPr>
      <t xml:space="preserve">
</t>
    </r>
    <r>
      <rPr>
        <sz val="11"/>
        <color rgb="FF000000"/>
        <rFont val="Calibri"/>
      </rPr>
      <t>proxy_connect_module</t>
    </r>
  </si>
  <si>
    <r>
      <rPr>
        <sz val="11"/>
        <color rgb="FF000000"/>
        <rFont val="Calibri"/>
      </rPr>
      <t>The Apache proxy modules allow the server to act as a proxy (either forward or reverse proxy) of http and other protocols with additional proxy modules loaded. If the Apache installation is not intended to proxy requests to or from another network then the proxy module should not be loaded. Proxy servers can act as an important security control when properly configured, however a secure proxy server is not within the scope of this STIG. A web server should be primarily a web server or a proxy server but not both, for the same reasons that other multi-use servers are not recommended. Scanning for web servers that will also proxy requests is a very common attack, as proxy servers are useful for anonymizing attacks on other servers, or possibly proxying requests into an otherwise protected network.</t>
    </r>
  </si>
  <si>
    <r>
      <rPr>
        <sz val="11"/>
        <color rgb="FF000000"/>
        <rFont val="Calibri"/>
      </rPr>
      <t>Note: If the Apache web server is only performing in a proxy server role and does not host any websites nor support any applications, this check is Not Applicable.</t>
    </r>
    <r>
      <rPr>
        <sz val="11"/>
        <color rgb="FF000000"/>
        <rFont val="Calibri"/>
      </rPr>
      <t xml:space="preserve">
</t>
    </r>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any of the following modules are found, this is a finding:</t>
    </r>
    <r>
      <rPr>
        <sz val="11"/>
        <color rgb="FF000000"/>
        <rFont val="Calibri"/>
      </rPr>
      <t xml:space="preserve">
</t>
    </r>
    <r>
      <rPr>
        <sz val="11"/>
        <color rgb="FF000000"/>
        <rFont val="Calibri"/>
      </rPr>
      <t>proxy_module</t>
    </r>
    <r>
      <rPr>
        <sz val="11"/>
        <color rgb="FF000000"/>
        <rFont val="Calibri"/>
      </rPr>
      <t xml:space="preserve">
</t>
    </r>
    <r>
      <rPr>
        <sz val="11"/>
        <color rgb="FF000000"/>
        <rFont val="Calibri"/>
      </rPr>
      <t>proxy_ajp_module</t>
    </r>
    <r>
      <rPr>
        <sz val="11"/>
        <color rgb="FF000000"/>
        <rFont val="Calibri"/>
      </rPr>
      <t xml:space="preserve">
</t>
    </r>
    <r>
      <rPr>
        <sz val="11"/>
        <color rgb="FF000000"/>
        <rFont val="Calibri"/>
      </rPr>
      <t>proxy_balancer_module</t>
    </r>
    <r>
      <rPr>
        <sz val="11"/>
        <color rgb="FF000000"/>
        <rFont val="Calibri"/>
      </rPr>
      <t xml:space="preserve">
</t>
    </r>
    <r>
      <rPr>
        <sz val="11"/>
        <color rgb="FF000000"/>
        <rFont val="Calibri"/>
      </rPr>
      <t>proxy_ftp_module</t>
    </r>
    <r>
      <rPr>
        <sz val="11"/>
        <color rgb="FF000000"/>
        <rFont val="Calibri"/>
      </rPr>
      <t xml:space="preserve">
</t>
    </r>
    <r>
      <rPr>
        <sz val="11"/>
        <color rgb="FF000000"/>
        <rFont val="Calibri"/>
      </rPr>
      <t>proxy_http_module</t>
    </r>
    <r>
      <rPr>
        <sz val="11"/>
        <color rgb="FF000000"/>
        <rFont val="Calibri"/>
      </rPr>
      <t xml:space="preserve">
</t>
    </r>
    <r>
      <rPr>
        <sz val="11"/>
        <color rgb="FF000000"/>
        <rFont val="Calibri"/>
      </rPr>
      <t>proxy_connect_module</t>
    </r>
  </si>
  <si>
    <t>V-26302</t>
  </si>
  <si>
    <r>
      <rPr>
        <sz val="11"/>
        <rFont val="Calibri"/>
      </rPr>
      <t>User specific directories must not be globally enabled.</t>
    </r>
  </si>
  <si>
    <r>
      <rPr>
        <sz val="11"/>
        <color rgb="FF000000"/>
        <rFont val="Calibri"/>
      </rPr>
      <t>Edit the httpd.conf file and remove userdir_module.</t>
    </r>
  </si>
  <si>
    <r>
      <rPr>
        <sz val="11"/>
        <color rgb="FF000000"/>
        <rFont val="Calibri"/>
      </rPr>
      <t>The UserDir directive must be disabled so that user home directories are not accessed via the web site with a tilde (~) preceding the username. The directive also sets the path name of the directory that will be accessed. The user directories should not be globally enabled since it allows anonymous access to anything users may want to share with other users on the network. Also consider that every time a new account is created on the system, there is potentially new content available via the web site.</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</si>
  <si>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userdir_module is listed, this is a finding.</t>
    </r>
  </si>
  <si>
    <t>V-26305</t>
  </si>
  <si>
    <r>
      <rPr>
        <sz val="11"/>
        <rFont val="Calibri"/>
      </rPr>
      <t>The process ID (PID) file must be properly secured.</t>
    </r>
  </si>
  <si>
    <r>
      <rPr>
        <sz val="11"/>
        <color rgb="FF000000"/>
        <rFont val="Calibri"/>
      </rPr>
      <t>Modify the location, permissions, and/or ownership for the PID file folder.</t>
    </r>
  </si>
  <si>
    <r>
      <rPr>
        <sz val="11"/>
        <color rgb="FF000000"/>
        <rFont val="Calibri"/>
      </rPr>
      <t>The PidFile directive sets the file path to the process ID file to which the server records the process id of the server, which is useful for sending a signal to the server process or for checking on the health of the process. If the PidFile is placed in a writable directory, other accounts could create a denial of service attack and prevent the server from starting by creating a PID file with the same name.</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</si>
  <si>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uncommented directive:  PidFile</t>
    </r>
    <r>
      <rPr>
        <sz val="11"/>
        <color rgb="FF000000"/>
        <rFont val="Calibri"/>
      </rPr>
      <t xml:space="preserve">
</t>
    </r>
    <r>
      <rPr>
        <sz val="11"/>
        <color rgb="FF000000"/>
        <rFont val="Calibri"/>
      </rPr>
      <t>Note the location and name of the PID file.</t>
    </r>
    <r>
      <rPr>
        <sz val="11"/>
        <color rgb="FF000000"/>
        <rFont val="Calibri"/>
      </rPr>
      <t xml:space="preserve">
</t>
    </r>
    <r>
      <rPr>
        <sz val="11"/>
        <color rgb="FF000000"/>
        <rFont val="Calibri"/>
      </rPr>
      <t>If the PidFile directive is not found enabled in the conf file, use /logs as the directory containing the Scoreboard file.</t>
    </r>
    <r>
      <rPr>
        <sz val="11"/>
        <color rgb="FF000000"/>
        <rFont val="Calibri"/>
      </rPr>
      <t xml:space="preserve">
</t>
    </r>
    <r>
      <rPr>
        <sz val="11"/>
        <color rgb="FF000000"/>
        <rFont val="Calibri"/>
      </rPr>
      <t>Verify the permissions and ownership on the folder containing the PID file. If any user accounts other than root, auditor, or the account used to run the web server have permission to, or ownership of, this folder, this is a finding. If the PID file is located in the web server DocumentRoot this is a finding.</t>
    </r>
  </si>
  <si>
    <t>V-26322</t>
  </si>
  <si>
    <r>
      <rPr>
        <sz val="11"/>
        <rFont val="Calibri"/>
      </rPr>
      <t>The score board file must be properly secured.</t>
    </r>
  </si>
  <si>
    <r>
      <rPr>
        <sz val="11"/>
        <color rgb="FF000000"/>
        <rFont val="Calibri"/>
      </rPr>
      <t>The scoreboard file is created when the server starts, and is deleted when it shuts down, set the permissions during the creation of the file.</t>
    </r>
  </si>
  <si>
    <r>
      <rPr>
        <sz val="11"/>
        <color rgb="FF000000"/>
        <rFont val="Calibri"/>
      </rPr>
      <t>The ScoreBoardfile directive sets a file path which the server will use for Inter-Process Communication (IPC) among the Apache processes.  If the directive is specified, then Apache will use the configured file for the inter-process communication. Therefore if it is specified it needs to be located in a secure directory. If the ScoreBoardfile is placed in a writable directory, other accounts could create a denial of service attack and prevent the server from starting by creating a file with the same name, and or users could monitor and disrupt the communication between the processes by reading and writing to the file.</t>
    </r>
  </si>
  <si>
    <r>
      <rPr>
        <sz val="11"/>
        <color rgb="FF000000"/>
        <rFont val="Calibri"/>
      </rPr>
      <t>To determine the location of the file enter the following command:</t>
    </r>
    <r>
      <rPr>
        <sz val="11"/>
        <color rgb="FF000000"/>
        <rFont val="Calibri"/>
      </rPr>
      <t xml:space="preserve">
</t>
    </r>
    <r>
      <rPr>
        <sz val="11"/>
        <color rgb="FF000000"/>
        <rFont val="Calibri"/>
      </rPr>
      <t>find / -name ScoreBoard.</t>
    </r>
    <r>
      <rPr>
        <sz val="11"/>
        <color rgb="FF000000"/>
        <rFont val="Calibri"/>
      </rPr>
      <t xml:space="preserve">
</t>
    </r>
    <r>
      <rPr>
        <sz val="11"/>
        <color rgb="FF000000"/>
        <rFont val="Calibri"/>
      </rPr>
      <t>To view the permissions on the file enter the following command:</t>
    </r>
    <r>
      <rPr>
        <sz val="11"/>
        <color rgb="FF000000"/>
        <rFont val="Calibri"/>
      </rPr>
      <t xml:space="preserve">
</t>
    </r>
    <r>
      <rPr>
        <sz val="11"/>
        <color rgb="FF000000"/>
        <rFont val="Calibri"/>
      </rPr>
      <t>ls -lL /path/of/ScoreBoard.</t>
    </r>
    <r>
      <rPr>
        <sz val="11"/>
        <color rgb="FF000000"/>
        <rFont val="Calibri"/>
      </rPr>
      <t xml:space="preserve">
</t>
    </r>
    <r>
      <rPr>
        <sz val="11"/>
        <color rgb="FF000000"/>
        <rFont val="Calibri"/>
      </rPr>
      <t>If the permissions on the file are not set to 644 or is configured to be less restrictive, this is a finding.</t>
    </r>
  </si>
  <si>
    <t>V-26323</t>
  </si>
  <si>
    <r>
      <rPr>
        <sz val="11"/>
        <rFont val="Calibri"/>
      </rPr>
      <t>The web server must be configured to explicitly deny access to the OS root.</t>
    </r>
  </si>
  <si>
    <r>
      <rPr>
        <sz val="11"/>
        <color rgb="FF000000"/>
        <rFont val="Calibri"/>
      </rPr>
      <t>Edit the httpd.conf file and set the root directory directive as follows:</t>
    </r>
    <r>
      <rPr>
        <sz val="11"/>
        <color rgb="FF000000"/>
        <rFont val="Calibri"/>
      </rPr>
      <t xml:space="preserve">
</t>
    </r>
    <r>
      <rPr>
        <sz val="11"/>
        <color rgb="FF000000"/>
        <rFont val="Calibri"/>
      </rPr>
      <t>Directory</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</si>
  <si>
    <r>
      <rPr>
        <sz val="11"/>
        <color rgb="FF000000"/>
        <rFont val="Calibri"/>
      </rPr>
      <t>The Apache Directory directive allows for directory specific configuration of access controls and many other features and options. One important usage is to create a default deny policy that does not allow access to Operating System directories and files, except for those specifically allowed. This is done, with denying access to the OS root directory. One aspect of Apache, which is occasionally misunderstood, is the feature of default access. That is, unless you take steps to change it, if the server can find its way to a file through normal URL mapping rules, it can and will serve it to clients. Having a default deny is a predominate security principal, and then helps prevent the unintended access, and we do that in this case by denying access to the OS root directory. The Order directive is important as it provides for other Allow directives to override the default deny.</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</si>
  <si>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directive:</t>
    </r>
    <r>
      <rPr>
        <sz val="11"/>
        <color rgb="FF000000"/>
        <rFont val="Calibri"/>
      </rPr>
      <t xml:space="preserve">
</t>
    </r>
    <r>
      <rPr>
        <sz val="11"/>
        <color rgb="FF000000"/>
        <rFont val="Calibri"/>
      </rPr>
      <t>Directory</t>
    </r>
    <r>
      <rPr>
        <sz val="11"/>
        <color rgb="FF000000"/>
        <rFont val="Calibri"/>
      </rPr>
      <t xml:space="preserve">
</t>
    </r>
    <r>
      <rPr>
        <sz val="11"/>
        <color rgb="FF000000"/>
        <rFont val="Calibri"/>
      </rPr>
      <t>For every root directory entry (i.e. &lt;Directory /&gt;) ensure the following exists; if not, this is a finding.</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If the statement above is not found in the root directory statement, this is a finding.</t>
    </r>
    <r>
      <rPr>
        <sz val="11"/>
        <color rgb="FF000000"/>
        <rFont val="Calibri"/>
      </rPr>
      <t xml:space="preserve">
</t>
    </r>
    <r>
      <rPr>
        <sz val="11"/>
        <color rgb="FF000000"/>
        <rFont val="Calibri"/>
      </rPr>
      <t>If Allow directives are included in the root directory statement, this is a finding.</t>
    </r>
  </si>
  <si>
    <t>V-26324</t>
  </si>
  <si>
    <r>
      <rPr>
        <sz val="11"/>
        <rFont val="Calibri"/>
      </rPr>
      <t>Web server options for the OS root must be disabled.</t>
    </r>
  </si>
  <si>
    <r>
      <rPr>
        <sz val="11"/>
        <color rgb="FF000000"/>
        <rFont val="Calibri"/>
      </rPr>
      <t>Ensure the root directory has the appropriate Options assignment.</t>
    </r>
  </si>
  <si>
    <r>
      <rPr>
        <sz val="11"/>
        <color rgb="FF000000"/>
        <rFont val="Calibri"/>
      </rPr>
      <t>The Apache Options directive allows for specific configuration of options, including execution of CGI, following symbolic links, server side includes, and content negotiation. The Options directive for the root OS level is used to create a default minimal options policy that allows only the minimal options at the root directory level. Then for specific web sites or portions of the web site, options may be enabled as needed and appropriate. No options should be enabled and the value for the Options Directive should be None.</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</si>
  <si>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directive:</t>
    </r>
    <r>
      <rPr>
        <sz val="11"/>
        <color rgb="FF000000"/>
        <rFont val="Calibri"/>
      </rPr>
      <t xml:space="preserve">
</t>
    </r>
    <r>
      <rPr>
        <sz val="11"/>
        <color rgb="FF000000"/>
        <rFont val="Calibri"/>
      </rPr>
      <t xml:space="preserve">Directory </t>
    </r>
    <r>
      <rPr>
        <sz val="11"/>
        <color rgb="FF000000"/>
        <rFont val="Calibri"/>
      </rPr>
      <t xml:space="preserve">
</t>
    </r>
    <r>
      <rPr>
        <sz val="11"/>
        <color rgb="FF000000"/>
        <rFont val="Calibri"/>
      </rPr>
      <t>For every root directory entry (i.e. &lt;Directory /&gt;) ensure the following entry exists:</t>
    </r>
    <r>
      <rPr>
        <sz val="11"/>
        <color rgb="FF000000"/>
        <rFont val="Calibri"/>
      </rPr>
      <t xml:space="preserve">
</t>
    </r>
    <r>
      <rPr>
        <sz val="11"/>
        <color rgb="FF000000"/>
        <rFont val="Calibri"/>
      </rPr>
      <t>Options None</t>
    </r>
    <r>
      <rPr>
        <sz val="11"/>
        <color rgb="FF000000"/>
        <rFont val="Calibri"/>
      </rPr>
      <t xml:space="preserve">
</t>
    </r>
    <r>
      <rPr>
        <sz val="11"/>
        <color rgb="FF000000"/>
        <rFont val="Calibri"/>
      </rPr>
      <t xml:space="preserve">If the statement above is not found in the root directory statement, this is a finding.  </t>
    </r>
    <r>
      <rPr>
        <sz val="11"/>
        <color rgb="FF000000"/>
        <rFont val="Calibri"/>
      </rPr>
      <t xml:space="preserve">
</t>
    </r>
    <r>
      <rPr>
        <sz val="11"/>
        <color rgb="FF000000"/>
        <rFont val="Calibri"/>
      </rPr>
      <t xml:space="preserve">If Allow directives are included in the root directory statement, this is a finding.  </t>
    </r>
    <r>
      <rPr>
        <sz val="11"/>
        <color rgb="FF000000"/>
        <rFont val="Calibri"/>
      </rPr>
      <t xml:space="preserve">
</t>
    </r>
    <r>
      <rPr>
        <sz val="11"/>
        <color rgb="FF000000"/>
        <rFont val="Calibri"/>
      </rPr>
      <t>If the root directory statement is not found at all, this is a finding.</t>
    </r>
  </si>
  <si>
    <t>V-26325</t>
  </si>
  <si>
    <r>
      <rPr>
        <sz val="11"/>
        <rFont val="Calibri"/>
      </rPr>
      <t>The TRACE method must be disabled.</t>
    </r>
  </si>
  <si>
    <r>
      <rPr>
        <sz val="11"/>
        <color rgb="FF000000"/>
        <rFont val="Calibri"/>
      </rPr>
      <t>Edit the httpd.conf file and add or set the value of EnableTrace to "Off".</t>
    </r>
  </si>
  <si>
    <r>
      <rPr>
        <sz val="11"/>
        <color rgb="FF000000"/>
        <rFont val="Calibri"/>
      </rPr>
      <t>Diagnostics help establish a history of activities, and can be useful in detecting attack attempts or determining tuning adjustments to improve server availability. Trace logs are essential to the investigation and prosecution of unauthorized access to web server software and data. However, in standard production operations, use of diagnostics may reveal undiscovered vulnerabilities and ultimately, to compromise of the data. Because of the potential for abuse, the HTTP Trace method should be disabled.</t>
    </r>
  </si>
  <si>
    <r>
      <rPr>
        <sz val="11"/>
        <color rgb="FF000000"/>
        <rFont val="Calibri"/>
      </rPr>
      <t>Enter the following command:</t>
    </r>
    <r>
      <rPr>
        <sz val="11"/>
        <color rgb="FF000000"/>
        <rFont val="Calibri"/>
      </rPr>
      <t xml:space="preserve">
</t>
    </r>
    <r>
      <rPr>
        <sz val="11"/>
        <color rgb="FF000000"/>
        <rFont val="Calibri"/>
      </rPr>
      <t>grep "TraceEnable" /usr/local/apache2/conf/httpd.conf.</t>
    </r>
    <r>
      <rPr>
        <sz val="11"/>
        <color rgb="FF000000"/>
        <rFont val="Calibri"/>
      </rPr>
      <t xml:space="preserve">
</t>
    </r>
    <r>
      <rPr>
        <sz val="11"/>
        <color rgb="FF000000"/>
        <rFont val="Calibri"/>
      </rPr>
      <t>Review the results for the following directive:</t>
    </r>
    <r>
      <rPr>
        <sz val="11"/>
        <color rgb="FF000000"/>
        <rFont val="Calibri"/>
      </rPr>
      <t xml:space="preserve">
</t>
    </r>
    <r>
      <rPr>
        <sz val="11"/>
        <color rgb="FF000000"/>
        <rFont val="Calibri"/>
      </rPr>
      <t>TraceEnable.</t>
    </r>
    <r>
      <rPr>
        <sz val="11"/>
        <color rgb="FF000000"/>
        <rFont val="Calibri"/>
      </rPr>
      <t xml:space="preserve">
</t>
    </r>
    <r>
      <rPr>
        <sz val="11"/>
        <color rgb="FF000000"/>
        <rFont val="Calibri"/>
      </rPr>
      <t>For any enabled TraceEnable directives ensure they are part of the server level configuration (i.e. not nested in a &lt;Directory&gt; or &lt;Location&gt; directive). Also ensure that the TraceEnable directive is set to “Off”.</t>
    </r>
    <r>
      <rPr>
        <sz val="11"/>
        <color rgb="FF000000"/>
        <rFont val="Calibri"/>
      </rPr>
      <t xml:space="preserve">
</t>
    </r>
    <r>
      <rPr>
        <sz val="11"/>
        <color rgb="FF000000"/>
        <rFont val="Calibri"/>
      </rPr>
      <t>If the TraceEnable directive is not part of the server level configuration and/or is not set to “Off”, this is a finding.</t>
    </r>
    <r>
      <rPr>
        <sz val="11"/>
        <color rgb="FF000000"/>
        <rFont val="Calibri"/>
      </rPr>
      <t xml:space="preserve">
</t>
    </r>
    <r>
      <rPr>
        <sz val="11"/>
        <color rgb="FF000000"/>
        <rFont val="Calibri"/>
      </rPr>
      <t>If the directive does not exist in the conf file, this is a finding because the default value is "On".</t>
    </r>
  </si>
  <si>
    <t>V-26326</t>
  </si>
  <si>
    <r>
      <rPr>
        <sz val="11"/>
        <rFont val="Calibri"/>
      </rPr>
      <t>The web server must be configured to listen on a specific IP address and port.</t>
    </r>
  </si>
  <si>
    <r>
      <rPr>
        <sz val="11"/>
        <color rgb="FF000000"/>
        <rFont val="Calibri"/>
      </rPr>
      <t>Edit the httpd.conf file and set the "Listen directive" to listen on a specific IP address and port.</t>
    </r>
  </si>
  <si>
    <r>
      <rPr>
        <sz val="11"/>
        <color rgb="FF000000"/>
        <rFont val="Calibri"/>
      </rPr>
      <t>The Apache Listen directive specifies the IP addresses and port numbers the Apache web server will listen for requests. Rather than be unrestricted to listen on all IP addresses available to the system, the specific IP address or addresses intended must be explicitly specified. Specifically a Listen directive with no IP address specified, or with an IP address of zero’s should not be used. Having multiple interfaces on web servers is fairly common, and without explicit Listen directives, the web server is likely to be listening on an inappropriate IP address / interface that were not intended for the web server. Single homed system with a single IP addressed are also required to have an explicit IP address in the Listen directive, in case additional interfaces are added to the system at a later date.</t>
    </r>
  </si>
  <si>
    <r>
      <rPr>
        <sz val="11"/>
        <color rgb="FF000000"/>
        <rFont val="Calibri"/>
      </rPr>
      <t>Enter the following command:</t>
    </r>
    <r>
      <rPr>
        <sz val="11"/>
        <color rgb="FF000000"/>
        <rFont val="Calibri"/>
      </rPr>
      <t xml:space="preserve">
</t>
    </r>
    <r>
      <rPr>
        <sz val="11"/>
        <color rgb="FF000000"/>
        <rFont val="Calibri"/>
      </rPr>
      <t>grep "Listen" /usr/local/apache2/conf/httpd.conf</t>
    </r>
    <r>
      <rPr>
        <sz val="11"/>
        <color rgb="FF000000"/>
        <rFont val="Calibri"/>
      </rPr>
      <t xml:space="preserve">
</t>
    </r>
    <r>
      <rPr>
        <sz val="11"/>
        <color rgb="FF000000"/>
        <rFont val="Calibri"/>
      </rPr>
      <t xml:space="preserve">Review the results for the following  directive:   Listen </t>
    </r>
    <r>
      <rPr>
        <sz val="11"/>
        <color rgb="FF000000"/>
        <rFont val="Calibri"/>
      </rPr>
      <t xml:space="preserve">
</t>
    </r>
    <r>
      <rPr>
        <sz val="11"/>
        <color rgb="FF000000"/>
        <rFont val="Calibri"/>
      </rPr>
      <t>For any enabled Listen directives ensure they specify both an IP address and port number.</t>
    </r>
    <r>
      <rPr>
        <sz val="11"/>
        <color rgb="FF000000"/>
        <rFont val="Calibri"/>
      </rPr>
      <t xml:space="preserve">
</t>
    </r>
    <r>
      <rPr>
        <sz val="11"/>
        <color rgb="FF000000"/>
        <rFont val="Calibri"/>
      </rPr>
      <t xml:space="preserve">If the Listen directive is found with only an IP address, or only a port number specified, this is finding.  </t>
    </r>
    <r>
      <rPr>
        <sz val="11"/>
        <color rgb="FF000000"/>
        <rFont val="Calibri"/>
      </rPr>
      <t xml:space="preserve">
</t>
    </r>
    <r>
      <rPr>
        <sz val="11"/>
        <color rgb="FF000000"/>
        <rFont val="Calibri"/>
      </rPr>
      <t xml:space="preserve">If the IP address is all zeros (i.e. 0.0.0.0:80 or [::ffff:0.0.0.0]:80, this is a finding.  </t>
    </r>
    <r>
      <rPr>
        <sz val="11"/>
        <color rgb="FF000000"/>
        <rFont val="Calibri"/>
      </rPr>
      <t xml:space="preserve">
</t>
    </r>
    <r>
      <rPr>
        <sz val="11"/>
        <color rgb="FF000000"/>
        <rFont val="Calibri"/>
      </rPr>
      <t>If the Listen directive does not exist, this is a finding.</t>
    </r>
  </si>
  <si>
    <t>V-26327</t>
  </si>
  <si>
    <r>
      <rPr>
        <sz val="11"/>
        <rFont val="Calibri"/>
      </rPr>
      <t>The URL-path name must be set to the file path name or the directory path name.</t>
    </r>
  </si>
  <si>
    <r>
      <rPr>
        <sz val="11"/>
        <color rgb="FF000000"/>
        <rFont val="Calibri"/>
      </rPr>
      <t>Edit the httpd.conf file and set the ScriptAlias URL-path and file-path or directory-path entries.</t>
    </r>
  </si>
  <si>
    <r>
      <rPr>
        <sz val="11"/>
        <color rgb="FF000000"/>
        <rFont val="Calibri"/>
      </rPr>
      <t>The ScriptAlias directive controls which directories the Apache server "sees" as containing scripts.  If the directive uses a URL-path name that is different than the actual file system path, the potential exists to expose the script source code.</t>
    </r>
  </si>
  <si>
    <r>
      <rPr>
        <sz val="11"/>
        <color rgb="FF000000"/>
        <rFont val="Calibri"/>
      </rPr>
      <t>Enter the following command:</t>
    </r>
    <r>
      <rPr>
        <sz val="11"/>
        <color rgb="FF000000"/>
        <rFont val="Calibri"/>
      </rPr>
      <t xml:space="preserve">
</t>
    </r>
    <r>
      <rPr>
        <sz val="11"/>
        <color rgb="FF000000"/>
        <rFont val="Calibri"/>
      </rPr>
      <t xml:space="preserve">grep "ScriptAlias" /usr/local/apache2/conf/httpd.conf.  </t>
    </r>
    <r>
      <rPr>
        <sz val="11"/>
        <color rgb="FF000000"/>
        <rFont val="Calibri"/>
      </rPr>
      <t xml:space="preserve">
</t>
    </r>
    <r>
      <rPr>
        <sz val="11"/>
        <color rgb="FF000000"/>
        <rFont val="Calibri"/>
      </rPr>
      <t>If any enabled ScriptAlias directive do not have matching URL-path and file-path or directory-path entries, this is a finding.</t>
    </r>
  </si>
  <si>
    <t>V-26368</t>
  </si>
  <si>
    <r>
      <rPr>
        <sz val="11"/>
        <rFont val="Calibri"/>
      </rPr>
      <t>Automatic directory indexing must be disabled.</t>
    </r>
  </si>
  <si>
    <r>
      <rPr>
        <sz val="11"/>
        <color rgb="FF000000"/>
        <rFont val="Calibri"/>
      </rPr>
      <t>Edit the httpd.conf file and remove autoindex_module.</t>
    </r>
  </si>
  <si>
    <r>
      <rPr>
        <sz val="11"/>
        <color rgb="FF000000"/>
        <rFont val="Calibri"/>
      </rPr>
      <t>To identify the type of web servers and versions software installed it is common for attackers to scan for icons or special content specific to the server type and version. A simple request like http://example.com/icons/apache_pb2.png may tell the attacker that the server is Apache 2.2 as shown below. The many icons are used primary for auto indexing, which is recommended to be disabled.</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</si>
  <si>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autoindex_module is found, this is a finding.</t>
    </r>
  </si>
  <si>
    <t>V-26393</t>
  </si>
  <si>
    <r>
      <rPr>
        <sz val="11"/>
        <rFont val="Calibri"/>
      </rPr>
      <t>The ability to override the access configuration for the OS root directory must be disabled.</t>
    </r>
  </si>
  <si>
    <r>
      <rPr>
        <sz val="11"/>
        <color rgb="FF000000"/>
        <rFont val="Calibri"/>
      </rPr>
      <t>Edit the httpd.conf file and add or set the value of AllowOverride to "None".</t>
    </r>
  </si>
  <si>
    <r>
      <rPr>
        <sz val="11"/>
        <color rgb="FF000000"/>
        <rFont val="Calibri"/>
      </rPr>
      <t>The Apache OverRide directive allows for .htaccess files to be used to override much of the configuration, including authentication, handling of document types, auto generated indexes, access control, and options. When the server finds an .htaccess file (as specified by AccessFileName) it needs to know which directives declared in that file can override earlier access information. When this directive is set to None, then .htaccess files are completely ignored. In this case, the server will not even attempt to read .htaccess files in the file system. When this directive is set to All, then any directive which has the .htaccess Context is allowed in .htaccess files.</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</si>
  <si>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directive:</t>
    </r>
    <r>
      <rPr>
        <sz val="11"/>
        <color rgb="FF000000"/>
        <rFont val="Calibri"/>
      </rPr>
      <t xml:space="preserve">
</t>
    </r>
    <r>
      <rPr>
        <sz val="11"/>
        <color rgb="FF000000"/>
        <rFont val="Calibri"/>
      </rPr>
      <t xml:space="preserve">Directory </t>
    </r>
    <r>
      <rPr>
        <sz val="11"/>
        <color rgb="FF000000"/>
        <rFont val="Calibri"/>
      </rPr>
      <t xml:space="preserve">
</t>
    </r>
    <r>
      <rPr>
        <sz val="11"/>
        <color rgb="FF000000"/>
        <rFont val="Calibri"/>
      </rPr>
      <t>For every root directory entry (i.e. &lt;Directory /&gt;) ensure the following entry exists:</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 xml:space="preserve">If the statement above is not found in the root directory statement, this is a finding. </t>
    </r>
    <r>
      <rPr>
        <sz val="11"/>
        <color rgb="FF000000"/>
        <rFont val="Calibri"/>
      </rPr>
      <t xml:space="preserve">
</t>
    </r>
    <r>
      <rPr>
        <sz val="11"/>
        <color rgb="FF000000"/>
        <rFont val="Calibri"/>
      </rPr>
      <t>If Allow directives are included in the root directory statement, this is a finding.</t>
    </r>
    <r>
      <rPr>
        <sz val="11"/>
        <color rgb="FF000000"/>
        <rFont val="Calibri"/>
      </rPr>
      <t xml:space="preserve">
</t>
    </r>
    <r>
      <rPr>
        <sz val="11"/>
        <color rgb="FF000000"/>
        <rFont val="Calibri"/>
      </rPr>
      <t>If the root directory statement is not listed at all, this is a finding.</t>
    </r>
  </si>
  <si>
    <t>V-26396</t>
  </si>
  <si>
    <r>
      <rPr>
        <sz val="11"/>
        <rFont val="Calibri"/>
      </rPr>
      <t>HTTP request methods must be limited.</t>
    </r>
  </si>
  <si>
    <r>
      <rPr>
        <sz val="11"/>
        <color rgb="FF000000"/>
        <rFont val="Calibri"/>
      </rPr>
      <t>Edit the httpd.conf file and add the following entries for every enabled directory except root.</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 xml:space="preserve">     Deny from all</t>
    </r>
    <r>
      <rPr>
        <sz val="11"/>
        <color rgb="FF000000"/>
        <rFont val="Calibri"/>
      </rPr>
      <t xml:space="preserve">
</t>
    </r>
    <r>
      <rPr>
        <sz val="11"/>
        <color rgb="FF000000"/>
        <rFont val="Calibri"/>
      </rPr>
      <t>&lt;/LimitExcept&gt;</t>
    </r>
  </si>
  <si>
    <r>
      <rPr>
        <sz val="11"/>
        <color rgb="FF000000"/>
        <rFont val="Calibri"/>
      </rPr>
      <t>The HTTP 1.1 protocol supports several request methods which are rarely used and potentially high risk. For example, methods such as PUT and DELETE are rarely used and should be disabled in keeping with the primary security principal of minimize features and options. Also since the usage of these methods is typically to modify resources on the web server, they should be explicitly disallowed. For normal web server operation, you will typically need to allow only the GET, HEAD and POST request methods. This will allow for downloading of web pages and submitting information to web forms. The OPTIONS request method will also be allowed as it is used to request which HTTP request methods are allowed.</t>
    </r>
  </si>
  <si>
    <r>
      <rPr>
        <sz val="11"/>
        <color rgb="FF000000"/>
        <rFont val="Calibri"/>
      </rPr>
      <t>Note: If HTTP commands (GET, PUT, POST, DELETE) are not being used and server is solely configured as a proxy server, this is Not Applicable.</t>
    </r>
    <r>
      <rPr>
        <sz val="11"/>
        <color rgb="FF000000"/>
        <rFont val="Calibri"/>
      </rPr>
      <t xml:space="preserve">
</t>
    </r>
    <r>
      <rPr>
        <sz val="11"/>
        <color rgb="FF000000"/>
        <rFont val="Calibri"/>
      </rPr>
      <t>Enter the following command:</t>
    </r>
    <r>
      <rPr>
        <sz val="11"/>
        <color rgb="FF000000"/>
        <rFont val="Calibri"/>
      </rPr>
      <t xml:space="preserve">
</t>
    </r>
    <r>
      <rPr>
        <sz val="11"/>
        <color rgb="FF000000"/>
        <rFont val="Calibri"/>
      </rPr>
      <t>more /usr/local/apache2/conf/httpd.conf</t>
    </r>
    <r>
      <rPr>
        <sz val="11"/>
        <color rgb="FF000000"/>
        <rFont val="Calibri"/>
      </rPr>
      <t xml:space="preserve">
</t>
    </r>
    <r>
      <rPr>
        <sz val="11"/>
        <color rgb="FF000000"/>
        <rFont val="Calibri"/>
      </rPr>
      <t>For every enabled &lt;Directory&gt; directive (except root), ensure the following entry exists:</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&lt;/LimitExcept&gt;</t>
    </r>
    <r>
      <rPr>
        <sz val="11"/>
        <color rgb="FF000000"/>
        <rFont val="Calibri"/>
      </rPr>
      <t xml:space="preserve">
</t>
    </r>
    <r>
      <rPr>
        <sz val="11"/>
        <color rgb="FF000000"/>
        <rFont val="Calibri"/>
      </rPr>
      <t xml:space="preserve">If the statement above is found in the root directory statement (i.e. &lt;Directory /&gt;), this is a finding. </t>
    </r>
    <r>
      <rPr>
        <sz val="11"/>
        <color rgb="FF000000"/>
        <rFont val="Calibri"/>
      </rPr>
      <t xml:space="preserve">
</t>
    </r>
    <r>
      <rPr>
        <sz val="11"/>
        <color rgb="FF000000"/>
        <rFont val="Calibri"/>
      </rPr>
      <t xml:space="preserve">If the statement above is found enabled but without the appropriate LimitExcept or Order statement, this is a finding. </t>
    </r>
    <r>
      <rPr>
        <sz val="11"/>
        <color rgb="FF000000"/>
        <rFont val="Calibri"/>
      </rPr>
      <t xml:space="preserve">
</t>
    </r>
    <r>
      <rPr>
        <sz val="11"/>
        <color rgb="FF000000"/>
        <rFont val="Calibri"/>
      </rPr>
      <t>If the statement is not found inside an enabled &lt;Directory&gt; directive, this is a finding.</t>
    </r>
    <r>
      <rPr>
        <sz val="11"/>
        <color rgb="FF000000"/>
        <rFont val="Calibri"/>
      </rPr>
      <t xml:space="preserve">
</t>
    </r>
    <r>
      <rPr>
        <sz val="11"/>
        <color rgb="FF000000"/>
        <rFont val="Calibri"/>
      </rPr>
      <t>Note: If the LimitExcept statement above is operationally limiting. This should be explicitly documented with the Web Manager, at which point this can be considered not a finding.</t>
    </r>
  </si>
  <si>
    <t>V-60707</t>
  </si>
  <si>
    <r>
      <rPr>
        <sz val="11"/>
        <rFont val="Calibri"/>
      </rPr>
      <t>The web server must remove all export ciphers from the cipher suite.</t>
    </r>
  </si>
  <si>
    <r>
      <rPr>
        <sz val="11"/>
        <color rgb="FF000000"/>
        <rFont val="Calibri"/>
      </rPr>
      <t>Update the cipher specification string for all enabled SSLCipherSuite directives to include !EXPORT.</t>
    </r>
  </si>
  <si>
    <r>
      <rPr>
        <sz val="11"/>
        <color rgb="FF000000"/>
        <rFont val="Calibri"/>
      </rPr>
      <t>During the initial setup of a Transport Layer Security (TLS) connection to the web server, the client sends a list of supported cipher suites in order of preference.  The web server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</si>
  <si>
    <r>
      <rPr>
        <sz val="11"/>
        <color rgb="FF000000"/>
        <rFont val="Calibri"/>
      </rPr>
      <t>Locate the Apache httpd.conf and ssl.conf file if available.</t>
    </r>
    <r>
      <rPr>
        <sz val="11"/>
        <color rgb="FF000000"/>
        <rFont val="Calibri"/>
      </rPr>
      <t xml:space="preserve">
</t>
    </r>
    <r>
      <rPr>
        <sz val="11"/>
        <color rgb="FF000000"/>
        <rFont val="Calibri"/>
      </rPr>
      <t>Open the httpd.conf and ssl.conf file with an editor and search for the following uncommented directive: SSLCipherSuite</t>
    </r>
    <r>
      <rPr>
        <sz val="11"/>
        <color rgb="FF000000"/>
        <rFont val="Calibri"/>
      </rPr>
      <t xml:space="preserve">
</t>
    </r>
    <r>
      <rPr>
        <sz val="11"/>
        <color rgb="FF000000"/>
        <rFont val="Calibri"/>
      </rPr>
      <t>For all enabled SSLCipherSuite directives, ensure the cipher specification string contains the kill cipher from list option for all export cipher suites, i.e., !EXPORT, which may be abbreviated !EXP.  If the SSLCipherSuite directive does not contain !EXPORT or there are no enabled SSLCipherSuite directives,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</si>
  <si>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</si>
  <si>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</si>
  <si>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</si>
  <si>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</si>
  <si>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</si>
  <si>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</si>
  <si>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</si>
  <si>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</si>
  <si>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</si>
  <si>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</si>
  <si>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</si>
  <si>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</si>
  <si>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</si>
  <si>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</si>
  <si>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</si>
  <si>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</si>
  <si>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</si>
  <si>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</si>
  <si>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</si>
  <si>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</si>
  <si>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</si>
  <si>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</si>
  <si>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</si>
  <si>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</si>
  <si>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</si>
  <si>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</si>
  <si>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</si>
  <si>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</si>
  <si>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</si>
  <si>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APACHE 2.2 for UNIX Security Technical Implementation Guide V1R11</t>
  </si>
  <si>
    <t>Developed By:</t>
  </si>
  <si>
    <t>Defense Information Systems Agency (DISA) for the US DoD</t>
  </si>
  <si>
    <t>Release Information:</t>
  </si>
  <si>
    <r>
      <rPr>
        <b/>
        <sz val="11"/>
        <color rgb="FF000000"/>
        <rFont val="Calibri"/>
      </rPr>
      <t>Version:</t>
    </r>
    <r>
      <rPr>
        <sz val="11"/>
        <color rgb="FF000000"/>
        <rFont val="Calibri"/>
      </rPr>
      <t xml:space="preserve"> V1R11    </t>
    </r>
    <r>
      <rPr>
        <b/>
        <sz val="11"/>
        <color rgb="FF000000"/>
        <rFont val="Calibri"/>
      </rPr>
      <t>Date:</t>
    </r>
    <r>
      <rPr>
        <sz val="11"/>
        <color rgb="FF000000"/>
        <rFont val="Calibri"/>
      </rPr>
      <t xml:space="preserve"> 25 January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85</t>
    </r>
  </si>
  <si>
    <t>Download Url:</t>
  </si>
  <si>
    <t>https://www.cyber.mil/stigs</t>
  </si>
  <si>
    <t>Guide Overview:</t>
  </si>
  <si>
    <r>
      <rPr>
        <sz val="11"/>
        <color rgb="FF000000"/>
        <rFont val="Calibri"/>
      </rPr>
      <t>The Apache 2.2 Web Server Security Technical Implementation Guide (STIG) is a published document that can be used to improve the security posture of a Department of Defense (DoD) web server and its associated web sites. This document is meant for use in conjunction with the Enclave, Network Infrastructure, Application Security and Development, and other appropriate operating system (OS) STIGs. Guidance for deployment of web servers within the DoD intranet and the Demilitarized Zone (DMZ) will be governed by the appropriate Network Infrastructure STIG provided by DISA.</t>
    </r>
    <r>
      <rPr>
        <sz val="11"/>
        <color rgb="FF000000"/>
        <rFont val="Calibri"/>
      </rPr>
      <t xml:space="preserve">
</t>
    </r>
    <r>
      <rPr>
        <sz val="11"/>
        <color rgb="FF000000"/>
        <rFont val="Calibri"/>
      </rPr>
      <t>The web server must be configured to protect classified, unclassified, and/or restricted data such as Personally Identifiable Information (PII), as well as data approved for public release.</t>
    </r>
    <r>
      <rPr>
        <sz val="11"/>
        <color rgb="FF000000"/>
        <rFont val="Calibri"/>
      </rPr>
      <t xml:space="preserve">
</t>
    </r>
    <r>
      <rPr>
        <sz val="11"/>
        <color rgb="FF000000"/>
        <rFont val="Calibri"/>
      </rPr>
      <t>Immediate risks inherent to this role are external attacks and accidental exposure. Although security controls and infrastructure devices (such as firewalls, intrusion detection systems, and baseline integrity checking tools) offer some defense against malicious activity, security for web servers is best achieved through implementing a comprehensive defense-in-depth strategy. This strategy should include, but is not limited to, server configuration to prevent system compromise; operational procedures for posting data to avoid accidental exposure; proper placement of the server within the network infrastructure; and the allowance or denial of Ports, Protocols, and Services (PPS) used to access the web server.</t>
    </r>
  </si>
  <si>
    <t>Components:</t>
  </si>
  <si>
    <r>
      <rPr>
        <i/>
        <sz val="11"/>
        <color rgb="FF000000"/>
        <rFont val="Calibri"/>
      </rPr>
      <t>Title:</t>
    </r>
    <r>
      <rPr>
        <sz val="11"/>
        <color rgb="FF000000"/>
        <rFont val="Calibri"/>
      </rPr>
      <t xml:space="preserve"> APACHE 2.2 Server for UNIX Security Technical Implementation Guide</t>
    </r>
    <r>
      <rPr>
        <sz val="11"/>
        <color rgb="FF000000"/>
        <rFont val="Calibri"/>
      </rPr>
      <t xml:space="preserve">
</t>
    </r>
    <r>
      <rPr>
        <i/>
        <sz val="11"/>
        <color rgb="FF000000"/>
        <rFont val="Calibri"/>
      </rPr>
      <t>Version:</t>
    </r>
    <r>
      <rPr>
        <sz val="11"/>
        <color rgb="FF000000"/>
        <rFont val="Calibri"/>
      </rPr>
      <t xml:space="preserve"> V1R11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56</t>
    </r>
  </si>
  <si>
    <r>
      <rPr>
        <i/>
        <sz val="11"/>
        <color rgb="FF000000"/>
        <rFont val="Calibri"/>
      </rPr>
      <t>Title:</t>
    </r>
    <r>
      <rPr>
        <sz val="11"/>
        <color rgb="FF000000"/>
        <rFont val="Calibri"/>
      </rPr>
      <t xml:space="preserve"> APACHE 2.2 Site for UNIX Security Technical Implementation Guide</t>
    </r>
    <r>
      <rPr>
        <sz val="11"/>
        <color rgb="FF000000"/>
        <rFont val="Calibri"/>
      </rPr>
      <t xml:space="preserve">
</t>
    </r>
    <r>
      <rPr>
        <i/>
        <sz val="11"/>
        <color rgb="FF000000"/>
        <rFont val="Calibri"/>
      </rPr>
      <t>Version:</t>
    </r>
    <r>
      <rPr>
        <sz val="11"/>
        <color rgb="FF000000"/>
        <rFont val="Calibri"/>
      </rPr>
      <t xml:space="preserve"> V1R11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29</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</si>
  <si>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</si>
  <si>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</si>
  <si>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</si>
  <si>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</si>
  <si>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</si>
  <si>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</si>
  <si>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</si>
  <si>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</si>
  <si>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</si>
  <si>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</si>
  <si>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</si>
  <si>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</si>
  <si>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</si>
  <si>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</si>
  <si>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</si>
  <si>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</si>
  <si>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</si>
  <si>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</si>
  <si>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</si>
  <si>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</si>
  <si>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</si>
  <si>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</si>
  <si>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</si>
  <si>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</si>
  <si>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</si>
  <si>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</si>
  <si>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</si>
  <si>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</si>
  <si>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</si>
  <si>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</si>
  <si>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</si>
  <si>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</si>
  <si>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</si>
  <si>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</si>
  <si>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</si>
  <si>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</si>
  <si>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</si>
  <si>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</si>
  <si>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APACHE 2.2 for UNIX Security Technical Implementation Guide V1R11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</si>
  <si>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</si>
  <si>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</si>
  <si>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</si>
  <si>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</si>
  <si>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</si>
  <si>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</si>
  <si>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</si>
  <si>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</si>
  <si>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</si>
  <si>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</si>
  <si>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</si>
  <si>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</si>
  <si>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</si>
  <si>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</si>
  <si>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</si>
  <si>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</si>
  <si>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</si>
  <si>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</si>
  <si>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</si>
  <si>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</si>
  <si>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</si>
  <si>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</si>
  <si>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</si>
  <si>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</si>
  <si>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</si>
  <si>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</si>
  <si>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</si>
  <si>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</si>
  <si>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</si>
  <si>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</si>
  <si>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</si>
  <si>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</si>
  <si>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</si>
  <si>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</si>
  <si>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</si>
  <si>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</si>
  <si>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</si>
  <si>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</si>
  <si>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</si>
  <si>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</si>
  <si>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</si>
  <si>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</si>
  <si>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</si>
  <si>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</si>
  <si>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</si>
  <si>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</si>
  <si>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</si>
  <si>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</si>
  <si>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</si>
  <si>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</si>
  <si>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</si>
  <si>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</si>
  <si>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</si>
  <si>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</si>
  <si>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</si>
  <si>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</si>
  <si>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</si>
  <si>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</si>
  <si>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</si>
  <si>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</si>
  <si>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</si>
  <si>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</si>
  <si>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</si>
  <si>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</si>
  <si>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</si>
  <si>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</si>
  <si>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</si>
  <si>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</si>
  <si>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</si>
  <si>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</si>
  <si>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</si>
  <si>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</si>
  <si>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</si>
  <si>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</si>
  <si>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</si>
  <si>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</si>
  <si>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</si>
  <si>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</si>
  <si>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</si>
  <si>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</si>
  <si>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</si>
  <si>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</si>
  <si>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</si>
  <si>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</si>
  <si>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</si>
  <si>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</si>
  <si>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</si>
  <si>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</si>
  <si>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</si>
  <si>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</si>
  <si>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</si>
  <si>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</si>
  <si>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</si>
  <si>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</si>
  <si>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</si>
  <si>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</si>
  <si>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</si>
  <si>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</si>
  <si>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</si>
  <si>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</si>
  <si>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</si>
  <si>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</si>
  <si>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</si>
  <si>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</si>
  <si>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</si>
  <si>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</si>
  <si>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</si>
  <si>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</si>
  <si>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</si>
  <si>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</si>
  <si>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</si>
  <si>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</si>
  <si>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</si>
  <si>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</si>
  <si>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</si>
  <si>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</si>
  <si>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</si>
  <si>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</si>
  <si>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</si>
  <si>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</si>
  <si>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</si>
  <si>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</si>
  <si>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</si>
  <si>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</si>
  <si>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</si>
  <si>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</si>
  <si>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</si>
  <si>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</si>
  <si>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</si>
  <si>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</si>
  <si>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</si>
  <si>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</si>
  <si>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</si>
  <si>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</si>
  <si>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</si>
  <si>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</si>
  <si>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</si>
  <si>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</si>
  <si>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</si>
  <si>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</si>
  <si>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</si>
  <si>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</si>
  <si>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</si>
  <si>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</si>
  <si>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</si>
  <si>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</si>
  <si>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</si>
  <si>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</si>
  <si>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</si>
  <si>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</si>
  <si>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</si>
  <si>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</si>
  <si>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</si>
  <si>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</si>
  <si>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</si>
  <si>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</si>
  <si>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</si>
  <si>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</si>
  <si>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</si>
  <si>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</si>
  <si>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</si>
  <si>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</si>
  <si>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</si>
  <si>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</si>
  <si>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</si>
  <si>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</si>
  <si>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</si>
  <si>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</si>
  <si>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</si>
  <si>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</si>
  <si>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</si>
  <si>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</si>
  <si>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</si>
  <si>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</si>
  <si>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</si>
  <si>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</si>
  <si>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</si>
  <si>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</si>
  <si>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</si>
  <si>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</si>
  <si>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</si>
  <si>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</si>
  <si>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</si>
  <si>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</si>
  <si>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</si>
  <si>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</si>
  <si>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</si>
  <si>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</si>
  <si>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</si>
  <si>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</si>
  <si>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</si>
  <si>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</si>
  <si>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</si>
  <si>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</si>
  <si>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</si>
  <si>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</si>
  <si>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</si>
  <si>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</si>
  <si>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</si>
  <si>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</si>
  <si>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</si>
  <si>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</si>
  <si>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</si>
  <si>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</si>
  <si>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</si>
  <si>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</si>
  <si>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</si>
  <si>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</si>
  <si>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</si>
  <si>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</si>
  <si>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</si>
  <si>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</si>
  <si>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</si>
  <si>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</si>
  <si>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</si>
  <si>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</si>
  <si>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</si>
  <si>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</si>
  <si>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</si>
  <si>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</si>
  <si>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</si>
  <si>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</si>
  <si>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</si>
  <si>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</si>
  <si>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</si>
  <si>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</si>
  <si>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</si>
  <si>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</si>
  <si>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</si>
  <si>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</si>
  <si>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</si>
  <si>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</si>
  <si>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</si>
  <si>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</si>
  <si>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</si>
  <si>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</si>
  <si>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</si>
  <si>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</si>
  <si>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</si>
  <si>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</si>
  <si>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</si>
  <si>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</si>
  <si>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</si>
  <si>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</si>
  <si>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</si>
  <si>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</si>
  <si>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</si>
  <si>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</si>
  <si>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</si>
  <si>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</si>
  <si>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</si>
  <si>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</si>
  <si>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</si>
  <si>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</si>
  <si>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</si>
  <si>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</si>
  <si>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</si>
  <si>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</si>
  <si>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</si>
  <si>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</si>
  <si>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</si>
  <si>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</si>
  <si>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</si>
  <si>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</si>
  <si>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</si>
  <si>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</si>
  <si>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</si>
  <si>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</si>
  <si>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</si>
  <si>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</si>
  <si>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</si>
  <si>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</si>
  <si>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</si>
  <si>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</si>
  <si>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</si>
  <si>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</si>
  <si>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</si>
  <si>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</si>
  <si>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</si>
  <si>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</si>
  <si>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</si>
  <si>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</si>
  <si>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</si>
  <si>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</si>
  <si>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</si>
  <si>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</si>
  <si>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</si>
  <si>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</si>
  <si>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</si>
  <si>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</si>
  <si>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</si>
  <si>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</si>
  <si>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</si>
  <si>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</si>
  <si>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</si>
  <si>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</si>
  <si>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</si>
  <si>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</si>
  <si>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</si>
  <si>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</si>
  <si>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</si>
  <si>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</si>
  <si>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</si>
  <si>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</si>
  <si>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</si>
  <si>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</si>
  <si>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</si>
  <si>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</si>
  <si>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</si>
  <si>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</si>
  <si>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</si>
  <si>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</si>
  <si>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</si>
  <si>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</si>
  <si>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</si>
  <si>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</si>
  <si>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</si>
  <si>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</si>
  <si>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</si>
  <si>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</si>
  <si>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</si>
  <si>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</si>
  <si>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</si>
  <si>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</si>
  <si>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</si>
  <si>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</si>
  <si>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</si>
  <si>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</si>
  <si>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</si>
  <si>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</si>
  <si>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</si>
  <si>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</si>
  <si>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</si>
  <si>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</si>
  <si>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</si>
  <si>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</si>
  <si>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</si>
  <si>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</si>
  <si>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</si>
  <si>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</si>
  <si>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</si>
  <si>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</si>
  <si>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</si>
  <si>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</si>
  <si>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</si>
  <si>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</si>
  <si>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</si>
  <si>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</si>
  <si>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</si>
  <si>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</si>
  <si>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</si>
  <si>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</si>
  <si>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</si>
  <si>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</si>
  <si>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</si>
  <si>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</si>
  <si>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</si>
  <si>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</si>
  <si>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</si>
  <si>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</si>
  <si>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</si>
  <si>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</si>
  <si>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</si>
  <si>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</si>
  <si>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</si>
  <si>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</si>
  <si>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</si>
  <si>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</si>
  <si>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</si>
  <si>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</si>
  <si>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</si>
  <si>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</si>
  <si>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</si>
  <si>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</si>
  <si>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</si>
  <si>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</si>
  <si>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</si>
  <si>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</si>
  <si>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</si>
  <si>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</si>
  <si>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</si>
  <si>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</si>
  <si>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</si>
  <si>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</si>
  <si>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</si>
  <si>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</si>
  <si>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</si>
  <si>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</si>
  <si>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</si>
  <si>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</si>
  <si>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</si>
  <si>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</si>
  <si>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</si>
  <si>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</si>
  <si>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</si>
  <si>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</si>
  <si>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</si>
  <si>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</si>
  <si>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</si>
  <si>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</si>
  <si>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</si>
  <si>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</si>
  <si>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</si>
  <si>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</si>
  <si>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</si>
  <si>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</si>
  <si>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</si>
  <si>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</si>
  <si>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</si>
  <si>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</si>
  <si>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</si>
  <si>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</si>
  <si>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</si>
  <si>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</si>
  <si>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</si>
  <si>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</si>
  <si>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</si>
  <si>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</si>
  <si>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</si>
  <si>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</si>
  <si>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</si>
  <si>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</si>
  <si>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</si>
  <si>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</si>
  <si>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</si>
  <si>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</si>
  <si>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</si>
  <si>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</si>
  <si>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</si>
  <si>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</si>
  <si>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</si>
  <si>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</si>
  <si>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</si>
  <si>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</si>
  <si>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</si>
  <si>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</si>
  <si>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</si>
  <si>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</si>
  <si>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</si>
  <si>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</si>
  <si>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</si>
  <si>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</si>
  <si>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</si>
  <si>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</si>
  <si>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</si>
  <si>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</si>
  <si>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</si>
  <si>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</si>
  <si>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</si>
  <si>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</si>
  <si>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</si>
  <si>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</si>
  <si>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</si>
  <si>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</si>
  <si>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</si>
  <si>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</si>
  <si>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</si>
  <si>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</si>
  <si>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</si>
  <si>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</si>
  <si>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</si>
  <si>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</si>
  <si>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</si>
  <si>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</si>
  <si>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</si>
  <si>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</si>
  <si>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</si>
  <si>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</si>
  <si>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</si>
  <si>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</si>
  <si>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</si>
  <si>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</si>
  <si>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</si>
  <si>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</si>
  <si>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</si>
  <si>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</si>
  <si>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</si>
  <si>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</si>
  <si>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</si>
  <si>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</si>
  <si>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</si>
  <si>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</si>
  <si>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</si>
  <si>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</si>
  <si>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</si>
  <si>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</si>
  <si>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</si>
  <si>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</si>
  <si>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</si>
  <si>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</si>
  <si>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</si>
  <si>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</si>
  <si>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</si>
  <si>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</si>
  <si>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</si>
  <si>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</si>
  <si>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</si>
  <si>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</si>
  <si>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</si>
  <si>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</si>
  <si>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</si>
  <si>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</si>
  <si>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</si>
  <si>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</si>
  <si>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</si>
  <si>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</si>
  <si>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</si>
  <si>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</si>
  <si>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</si>
  <si>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</si>
  <si>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</si>
  <si>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</si>
  <si>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</si>
  <si>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</si>
  <si>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</si>
  <si>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</si>
  <si>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</si>
  <si>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</si>
  <si>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</si>
  <si>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</si>
  <si>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</si>
  <si>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</si>
  <si>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</si>
  <si>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</si>
  <si>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</si>
  <si>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</si>
  <si>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</si>
  <si>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</si>
  <si>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</si>
  <si>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</si>
  <si>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</si>
  <si>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</si>
  <si>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</si>
  <si>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</si>
  <si>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</si>
  <si>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</si>
  <si>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</si>
  <si>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</si>
  <si>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</si>
  <si>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</si>
  <si>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</si>
  <si>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</si>
  <si>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</si>
  <si>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</si>
  <si>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</si>
  <si>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</si>
  <si>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</si>
  <si>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</si>
  <si>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</si>
  <si>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</si>
  <si>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</si>
  <si>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</si>
  <si>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</si>
  <si>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</si>
  <si>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</si>
  <si>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</si>
  <si>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</si>
  <si>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</si>
  <si>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</si>
  <si>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</si>
  <si>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</si>
  <si>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</si>
  <si>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</si>
  <si>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</si>
  <si>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</si>
  <si>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</si>
  <si>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</si>
  <si>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</si>
  <si>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</si>
  <si>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</si>
  <si>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</si>
  <si>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</si>
  <si>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</si>
  <si>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</si>
  <si>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</si>
  <si>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</si>
  <si>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</si>
  <si>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</si>
  <si>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</si>
  <si>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</si>
  <si>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</si>
  <si>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</si>
  <si>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</si>
  <si>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</si>
  <si>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</si>
  <si>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</si>
  <si>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</si>
  <si>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</si>
  <si>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</si>
  <si>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</si>
  <si>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</si>
  <si>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</si>
  <si>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</si>
  <si>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</si>
  <si>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</si>
  <si>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</si>
  <si>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</si>
  <si>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</si>
  <si>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</si>
  <si>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</si>
  <si>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</si>
  <si>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</si>
  <si>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</si>
  <si>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</si>
  <si>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</si>
  <si>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</si>
  <si>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</si>
  <si>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</si>
  <si>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</si>
  <si>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</si>
  <si>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</si>
  <si>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</si>
  <si>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</si>
  <si>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</si>
  <si>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</si>
  <si>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</si>
  <si>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</si>
  <si>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</si>
  <si>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</si>
  <si>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</si>
  <si>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</si>
  <si>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</si>
  <si>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</si>
  <si>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</si>
  <si>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</si>
  <si>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</si>
  <si>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</si>
  <si>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</si>
  <si>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</si>
  <si>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</si>
  <si>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</si>
  <si>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</si>
  <si>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</si>
  <si>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</si>
  <si>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</si>
  <si>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</si>
  <si>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</si>
  <si>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</si>
  <si>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</si>
  <si>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</si>
  <si>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</si>
  <si>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</si>
  <si>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</si>
  <si>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</si>
  <si>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</si>
  <si>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</si>
  <si>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</si>
  <si>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</si>
  <si>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</si>
  <si>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</si>
  <si>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</si>
  <si>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</si>
  <si>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</si>
  <si>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</si>
  <si>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</si>
  <si>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</si>
  <si>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</si>
  <si>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</si>
  <si>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</si>
  <si>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</si>
  <si>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</si>
  <si>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</si>
  <si>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</si>
  <si>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</si>
  <si>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</si>
  <si>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</si>
  <si>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</si>
  <si>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</si>
  <si>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</si>
  <si>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</si>
  <si>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</si>
  <si>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</si>
  <si>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</si>
  <si>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</si>
  <si>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</si>
  <si>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</si>
  <si>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</si>
  <si>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</si>
  <si>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</si>
  <si>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</si>
  <si>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</si>
  <si>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</si>
  <si>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</si>
  <si>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</si>
  <si>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</si>
  <si>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</si>
  <si>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</si>
  <si>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</si>
  <si>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</si>
  <si>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</si>
  <si>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</si>
  <si>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</si>
  <si>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</si>
  <si>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</si>
  <si>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</si>
  <si>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</si>
  <si>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</si>
  <si>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</si>
  <si>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</si>
  <si>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</si>
  <si>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</si>
  <si>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</si>
  <si>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</si>
  <si>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</si>
  <si>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</si>
  <si>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</si>
  <si>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</si>
  <si>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</si>
  <si>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</si>
  <si>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</si>
  <si>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</si>
  <si>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</si>
  <si>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</si>
  <si>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</si>
  <si>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</si>
  <si>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</si>
  <si>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</si>
  <si>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</si>
  <si>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</si>
  <si>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</si>
  <si>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</si>
  <si>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</si>
  <si>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</si>
  <si>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</si>
  <si>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</si>
  <si>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</si>
  <si>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</si>
  <si>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</si>
  <si>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</si>
  <si>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</si>
  <si>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</si>
  <si>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</si>
  <si>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</si>
  <si>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</si>
  <si>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</si>
  <si>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</si>
  <si>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</si>
  <si>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</si>
  <si>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</si>
  <si>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</si>
  <si>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</si>
  <si>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</si>
  <si>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</si>
  <si>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</si>
  <si>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</si>
  <si>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</si>
  <si>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</si>
  <si>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</si>
  <si>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</si>
  <si>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</si>
  <si>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</si>
  <si>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</si>
  <si>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</si>
  <si>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</si>
  <si>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</si>
  <si>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</si>
  <si>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</si>
  <si>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</si>
  <si>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</si>
  <si>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</si>
  <si>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</si>
  <si>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</si>
  <si>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</si>
  <si>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</si>
  <si>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</si>
  <si>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</si>
  <si>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</si>
  <si>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</si>
  <si>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</si>
  <si>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</si>
  <si>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</si>
  <si>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</si>
  <si>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</si>
  <si>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</si>
  <si>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</si>
  <si>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</si>
  <si>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</si>
  <si>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</si>
  <si>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</si>
  <si>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</si>
  <si>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</si>
  <si>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</si>
  <si>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</si>
  <si>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</si>
  <si>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</si>
  <si>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</si>
  <si>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</si>
  <si>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</si>
  <si>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</si>
  <si>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</si>
  <si>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</si>
  <si>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</si>
  <si>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</si>
  <si>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</si>
  <si>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</si>
  <si>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</si>
  <si>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</si>
  <si>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</si>
  <si>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</si>
  <si>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</si>
  <si>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</si>
  <si>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</si>
  <si>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</si>
  <si>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</si>
  <si>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</si>
  <si>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</si>
  <si>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</si>
  <si>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</si>
  <si>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</si>
  <si>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</si>
  <si>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</si>
  <si>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</si>
  <si>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</si>
  <si>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</si>
  <si>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</si>
  <si>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</si>
  <si>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</si>
  <si>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</si>
  <si>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</si>
  <si>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</si>
  <si>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</si>
  <si>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</si>
  <si>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</si>
  <si>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</si>
  <si>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</si>
  <si>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</si>
  <si>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</si>
  <si>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</si>
  <si>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</si>
  <si>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</si>
  <si>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</si>
  <si>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</si>
  <si>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</si>
  <si>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</si>
  <si>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</si>
  <si>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</si>
  <si>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</si>
  <si>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</si>
  <si>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</si>
  <si>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</si>
  <si>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</si>
  <si>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</si>
  <si>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</si>
  <si>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</si>
  <si>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</si>
  <si>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</si>
  <si>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</si>
  <si>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</si>
  <si>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</si>
  <si>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</si>
  <si>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</si>
  <si>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</si>
  <si>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</si>
  <si>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</si>
  <si>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</si>
  <si>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</si>
  <si>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</si>
  <si>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</si>
  <si>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</si>
  <si>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</si>
  <si>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</si>
  <si>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Category</t>
  </si>
  <si>
    <t>Sub-Category</t>
  </si>
  <si>
    <t>No.</t>
  </si>
  <si>
    <t>Question</t>
  </si>
  <si>
    <t>Guidance</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</si>
  <si>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</si>
  <si>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</si>
  <si>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</si>
  <si>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</si>
  <si>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</si>
  <si>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</si>
  <si>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</si>
  <si>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</si>
  <si>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</si>
  <si>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</si>
  <si>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</si>
  <si>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</si>
  <si>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</si>
  <si>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</si>
  <si>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</si>
  <si>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</si>
  <si>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</si>
  <si>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</si>
  <si>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</si>
  <si>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</si>
  <si>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</si>
  <si>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</si>
  <si>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</si>
  <si>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</si>
  <si>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</si>
  <si>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</si>
  <si>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</si>
  <si>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</si>
  <si>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</si>
  <si>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</si>
  <si>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</si>
  <si>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</si>
  <si>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</si>
  <si>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</si>
  <si>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</si>
  <si>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</si>
  <si>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</si>
  <si>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</si>
  <si>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</si>
  <si>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</si>
  <si>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</si>
  <si>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</si>
  <si>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</si>
  <si>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</si>
  <si>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</si>
  <si>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</si>
  <si>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</si>
  <si>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</si>
  <si>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</si>
  <si>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</si>
  <si>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</si>
  <si>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</si>
  <si>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</si>
  <si>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</si>
  <si>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</si>
  <si>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</si>
  <si>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</si>
  <si>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</si>
  <si>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</si>
  <si>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</si>
  <si>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</si>
  <si>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</si>
  <si>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</si>
  <si>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</si>
  <si>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</si>
  <si>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</si>
  <si>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</si>
  <si>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</si>
  <si>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</si>
  <si>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</si>
  <si>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</si>
  <si>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</si>
  <si>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</si>
  <si>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</si>
  <si>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</si>
  <si>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</si>
  <si>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</si>
  <si>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</si>
  <si>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</si>
  <si>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</si>
  <si>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</si>
  <si>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</si>
  <si>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</si>
  <si>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</si>
  <si>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</si>
  <si>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</si>
  <si>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</si>
  <si>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</si>
  <si>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</si>
  <si>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</si>
  <si>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</si>
  <si>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</si>
  <si>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</si>
  <si>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</si>
  <si>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</si>
  <si>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</si>
  <si>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</si>
  <si>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</si>
  <si>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</si>
  <si>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</si>
  <si>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</si>
  <si>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</si>
  <si>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</si>
  <si>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</si>
  <si>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</si>
  <si>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</si>
  <si>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</si>
  <si>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</si>
  <si>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</si>
  <si>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</si>
  <si>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</si>
  <si>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</si>
  <si>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</si>
  <si>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</si>
  <si>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</si>
  <si>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</si>
  <si>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</si>
  <si>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</si>
  <si>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</si>
  <si>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</si>
  <si>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</si>
  <si>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</si>
  <si>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</si>
  <si>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</si>
  <si>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</si>
  <si>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</si>
  <si>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</si>
  <si>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</si>
  <si>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</si>
  <si>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</si>
  <si>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</si>
  <si>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</si>
  <si>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</si>
  <si>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</si>
  <si>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</si>
  <si>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</si>
  <si>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</si>
  <si>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</si>
  <si>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</si>
  <si>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</si>
  <si>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</si>
  <si>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</si>
  <si>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</si>
  <si>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</si>
  <si>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</si>
  <si>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</si>
  <si>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</si>
  <si>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</si>
  <si>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</si>
  <si>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</si>
  <si>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</si>
  <si>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</si>
  <si>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</si>
  <si>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</si>
  <si>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</si>
  <si>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</si>
  <si>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</si>
  <si>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</si>
  <si>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</si>
  <si>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</si>
  <si>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</si>
  <si>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</si>
  <si>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</si>
  <si>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</si>
  <si>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</si>
  <si>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</si>
  <si>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</si>
  <si>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</si>
  <si>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</si>
  <si>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</si>
  <si>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</si>
  <si>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</si>
  <si>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</si>
  <si>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</si>
  <si>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</si>
  <si>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</si>
  <si>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</si>
  <si>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</si>
  <si>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</si>
  <si>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</si>
  <si>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</si>
  <si>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</si>
  <si>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</si>
  <si>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</si>
  <si>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</si>
  <si>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</si>
  <si>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</si>
  <si>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</si>
  <si>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</si>
  <si>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</si>
  <si>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</si>
  <si>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</si>
  <si>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</si>
  <si>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</si>
  <si>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</si>
  <si>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</si>
  <si>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</si>
  <si>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</si>
  <si>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</si>
  <si>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</si>
  <si>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</si>
  <si>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</si>
  <si>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</si>
  <si>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</si>
  <si>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</si>
  <si>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</si>
  <si>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</si>
  <si>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</si>
  <si>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</si>
  <si>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</si>
  <si>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</si>
  <si>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</si>
  <si>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</si>
  <si>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</si>
  <si>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</si>
  <si>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</si>
  <si>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</si>
  <si>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</si>
  <si>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</si>
  <si>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</si>
  <si>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</si>
  <si>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</si>
  <si>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</si>
  <si>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</si>
  <si>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</si>
  <si>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</si>
  <si>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</si>
  <si>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</si>
  <si>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</si>
  <si>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</si>
  <si>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</si>
  <si>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</si>
  <si>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</si>
  <si>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</si>
  <si>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</si>
  <si>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</si>
  <si>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</si>
  <si>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</si>
  <si>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</si>
  <si>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</si>
  <si>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</si>
  <si>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</si>
  <si>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</si>
  <si>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</si>
  <si>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</si>
  <si>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</si>
  <si>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</si>
  <si>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</si>
  <si>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</si>
  <si>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</si>
  <si>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</si>
  <si>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</si>
  <si>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</si>
  <si>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</si>
  <si>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</si>
  <si>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</si>
  <si>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</si>
  <si>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</si>
  <si>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</si>
  <si>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</si>
  <si>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</si>
  <si>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</si>
  <si>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</si>
  <si>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</si>
  <si>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</si>
  <si>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</si>
  <si>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</si>
  <si>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</si>
  <si>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</si>
  <si>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</si>
  <si>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</si>
  <si>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</si>
  <si>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</si>
  <si>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</si>
  <si>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</si>
  <si>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</si>
  <si>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</si>
  <si>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</si>
  <si>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</si>
  <si>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</si>
  <si>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</si>
  <si>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</si>
  <si>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</si>
  <si>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</si>
  <si>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</si>
  <si>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</si>
  <si>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</si>
  <si>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</si>
  <si>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</si>
  <si>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</si>
  <si>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</si>
  <si>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</si>
  <si>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</si>
  <si>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</si>
  <si>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</si>
  <si>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</si>
  <si>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</si>
  <si>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</si>
  <si>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</si>
  <si>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</si>
  <si>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</si>
  <si>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</si>
  <si>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</si>
  <si>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</si>
  <si>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</si>
  <si>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</si>
  <si>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</si>
  <si>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</si>
  <si>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</si>
  <si>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</si>
  <si>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</si>
  <si>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</si>
  <si>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</si>
  <si>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</si>
  <si>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</si>
  <si>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</si>
  <si>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</si>
  <si>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</si>
  <si>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</si>
  <si>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</si>
  <si>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</si>
  <si>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</si>
  <si>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</si>
  <si>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</si>
  <si>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</si>
  <si>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</si>
  <si>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</si>
  <si>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</si>
  <si>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</si>
  <si>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</si>
  <si>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</si>
  <si>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</si>
  <si>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</si>
  <si>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</si>
  <si>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</si>
  <si>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</si>
  <si>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</si>
  <si>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</si>
  <si>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</si>
  <si>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</si>
  <si>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</si>
  <si>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</si>
  <si>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</si>
  <si>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</si>
  <si>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</si>
  <si>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</si>
  <si>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</si>
  <si>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</si>
  <si>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</si>
  <si>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</si>
  <si>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</si>
  <si>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</si>
  <si>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</si>
  <si>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</si>
  <si>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</si>
  <si>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</si>
  <si>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</si>
  <si>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</si>
  <si>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</si>
  <si>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</si>
  <si>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</si>
  <si>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</si>
  <si>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</si>
  <si>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</si>
  <si>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</si>
  <si>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</si>
  <si>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</si>
  <si>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</si>
  <si>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</si>
  <si>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</si>
  <si>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</si>
  <si>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</si>
  <si>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</si>
  <si>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</si>
  <si>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</si>
  <si>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</si>
  <si>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</si>
  <si>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</si>
  <si>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</si>
  <si>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</si>
  <si>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</si>
  <si>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</si>
  <si>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</si>
  <si>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</si>
  <si>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</si>
  <si>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</si>
  <si>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</si>
  <si>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</si>
  <si>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</si>
  <si>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</si>
  <si>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</si>
  <si>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</si>
  <si>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</si>
  <si>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</si>
  <si>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</si>
  <si>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</si>
  <si>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</si>
  <si>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</si>
  <si>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</si>
  <si>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</si>
  <si>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</si>
  <si>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</si>
  <si>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</si>
  <si>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</si>
  <si>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</si>
  <si>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</si>
  <si>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</si>
  <si>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</si>
  <si>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</si>
  <si>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</si>
  <si>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</si>
  <si>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</si>
  <si>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</si>
  <si>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</si>
  <si>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</si>
  <si>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</si>
  <si>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</si>
  <si>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</si>
  <si>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</si>
  <si>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</si>
  <si>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</si>
  <si>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</si>
  <si>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</si>
  <si>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</si>
  <si>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</si>
  <si>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</si>
  <si>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</si>
  <si>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</si>
  <si>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</si>
  <si>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</si>
  <si>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</si>
  <si>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</si>
  <si>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</si>
  <si>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</si>
  <si>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</si>
  <si>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</si>
  <si>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</si>
  <si>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</si>
  <si>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</si>
  <si>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</si>
  <si>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</si>
  <si>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</si>
  <si>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</si>
  <si>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</si>
  <si>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</si>
  <si>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</si>
  <si>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</si>
  <si>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</si>
  <si>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</si>
  <si>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</si>
  <si>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</si>
  <si>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</si>
  <si>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</si>
  <si>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</si>
  <si>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</si>
  <si>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</si>
  <si>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</si>
  <si>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</si>
  <si>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</si>
  <si>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</si>
  <si>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</si>
  <si>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</si>
  <si>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</si>
  <si>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</si>
  <si>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</si>
  <si>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</si>
  <si>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</si>
  <si>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</si>
  <si>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</si>
  <si>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</si>
  <si>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</si>
  <si>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</si>
  <si>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</si>
  <si>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</si>
  <si>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</si>
  <si>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</si>
  <si>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</si>
  <si>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</si>
  <si>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</si>
  <si>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</si>
  <si>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</si>
  <si>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</si>
  <si>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</si>
  <si>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</si>
  <si>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</si>
  <si>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</si>
  <si>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</si>
  <si>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</si>
  <si>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</si>
  <si>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</si>
  <si>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</si>
  <si>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</si>
  <si>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</si>
  <si>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</si>
  <si>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</si>
  <si>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</si>
  <si>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</si>
  <si>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</si>
  <si>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</si>
  <si>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</si>
  <si>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</si>
  <si>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</si>
  <si>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</si>
  <si>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</si>
  <si>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</si>
  <si>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</si>
  <si>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</si>
  <si>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</si>
  <si>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</si>
  <si>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</si>
  <si>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</si>
  <si>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</si>
  <si>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</si>
  <si>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</si>
  <si>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</si>
  <si>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</si>
  <si>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</si>
  <si>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</si>
  <si>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</si>
  <si>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</si>
  <si>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</si>
  <si>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</si>
  <si>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</si>
  <si>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</si>
  <si>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</si>
  <si>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</si>
  <si>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</si>
  <si>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</si>
  <si>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</si>
  <si>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</si>
  <si>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</si>
  <si>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</si>
  <si>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</si>
  <si>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</si>
  <si>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</si>
  <si>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</si>
  <si>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</si>
  <si>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</si>
  <si>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</si>
  <si>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</si>
  <si>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</si>
  <si>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</si>
  <si>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</si>
  <si>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</si>
  <si>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</si>
  <si>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</si>
  <si>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</si>
  <si>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</si>
  <si>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</si>
  <si>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</si>
  <si>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</si>
  <si>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</si>
  <si>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</si>
  <si>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</si>
  <si>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</si>
  <si>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</si>
  <si>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</si>
  <si>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</si>
  <si>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</si>
  <si>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</si>
  <si>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</si>
  <si>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</si>
  <si>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</si>
  <si>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</si>
  <si>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</si>
  <si>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</si>
  <si>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</si>
  <si>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</si>
  <si>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</si>
  <si>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</si>
  <si>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</si>
  <si>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</si>
  <si>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</si>
  <si>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</si>
  <si>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</si>
  <si>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</si>
  <si>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</si>
  <si>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</si>
  <si>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</si>
  <si>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</si>
  <si>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</si>
  <si>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</si>
  <si>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</si>
  <si>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</si>
  <si>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</si>
  <si>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</si>
  <si>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</si>
  <si>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</si>
  <si>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</si>
  <si>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</si>
  <si>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</si>
  <si>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Examples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</si>
  <si>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</si>
  <si>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</si>
  <si>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</si>
  <si>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</si>
  <si>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</si>
  <si>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</si>
  <si>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</si>
  <si>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</si>
  <si>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</si>
  <si>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</si>
  <si>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</si>
  <si>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</si>
  <si>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</si>
  <si>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</si>
  <si>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</si>
  <si>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</si>
  <si>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</si>
  <si>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</si>
  <si>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</si>
  <si>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</si>
  <si>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</si>
  <si>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</si>
  <si>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</si>
  <si>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</si>
  <si>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</si>
  <si>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</si>
  <si>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</si>
  <si>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</si>
  <si>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</si>
  <si>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</si>
  <si>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</si>
  <si>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</si>
  <si>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</si>
  <si>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</si>
  <si>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</si>
  <si>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</si>
  <si>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</si>
  <si>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</si>
  <si>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</si>
  <si>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</si>
  <si>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</si>
  <si>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</si>
  <si>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</si>
  <si>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</si>
  <si>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</si>
  <si>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</si>
  <si>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</si>
  <si>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</si>
  <si>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</si>
  <si>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</si>
  <si>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</si>
  <si>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</si>
  <si>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</si>
  <si>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</si>
  <si>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</si>
  <si>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</si>
  <si>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</si>
  <si>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</si>
  <si>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</si>
  <si>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</si>
  <si>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</si>
  <si>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</si>
  <si>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</si>
  <si>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</si>
  <si>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</si>
  <si>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</si>
  <si>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</si>
  <si>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</si>
  <si>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</si>
  <si>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</si>
  <si>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</si>
  <si>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</si>
  <si>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</si>
  <si>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</si>
  <si>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</si>
  <si>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</si>
  <si>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</si>
  <si>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</si>
  <si>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</si>
  <si>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</si>
  <si>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</si>
  <si>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</si>
  <si>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</si>
  <si>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</si>
  <si>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</si>
  <si>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</si>
  <si>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</si>
  <si>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</si>
  <si>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</si>
  <si>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</si>
  <si>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</si>
  <si>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</si>
  <si>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</si>
  <si>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</si>
  <si>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</si>
  <si>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</si>
  <si>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</si>
  <si>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</si>
  <si>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</si>
  <si>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</si>
  <si>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</si>
  <si>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</si>
  <si>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</si>
  <si>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</si>
  <si>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</si>
  <si>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</si>
  <si>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</si>
  <si>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</si>
  <si>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</si>
  <si>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</si>
  <si>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</si>
  <si>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</si>
  <si>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</si>
  <si>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</si>
  <si>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</si>
  <si>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</si>
  <si>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</si>
  <si>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</si>
  <si>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</si>
  <si>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</si>
  <si>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</si>
  <si>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</si>
  <si>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</si>
  <si>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</si>
  <si>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</si>
  <si>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</si>
  <si>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</si>
  <si>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</si>
  <si>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</si>
  <si>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</si>
  <si>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</si>
  <si>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</si>
  <si>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</si>
  <si>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</si>
  <si>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</si>
  <si>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</si>
  <si>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</si>
  <si>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</si>
  <si>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</si>
  <si>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</si>
  <si>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</si>
  <si>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</si>
  <si>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</si>
  <si>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</si>
  <si>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</si>
  <si>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</si>
  <si>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</si>
  <si>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</si>
  <si>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</si>
  <si>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</si>
  <si>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</si>
  <si>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</si>
  <si>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</si>
  <si>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</si>
  <si>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</si>
  <si>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</si>
  <si>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</si>
  <si>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</si>
  <si>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</si>
  <si>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</si>
  <si>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</si>
  <si>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</si>
  <si>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</si>
  <si>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</si>
  <si>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</si>
  <si>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</si>
  <si>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</si>
  <si>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</si>
  <si>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</si>
  <si>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</si>
  <si>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</si>
  <si>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</si>
  <si>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</si>
  <si>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</si>
  <si>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</si>
  <si>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</si>
  <si>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</si>
  <si>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</si>
  <si>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</si>
  <si>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</si>
  <si>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</si>
  <si>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</si>
  <si>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</si>
  <si>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</si>
  <si>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</si>
  <si>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</si>
  <si>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</si>
  <si>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</si>
  <si>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</si>
  <si>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</si>
  <si>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</si>
  <si>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</si>
  <si>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</si>
  <si>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</si>
  <si>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</si>
  <si>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</si>
  <si>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</si>
  <si>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</si>
  <si>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</si>
  <si>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</si>
  <si>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</si>
  <si>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</si>
  <si>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</si>
  <si>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</si>
  <si>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</si>
  <si>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</si>
  <si>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</si>
  <si>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</si>
  <si>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</si>
  <si>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</si>
  <si>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</si>
  <si>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</si>
  <si>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</si>
  <si>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</si>
  <si>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</si>
  <si>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</si>
  <si>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</si>
  <si>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</si>
  <si>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</si>
  <si>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</si>
  <si>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</si>
  <si>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</si>
  <si>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</si>
  <si>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</si>
  <si>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</si>
  <si>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</si>
  <si>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</si>
  <si>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</si>
  <si>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</si>
  <si>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</si>
  <si>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</si>
  <si>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</si>
  <si>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</si>
  <si>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</si>
  <si>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</si>
  <si>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</si>
  <si>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</si>
  <si>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</si>
  <si>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</si>
  <si>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</si>
  <si>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</si>
  <si>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</si>
  <si>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</si>
  <si>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</si>
  <si>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</si>
  <si>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</si>
  <si>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</si>
  <si>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</si>
  <si>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</si>
  <si>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</si>
  <si>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</si>
  <si>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</si>
  <si>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</si>
  <si>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</si>
  <si>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</si>
  <si>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</si>
  <si>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</si>
  <si>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</si>
  <si>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</si>
  <si>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</si>
  <si>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</si>
  <si>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</si>
  <si>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</si>
  <si>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</si>
  <si>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</si>
  <si>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</si>
  <si>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</si>
  <si>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</si>
  <si>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</si>
  <si>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</si>
  <si>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</si>
  <si>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</si>
  <si>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</si>
  <si>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</si>
  <si>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</si>
  <si>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</si>
  <si>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</si>
  <si>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</si>
  <si>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</si>
  <si>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</si>
  <si>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</si>
  <si>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</si>
  <si>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</si>
  <si>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</si>
  <si>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</si>
  <si>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</si>
  <si>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</si>
  <si>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</si>
  <si>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</si>
  <si>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</si>
  <si>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</si>
  <si>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</si>
  <si>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</si>
  <si>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</si>
  <si>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</si>
  <si>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</si>
  <si>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</si>
  <si>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</si>
  <si>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</si>
  <si>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</si>
  <si>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</si>
  <si>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</si>
  <si>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</si>
  <si>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</si>
  <si>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</si>
  <si>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</si>
  <si>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</si>
  <si>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</si>
  <si>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</si>
  <si>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</si>
  <si>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</si>
  <si>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</si>
  <si>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</si>
  <si>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</si>
  <si>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</si>
  <si>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</si>
  <si>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</si>
  <si>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</si>
  <si>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</si>
  <si>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</si>
  <si>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</si>
  <si>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</si>
  <si>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</si>
  <si>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</si>
  <si>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</si>
  <si>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</si>
  <si>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</si>
  <si>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</si>
  <si>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</si>
  <si>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</si>
  <si>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</si>
  <si>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</si>
  <si>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</si>
  <si>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</si>
  <si>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</si>
  <si>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</si>
  <si>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</si>
  <si>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</si>
  <si>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</si>
  <si>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</si>
  <si>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</si>
  <si>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</si>
  <si>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</si>
  <si>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</si>
  <si>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</si>
  <si>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</si>
  <si>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</si>
  <si>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</si>
  <si>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</si>
  <si>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</si>
  <si>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</si>
  <si>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</si>
  <si>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</si>
  <si>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</si>
  <si>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</si>
  <si>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</si>
  <si>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</si>
  <si>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</si>
  <si>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</si>
  <si>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</si>
  <si>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</si>
  <si>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</si>
  <si>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</si>
  <si>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</si>
  <si>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</si>
  <si>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</si>
  <si>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</si>
  <si>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</si>
  <si>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</si>
  <si>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</si>
  <si>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</si>
  <si>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</si>
  <si>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</si>
  <si>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</si>
  <si>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</si>
  <si>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</si>
  <si>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</si>
  <si>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</si>
  <si>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</si>
  <si>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</si>
  <si>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</si>
  <si>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</si>
  <si>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</si>
  <si>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</si>
  <si>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</si>
  <si>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</si>
  <si>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</si>
  <si>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</si>
  <si>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</si>
  <si>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</si>
  <si>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</si>
  <si>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</si>
  <si>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</si>
  <si>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</si>
  <si>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</si>
  <si>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</si>
  <si>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</si>
  <si>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</si>
  <si>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</si>
  <si>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</si>
  <si>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</si>
  <si>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</si>
  <si>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</si>
  <si>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</si>
  <si>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</si>
  <si>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</si>
  <si>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</si>
  <si>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</si>
  <si>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</si>
  <si>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</si>
  <si>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</si>
  <si>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</si>
  <si>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</si>
  <si>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</si>
  <si>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</si>
  <si>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</si>
  <si>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</si>
  <si>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</si>
  <si>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</si>
  <si>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</si>
  <si>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</si>
  <si>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</si>
  <si>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</si>
  <si>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</si>
  <si>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</si>
  <si>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</si>
  <si>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</si>
  <si>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</si>
  <si>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</si>
  <si>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</si>
  <si>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</si>
  <si>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</si>
  <si>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</si>
  <si>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</si>
  <si>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</si>
  <si>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</si>
  <si>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</si>
  <si>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</si>
  <si>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</si>
  <si>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</si>
  <si>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</si>
  <si>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</si>
  <si>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</si>
  <si>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</si>
  <si>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</si>
  <si>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</si>
  <si>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</si>
  <si>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</si>
  <si>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</si>
  <si>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</si>
  <si>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</si>
  <si>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</si>
  <si>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</si>
  <si>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</si>
  <si>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</si>
  <si>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</si>
  <si>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</si>
  <si>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</si>
  <si>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</si>
  <si>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</si>
  <si>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</si>
  <si>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</si>
  <si>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</si>
  <si>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</si>
  <si>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</si>
  <si>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</si>
  <si>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</si>
  <si>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</si>
  <si>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</si>
  <si>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</si>
  <si>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</si>
  <si>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</si>
  <si>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</si>
  <si>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</si>
  <si>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</si>
  <si>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</si>
  <si>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</si>
  <si>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</si>
  <si>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</si>
  <si>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</si>
  <si>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</si>
  <si>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</si>
  <si>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</si>
  <si>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</si>
  <si>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</si>
  <si>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</si>
  <si>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</si>
  <si>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</si>
  <si>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</si>
  <si>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</si>
  <si>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</si>
  <si>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</si>
  <si>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</si>
  <si>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</si>
  <si>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</si>
  <si>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</si>
  <si>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</si>
  <si>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</si>
  <si>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</si>
  <si>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</si>
  <si>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</si>
  <si>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</si>
  <si>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</si>
  <si>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</si>
  <si>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</si>
  <si>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</si>
  <si>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</si>
  <si>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</si>
  <si>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</si>
  <si>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</si>
  <si>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</si>
  <si>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</si>
  <si>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</si>
  <si>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</si>
  <si>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</si>
  <si>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</si>
  <si>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</si>
  <si>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</si>
  <si>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</si>
  <si>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</si>
  <si>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</si>
  <si>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</si>
  <si>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</si>
  <si>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</si>
  <si>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</si>
  <si>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</si>
  <si>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</si>
  <si>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</si>
  <si>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</si>
  <si>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</si>
  <si>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</si>
  <si>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</si>
  <si>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</si>
  <si>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</si>
  <si>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</si>
  <si>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</si>
  <si>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</si>
  <si>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</si>
  <si>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</si>
  <si>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</si>
  <si>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</si>
  <si>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</si>
  <si>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</si>
  <si>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</si>
  <si>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</si>
  <si>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</si>
  <si>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</si>
  <si>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</si>
  <si>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</si>
  <si>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</si>
  <si>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</si>
  <si>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</si>
  <si>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</si>
  <si>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</si>
  <si>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</si>
  <si>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</si>
  <si>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</si>
  <si>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</si>
  <si>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</si>
  <si>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</si>
  <si>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</si>
  <si>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</si>
  <si>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</si>
  <si>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</si>
  <si>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</si>
  <si>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</si>
  <si>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</si>
  <si>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</si>
  <si>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</si>
  <si>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</si>
  <si>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</si>
  <si>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</si>
  <si>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</si>
  <si>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</si>
  <si>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</si>
  <si>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</si>
  <si>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</si>
  <si>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</si>
  <si>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</si>
  <si>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</si>
  <si>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</si>
  <si>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</si>
  <si>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</si>
  <si>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</si>
  <si>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</si>
  <si>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</si>
  <si>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</si>
  <si>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</si>
  <si>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</si>
  <si>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</si>
  <si>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</si>
  <si>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</si>
  <si>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</si>
  <si>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</si>
  <si>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</si>
  <si>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</si>
  <si>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</si>
  <si>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</si>
  <si>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</si>
  <si>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</si>
  <si>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</si>
  <si>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</si>
  <si>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</si>
  <si>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</si>
  <si>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</si>
  <si>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</si>
  <si>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</si>
  <si>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</si>
  <si>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</si>
  <si>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</si>
  <si>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</si>
  <si>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</si>
  <si>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</si>
  <si>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</si>
  <si>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</si>
  <si>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</si>
  <si>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</si>
  <si>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</si>
  <si>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</si>
  <si>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</si>
  <si>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</si>
  <si>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</si>
  <si>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</si>
  <si>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</si>
  <si>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</si>
  <si>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</si>
  <si>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</si>
  <si>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</si>
  <si>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</si>
  <si>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</si>
  <si>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</si>
  <si>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</si>
  <si>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</si>
  <si>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</si>
  <si>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</si>
  <si>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</si>
  <si>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</si>
  <si>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</si>
  <si>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</si>
  <si>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</si>
  <si>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</si>
  <si>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</si>
  <si>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</si>
  <si>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</si>
  <si>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</si>
  <si>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</si>
  <si>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</si>
  <si>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</si>
  <si>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</si>
  <si>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</si>
  <si>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</si>
  <si>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</si>
  <si>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</si>
  <si>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</si>
  <si>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</si>
  <si>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</si>
  <si>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</si>
  <si>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</si>
  <si>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</si>
  <si>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</si>
  <si>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</si>
  <si>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</si>
  <si>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</si>
  <si>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</si>
  <si>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</si>
  <si>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</si>
  <si>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</si>
  <si>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</si>
  <si>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</si>
  <si>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</si>
  <si>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</si>
  <si>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</si>
  <si>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</si>
  <si>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</si>
  <si>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</si>
  <si>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</si>
  <si>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</si>
  <si>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</si>
  <si>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</si>
  <si>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</si>
  <si>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</si>
  <si>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</si>
  <si>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</si>
  <si>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</si>
  <si>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</si>
  <si>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</si>
  <si>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</si>
  <si>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</si>
  <si>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</si>
  <si>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</si>
  <si>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</si>
  <si>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</si>
  <si>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</si>
  <si>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</si>
  <si>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</si>
  <si>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</si>
  <si>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</si>
  <si>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</si>
  <si>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</si>
  <si>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</si>
  <si>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</si>
  <si>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</si>
  <si>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</si>
  <si>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</si>
  <si>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</si>
  <si>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</si>
  <si>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</si>
  <si>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</si>
  <si>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</si>
  <si>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</si>
  <si>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</si>
  <si>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</si>
  <si>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</si>
  <si>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</si>
  <si>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</si>
  <si>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</si>
  <si>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</si>
  <si>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</si>
  <si>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</si>
  <si>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</si>
  <si>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</si>
  <si>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</si>
  <si>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</si>
  <si>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</si>
  <si>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</si>
  <si>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</si>
  <si>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</si>
  <si>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</si>
  <si>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</si>
  <si>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</si>
  <si>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</si>
  <si>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</si>
  <si>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</si>
  <si>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</si>
  <si>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</si>
  <si>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</si>
  <si>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</si>
  <si>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</si>
  <si>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</si>
  <si>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</si>
  <si>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</si>
  <si>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</si>
  <si>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</si>
  <si>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</si>
  <si>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</si>
  <si>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</si>
  <si>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</si>
  <si>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</si>
  <si>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</si>
  <si>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</si>
  <si>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</si>
  <si>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</si>
  <si>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</si>
  <si>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</si>
  <si>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</si>
  <si>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</si>
  <si>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</si>
  <si>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</si>
  <si>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</si>
  <si>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</si>
  <si>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</si>
  <si>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</si>
  <si>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</si>
  <si>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</si>
  <si>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</si>
  <si>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</si>
  <si>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</si>
  <si>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</si>
  <si>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</si>
  <si>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</si>
  <si>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</si>
  <si>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</si>
  <si>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</si>
  <si>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</si>
  <si>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</si>
  <si>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</si>
  <si>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</si>
  <si>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</si>
  <si>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</si>
  <si>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</si>
  <si>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</si>
  <si>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</si>
  <si>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</si>
  <si>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</si>
  <si>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</si>
  <si>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</si>
  <si>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</si>
  <si>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</si>
  <si>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</si>
  <si>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</si>
  <si>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</si>
  <si>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</si>
  <si>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</si>
  <si>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</si>
  <si>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</si>
  <si>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</si>
  <si>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</si>
  <si>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</si>
  <si>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</si>
  <si>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</si>
  <si>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</si>
  <si>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</si>
  <si>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</si>
  <si>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</si>
  <si>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</si>
  <si>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</si>
  <si>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</si>
  <si>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</si>
  <si>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</si>
  <si>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</si>
  <si>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</si>
  <si>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</si>
  <si>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</si>
  <si>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</si>
  <si>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</si>
  <si>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</si>
  <si>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</si>
  <si>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</si>
  <si>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</si>
  <si>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</si>
  <si>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</si>
  <si>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</si>
  <si>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</si>
  <si>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</si>
  <si>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</si>
  <si>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</si>
  <si>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</si>
  <si>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</si>
  <si>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</si>
  <si>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</si>
  <si>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</si>
  <si>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</si>
  <si>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</si>
  <si>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</si>
  <si>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</si>
  <si>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</si>
  <si>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</si>
  <si>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</si>
  <si>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</si>
  <si>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</si>
  <si>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</si>
  <si>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</si>
  <si>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</si>
  <si>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</si>
  <si>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</si>
  <si>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</si>
  <si>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</si>
  <si>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</si>
  <si>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</si>
  <si>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</si>
  <si>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</si>
  <si>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</si>
  <si>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</si>
  <si>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</si>
  <si>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</si>
  <si>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</si>
  <si>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</si>
  <si>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</si>
  <si>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</si>
  <si>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</si>
  <si>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</si>
  <si>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</si>
  <si>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</si>
  <si>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</si>
  <si>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</si>
  <si>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</si>
  <si>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</si>
  <si>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</si>
  <si>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</si>
  <si>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</si>
  <si>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</si>
  <si>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</si>
  <si>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</si>
  <si>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</si>
  <si>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</si>
  <si>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</si>
  <si>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</si>
  <si>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</si>
  <si>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</si>
  <si>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</si>
  <si>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</si>
  <si>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</si>
  <si>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</si>
  <si>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</si>
  <si>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</si>
  <si>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</si>
  <si>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</si>
  <si>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</si>
  <si>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</si>
  <si>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</si>
  <si>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</si>
  <si>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</si>
  <si>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</si>
  <si>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</si>
  <si>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</si>
  <si>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</si>
  <si>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</si>
  <si>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</si>
  <si>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</si>
  <si>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</si>
  <si>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</si>
  <si>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</si>
  <si>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</si>
  <si>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</si>
  <si>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</si>
  <si>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</si>
  <si>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</si>
  <si>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</si>
  <si>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</si>
  <si>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</si>
  <si>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</si>
  <si>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</si>
  <si>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</si>
  <si>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</si>
  <si>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</si>
  <si>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</si>
  <si>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</si>
  <si>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</si>
  <si>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</si>
  <si>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</si>
  <si>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</si>
  <si>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</si>
  <si>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</si>
  <si>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</si>
  <si>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</si>
  <si>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</si>
  <si>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</si>
  <si>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</si>
  <si>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</si>
  <si>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</si>
  <si>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</si>
  <si>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</si>
  <si>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</si>
  <si>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</si>
  <si>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</si>
  <si>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</si>
  <si>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</si>
  <si>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</si>
  <si>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</si>
  <si>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</si>
  <si>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</si>
  <si>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</si>
  <si>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</si>
  <si>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</si>
  <si>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</si>
  <si>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</si>
  <si>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</si>
  <si>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</si>
  <si>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</si>
  <si>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</si>
  <si>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</si>
  <si>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</si>
  <si>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</si>
  <si>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</si>
  <si>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</si>
  <si>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</si>
  <si>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</si>
  <si>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</si>
  <si>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</si>
  <si>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</si>
  <si>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</si>
  <si>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</si>
  <si>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</si>
  <si>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</si>
  <si>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</si>
  <si>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</si>
  <si>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</si>
  <si>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</si>
  <si>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</si>
  <si>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</si>
  <si>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</si>
  <si>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</si>
  <si>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</si>
  <si>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</si>
  <si>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</si>
  <si>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</si>
  <si>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</si>
  <si>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</si>
  <si>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</si>
  <si>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</si>
  <si>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</si>
  <si>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</si>
  <si>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</si>
  <si>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</si>
  <si>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</si>
  <si>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</si>
  <si>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</si>
  <si>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</si>
  <si>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</si>
  <si>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</si>
  <si>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</si>
  <si>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</si>
  <si>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</si>
  <si>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</si>
  <si>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</si>
  <si>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</si>
  <si>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</si>
  <si>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</si>
  <si>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</si>
  <si>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</si>
  <si>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</si>
  <si>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</si>
  <si>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</si>
  <si>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</si>
  <si>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</si>
  <si>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</si>
  <si>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</si>
  <si>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</si>
  <si>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</si>
  <si>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</si>
  <si>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</si>
  <si>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</si>
  <si>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</si>
  <si>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</si>
  <si>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</si>
  <si>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</si>
  <si>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</si>
  <si>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</si>
  <si>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</si>
  <si>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</si>
  <si>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</si>
  <si>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</si>
  <si>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</si>
  <si>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</si>
  <si>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</si>
  <si>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</si>
  <si>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</si>
  <si>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</si>
  <si>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</si>
  <si>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</si>
  <si>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</si>
  <si>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</si>
  <si>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</si>
  <si>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</si>
  <si>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</si>
  <si>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</si>
  <si>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</si>
  <si>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</si>
  <si>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</si>
  <si>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</si>
  <si>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</si>
  <si>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</si>
  <si>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</si>
  <si>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</si>
  <si>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</si>
  <si>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</si>
  <si>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</si>
  <si>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</si>
  <si>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</si>
  <si>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</si>
  <si>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</si>
  <si>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</si>
  <si>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</si>
  <si>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</si>
  <si>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</si>
  <si>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</si>
  <si>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</si>
  <si>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</si>
  <si>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</si>
  <si>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</si>
  <si>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</si>
  <si>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</si>
  <si>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</si>
  <si>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</si>
  <si>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</si>
  <si>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</si>
  <si>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</si>
  <si>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</si>
  <si>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</si>
  <si>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</si>
  <si>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</si>
  <si>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</si>
  <si>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</si>
  <si>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</si>
  <si>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</si>
  <si>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</si>
  <si>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</si>
  <si>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</si>
  <si>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</si>
  <si>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</si>
  <si>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</si>
  <si>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</si>
  <si>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</si>
  <si>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</si>
  <si>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</si>
  <si>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</si>
  <si>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</si>
  <si>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</si>
  <si>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</si>
  <si>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</si>
  <si>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</si>
  <si>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</si>
  <si>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</si>
  <si>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</si>
  <si>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</si>
  <si>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</si>
  <si>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</si>
  <si>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</si>
  <si>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</si>
  <si>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</si>
  <si>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</si>
  <si>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</si>
  <si>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</si>
  <si>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</si>
  <si>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</si>
  <si>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</si>
  <si>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</si>
  <si>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</si>
  <si>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</si>
  <si>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</si>
  <si>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</si>
  <si>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</si>
  <si>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</si>
  <si>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</si>
  <si>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</si>
  <si>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</si>
  <si>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</si>
  <si>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</si>
  <si>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</si>
  <si>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</si>
  <si>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</si>
  <si>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</si>
  <si>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</si>
  <si>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</si>
  <si>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</si>
  <si>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</si>
  <si>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</si>
  <si>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</si>
  <si>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</si>
  <si>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</si>
  <si>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</si>
  <si>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</si>
  <si>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</si>
  <si>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</si>
  <si>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</si>
  <si>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</si>
  <si>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</si>
  <si>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</si>
  <si>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</si>
  <si>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</si>
  <si>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</si>
  <si>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</si>
  <si>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</si>
  <si>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</si>
  <si>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</si>
  <si>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</si>
  <si>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</si>
  <si>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</si>
  <si>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</si>
  <si>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</si>
  <si>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</si>
  <si>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</si>
  <si>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</si>
  <si>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</si>
  <si>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</si>
  <si>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</si>
  <si>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</si>
  <si>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</si>
  <si>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</si>
  <si>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</si>
  <si>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</si>
  <si>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</si>
  <si>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</si>
  <si>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</si>
  <si>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</si>
  <si>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</si>
  <si>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</si>
  <si>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</si>
  <si>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</si>
  <si>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</si>
  <si>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</si>
  <si>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</si>
  <si>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</si>
  <si>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</si>
  <si>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</si>
  <si>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</si>
  <si>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</si>
  <si>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</si>
  <si>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</si>
  <si>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</si>
  <si>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</si>
  <si>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</si>
  <si>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</si>
  <si>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</si>
  <si>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</si>
  <si>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</si>
  <si>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</si>
  <si>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</si>
  <si>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</si>
  <si>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</si>
  <si>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</si>
  <si>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</si>
  <si>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</si>
  <si>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</si>
  <si>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</si>
  <si>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</si>
  <si>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</si>
  <si>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</si>
  <si>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</si>
  <si>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</si>
  <si>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</si>
  <si>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</si>
  <si>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</si>
  <si>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</si>
  <si>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</si>
  <si>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</si>
  <si>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</si>
  <si>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</si>
  <si>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</si>
  <si>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</si>
  <si>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</si>
  <si>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</si>
  <si>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</si>
  <si>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</si>
  <si>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</si>
  <si>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</si>
  <si>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</si>
  <si>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</si>
  <si>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</si>
  <si>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</si>
  <si>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</si>
  <si>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</si>
  <si>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</si>
  <si>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</si>
  <si>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</si>
  <si>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</si>
  <si>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</si>
  <si>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</si>
  <si>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</si>
  <si>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</si>
  <si>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</si>
  <si>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</si>
  <si>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</si>
  <si>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</si>
  <si>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</si>
  <si>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</si>
  <si>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</si>
  <si>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</si>
  <si>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</si>
  <si>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</si>
  <si>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</si>
  <si>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</si>
  <si>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</si>
  <si>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</si>
  <si>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</si>
  <si>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</si>
  <si>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</si>
  <si>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</si>
  <si>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</si>
  <si>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</si>
  <si>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</si>
  <si>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</si>
  <si>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</si>
  <si>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</si>
  <si>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</si>
  <si>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</si>
  <si>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</si>
  <si>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</si>
  <si>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</si>
  <si>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</si>
  <si>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</si>
  <si>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</si>
  <si>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</si>
  <si>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</si>
  <si>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</si>
  <si>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</si>
  <si>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</si>
  <si>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</si>
  <si>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</si>
  <si>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</si>
  <si>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</si>
  <si>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</si>
  <si>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</si>
  <si>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</si>
  <si>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</si>
  <si>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</si>
  <si>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</si>
  <si>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</si>
  <si>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</si>
  <si>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</si>
  <si>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</si>
  <si>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</si>
  <si>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</si>
  <si>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</si>
  <si>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</si>
  <si>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</si>
  <si>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</si>
  <si>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</si>
  <si>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</si>
  <si>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</si>
  <si>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</si>
  <si>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</si>
  <si>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</si>
  <si>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</si>
  <si>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</si>
  <si>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</si>
  <si>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</si>
  <si>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</si>
  <si>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</si>
  <si>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</si>
  <si>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</si>
  <si>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</si>
  <si>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</si>
  <si>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</si>
  <si>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</si>
  <si>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</si>
  <si>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</si>
  <si>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</si>
  <si>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</si>
  <si>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</si>
  <si>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</si>
  <si>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</si>
  <si>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</si>
  <si>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</si>
  <si>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</si>
  <si>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</si>
  <si>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</si>
  <si>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</si>
  <si>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</si>
  <si>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</si>
  <si>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</si>
  <si>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</si>
  <si>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</si>
  <si>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</si>
  <si>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</si>
  <si>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</si>
  <si>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</si>
  <si>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</si>
  <si>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</si>
  <si>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</si>
  <si>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</si>
  <si>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</si>
  <si>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</si>
  <si>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</si>
  <si>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</si>
  <si>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</si>
  <si>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</si>
  <si>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</si>
  <si>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</si>
  <si>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</si>
  <si>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</si>
  <si>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</si>
  <si>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</si>
  <si>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</si>
  <si>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</si>
  <si>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</si>
  <si>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</si>
  <si>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</si>
  <si>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</si>
  <si>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</si>
  <si>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</si>
  <si>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</si>
  <si>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</si>
  <si>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</si>
  <si>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</si>
  <si>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</si>
  <si>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</si>
  <si>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</si>
  <si>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</si>
  <si>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</si>
  <si>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</si>
  <si>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</si>
  <si>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</si>
  <si>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</si>
  <si>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</si>
  <si>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</si>
  <si>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</si>
  <si>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</si>
  <si>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</si>
  <si>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</si>
  <si>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</si>
  <si>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</si>
  <si>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</si>
  <si>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</si>
  <si>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</si>
  <si>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</si>
  <si>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</si>
  <si>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</si>
  <si>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</si>
  <si>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</si>
  <si>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</si>
  <si>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</si>
  <si>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</si>
  <si>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</si>
  <si>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</si>
  <si>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</si>
  <si>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</si>
  <si>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</si>
  <si>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</si>
  <si>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</si>
  <si>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</si>
  <si>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</si>
  <si>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</si>
  <si>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</si>
  <si>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</si>
  <si>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</si>
  <si>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</si>
  <si>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</si>
  <si>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</si>
  <si>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</si>
  <si>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</si>
  <si>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</si>
  <si>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</si>
  <si>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</si>
  <si>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</si>
  <si>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</si>
  <si>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</si>
  <si>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</si>
  <si>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</si>
  <si>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</si>
  <si>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</si>
  <si>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</si>
  <si>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</si>
  <si>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</si>
  <si>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</si>
  <si>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</si>
  <si>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</si>
  <si>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</si>
  <si>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</si>
  <si>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</si>
  <si>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</si>
  <si>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</si>
  <si>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</si>
  <si>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</si>
  <si>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</si>
  <si>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</si>
  <si>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</si>
  <si>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</si>
  <si>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</si>
  <si>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</si>
  <si>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</si>
  <si>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</si>
  <si>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</si>
  <si>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</si>
  <si>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</si>
  <si>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</si>
  <si>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</si>
  <si>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</si>
  <si>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</si>
  <si>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</si>
  <si>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</si>
  <si>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</si>
  <si>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</si>
  <si>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</si>
  <si>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</si>
  <si>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</si>
  <si>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</si>
  <si>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</si>
  <si>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</si>
  <si>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</si>
  <si>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</si>
  <si>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</si>
  <si>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</si>
  <si>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</si>
  <si>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</si>
  <si>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</si>
  <si>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</si>
  <si>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</si>
  <si>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</si>
  <si>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</si>
  <si>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</si>
  <si>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</si>
  <si>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</si>
  <si>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</si>
  <si>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</si>
  <si>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</si>
  <si>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</si>
  <si>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</si>
  <si>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</si>
  <si>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</si>
  <si>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</si>
  <si>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</si>
  <si>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</si>
  <si>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</si>
  <si>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</si>
  <si>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</si>
  <si>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</si>
  <si>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</si>
  <si>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</si>
  <si>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</si>
  <si>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</si>
  <si>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</si>
  <si>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</si>
  <si>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</si>
  <si>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</si>
  <si>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</si>
  <si>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</si>
  <si>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</si>
  <si>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</si>
  <si>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</si>
  <si>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</si>
  <si>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</si>
  <si>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</si>
  <si>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</si>
  <si>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</si>
  <si>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</si>
  <si>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</si>
  <si>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</si>
  <si>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</si>
  <si>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</si>
  <si>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</si>
  <si>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</si>
  <si>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</si>
  <si>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</si>
  <si>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</si>
  <si>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</si>
  <si>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</si>
  <si>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</si>
  <si>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</si>
  <si>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</si>
  <si>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</si>
  <si>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</si>
  <si>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</si>
  <si>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</si>
  <si>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</si>
  <si>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</si>
  <si>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</si>
  <si>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</si>
  <si>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</si>
  <si>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</si>
  <si>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</si>
  <si>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</si>
  <si>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</si>
  <si>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</si>
  <si>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</si>
  <si>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</si>
  <si>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</si>
  <si>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</si>
  <si>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</si>
  <si>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</si>
  <si>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</si>
  <si>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</si>
  <si>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</si>
  <si>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</si>
  <si>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</si>
  <si>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</si>
  <si>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</si>
  <si>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</si>
  <si>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</si>
  <si>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</si>
  <si>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</si>
  <si>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</si>
  <si>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</si>
  <si>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</si>
  <si>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</si>
  <si>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</si>
  <si>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</si>
  <si>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</si>
  <si>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</si>
  <si>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</si>
  <si>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</si>
  <si>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</si>
  <si>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</si>
  <si>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</si>
  <si>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</si>
  <si>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</si>
  <si>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</si>
  <si>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</si>
  <si>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</si>
  <si>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</si>
  <si>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</si>
  <si>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</si>
  <si>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</si>
  <si>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</si>
  <si>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</si>
  <si>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</si>
  <si>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</si>
  <si>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</si>
  <si>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</si>
  <si>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</si>
  <si>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</si>
  <si>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</si>
  <si>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</si>
  <si>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</si>
  <si>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</si>
  <si>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</si>
  <si>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</si>
  <si>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</si>
  <si>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</si>
  <si>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</si>
  <si>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</si>
  <si>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</si>
  <si>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</si>
  <si>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</si>
  <si>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</si>
  <si>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</si>
  <si>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</si>
  <si>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</si>
  <si>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</si>
  <si>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</si>
  <si>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</si>
  <si>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</si>
  <si>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</si>
  <si>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</si>
  <si>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</si>
  <si>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</si>
  <si>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</si>
  <si>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</si>
  <si>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</si>
  <si>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</si>
  <si>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</si>
  <si>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</si>
  <si>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</si>
  <si>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</si>
  <si>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</si>
  <si>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</si>
  <si>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</si>
  <si>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</si>
  <si>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</si>
  <si>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</si>
  <si>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</si>
  <si>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</si>
  <si>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</si>
  <si>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</si>
  <si>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</si>
  <si>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</si>
  <si>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</si>
  <si>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</si>
  <si>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</si>
  <si>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</si>
  <si>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</si>
  <si>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</si>
  <si>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</si>
  <si>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</si>
  <si>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</si>
  <si>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</si>
  <si>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</si>
  <si>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</si>
  <si>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</si>
  <si>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</si>
  <si>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</si>
  <si>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</si>
  <si>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</si>
  <si>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</si>
  <si>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</si>
  <si>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</si>
  <si>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</si>
  <si>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</si>
  <si>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</si>
  <si>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</si>
  <si>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</si>
  <si>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</si>
  <si>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</si>
  <si>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</si>
  <si>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</si>
  <si>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</si>
  <si>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</si>
  <si>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</si>
  <si>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</si>
  <si>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</si>
  <si>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</si>
  <si>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</si>
  <si>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</si>
  <si>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</si>
  <si>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</si>
  <si>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</si>
  <si>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</si>
  <si>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</si>
  <si>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</si>
  <si>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</si>
  <si>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</si>
  <si>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</si>
  <si>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</si>
  <si>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</si>
  <si>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</si>
  <si>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</si>
  <si>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</si>
  <si>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</si>
  <si>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</si>
  <si>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</si>
  <si>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</si>
  <si>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</si>
  <si>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</si>
  <si>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</si>
  <si>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</si>
  <si>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</si>
  <si>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</si>
  <si>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</si>
  <si>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</si>
  <si>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</si>
  <si>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</si>
  <si>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</si>
  <si>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</si>
  <si>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</si>
  <si>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</si>
  <si>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</si>
  <si>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</si>
  <si>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</si>
  <si>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</si>
  <si>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</si>
  <si>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</si>
  <si>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</si>
  <si>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</si>
  <si>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</si>
  <si>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</si>
  <si>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</si>
  <si>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</si>
  <si>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</si>
  <si>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</si>
  <si>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</si>
  <si>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</si>
  <si>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</si>
  <si>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</si>
  <si>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</si>
  <si>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</si>
  <si>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</si>
  <si>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</si>
  <si>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</si>
  <si>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</si>
  <si>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</si>
  <si>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</si>
  <si>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</si>
  <si>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</si>
  <si>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</si>
  <si>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</si>
  <si>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</si>
  <si>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</si>
  <si>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</si>
  <si>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</si>
  <si>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</si>
  <si>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</si>
  <si>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</si>
  <si>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</si>
  <si>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</si>
  <si>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</si>
  <si>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</si>
  <si>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</si>
  <si>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</si>
  <si>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</si>
  <si>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</si>
  <si>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</si>
  <si>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</si>
  <si>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</si>
  <si>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</si>
  <si>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</si>
  <si>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</si>
  <si>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</si>
  <si>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</si>
  <si>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</si>
  <si>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</si>
  <si>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</si>
  <si>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</si>
  <si>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</si>
  <si>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</si>
  <si>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</si>
  <si>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</si>
  <si>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</si>
  <si>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</si>
  <si>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</si>
  <si>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</si>
  <si>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</si>
  <si>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</si>
  <si>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</si>
  <si>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</si>
  <si>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</si>
  <si>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</si>
  <si>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</si>
  <si>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</si>
  <si>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</si>
  <si>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</si>
  <si>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</si>
  <si>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</si>
  <si>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</si>
  <si>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</si>
  <si>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</si>
  <si>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</si>
  <si>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</si>
  <si>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</si>
  <si>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</si>
  <si>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</si>
  <si>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</si>
  <si>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</si>
  <si>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</si>
  <si>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</si>
  <si>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</si>
  <si>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Asset Management</t>
  </si>
  <si>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</si>
  <si>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</si>
  <si>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</si>
  <si>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</si>
  <si>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</si>
  <si>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</si>
  <si>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</si>
  <si>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</si>
  <si>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</si>
  <si>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</si>
  <si>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</si>
  <si>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</si>
  <si>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</si>
  <si>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</si>
  <si>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</si>
  <si>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</si>
  <si>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</si>
  <si>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</si>
  <si>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</si>
  <si>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</si>
  <si>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</si>
  <si>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</si>
  <si>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</si>
  <si>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</si>
  <si>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</si>
  <si>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</si>
  <si>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</si>
  <si>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</si>
  <si>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</si>
  <si>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</si>
  <si>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</si>
  <si>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</si>
  <si>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</si>
  <si>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</si>
  <si>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</si>
  <si>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</si>
  <si>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</si>
  <si>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</si>
  <si>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</si>
  <si>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</si>
  <si>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</si>
  <si>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</si>
  <si>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</si>
  <si>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</si>
  <si>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</si>
  <si>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</si>
  <si>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</si>
  <si>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</si>
  <si>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</si>
  <si>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</si>
  <si>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</si>
  <si>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</si>
  <si>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</si>
  <si>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</si>
  <si>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</si>
  <si>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</si>
  <si>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</si>
  <si>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</si>
  <si>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</si>
  <si>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</si>
  <si>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</si>
  <si>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</si>
  <si>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</si>
  <si>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</si>
  <si>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</si>
  <si>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</si>
  <si>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</si>
  <si>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</si>
  <si>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</si>
  <si>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</si>
  <si>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</si>
  <si>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</si>
  <si>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</si>
  <si>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</si>
  <si>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</si>
  <si>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</si>
  <si>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</si>
  <si>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</si>
  <si>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</si>
  <si>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</si>
  <si>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</si>
  <si>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</si>
  <si>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</si>
  <si>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</si>
  <si>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</si>
  <si>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</si>
  <si>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</si>
  <si>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</si>
  <si>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</si>
  <si>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</si>
  <si>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</si>
  <si>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</si>
  <si>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</si>
  <si>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</si>
  <si>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</si>
  <si>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</si>
  <si>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</si>
  <si>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</si>
  <si>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</si>
  <si>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</si>
  <si>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</si>
  <si>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</si>
  <si>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</si>
  <si>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</si>
  <si>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</si>
  <si>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</si>
  <si>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</si>
  <si>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</si>
  <si>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</si>
  <si>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</si>
  <si>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</si>
  <si>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</si>
  <si>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</si>
  <si>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</si>
  <si>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</si>
  <si>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</si>
  <si>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</si>
  <si>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</si>
  <si>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</si>
  <si>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</si>
  <si>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</si>
  <si>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</si>
  <si>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</si>
  <si>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</si>
  <si>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</si>
  <si>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</si>
  <si>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</si>
  <si>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</si>
  <si>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</si>
  <si>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</si>
  <si>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</si>
  <si>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</si>
  <si>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</si>
  <si>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</si>
  <si>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</si>
  <si>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</si>
  <si>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</si>
  <si>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</si>
  <si>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</si>
  <si>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</si>
  <si>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</si>
  <si>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</si>
  <si>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</si>
  <si>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</si>
  <si>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</si>
  <si>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</si>
  <si>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</si>
  <si>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</si>
  <si>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</si>
  <si>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</si>
  <si>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</si>
  <si>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</si>
  <si>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</si>
  <si>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</si>
  <si>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</si>
  <si>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</si>
  <si>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</si>
  <si>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</si>
  <si>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</si>
  <si>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</si>
  <si>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</si>
  <si>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</si>
  <si>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</si>
  <si>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</si>
  <si>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</si>
  <si>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</si>
  <si>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</si>
  <si>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</si>
  <si>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</si>
  <si>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</si>
  <si>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</si>
  <si>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</si>
  <si>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</si>
  <si>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</si>
  <si>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</si>
  <si>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</si>
  <si>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</si>
  <si>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</si>
  <si>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</si>
  <si>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</si>
  <si>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</si>
  <si>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</si>
  <si>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</si>
  <si>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</si>
  <si>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</si>
  <si>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</si>
  <si>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</si>
  <si>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</si>
  <si>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</si>
  <si>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</si>
  <si>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</si>
  <si>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</si>
  <si>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</si>
  <si>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</si>
  <si>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</si>
  <si>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</si>
  <si>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</si>
  <si>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</si>
  <si>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</si>
  <si>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</si>
  <si>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</si>
  <si>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</si>
  <si>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</si>
  <si>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</si>
  <si>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</si>
  <si>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</si>
  <si>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</si>
  <si>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</si>
  <si>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</si>
  <si>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</si>
  <si>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</si>
  <si>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</si>
  <si>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</si>
  <si>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</si>
  <si>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</si>
  <si>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</si>
  <si>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</si>
  <si>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</si>
  <si>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</si>
  <si>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</si>
  <si>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</si>
  <si>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</si>
  <si>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</si>
  <si>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</si>
  <si>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</si>
  <si>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</si>
  <si>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</si>
  <si>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</si>
  <si>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</si>
  <si>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</si>
  <si>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</si>
  <si>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</si>
  <si>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</si>
  <si>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</si>
  <si>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</si>
  <si>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</si>
  <si>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</si>
  <si>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</si>
  <si>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</si>
  <si>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</si>
  <si>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</si>
  <si>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</si>
  <si>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</si>
  <si>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</si>
  <si>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</si>
  <si>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</si>
  <si>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</si>
  <si>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</si>
  <si>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</si>
  <si>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</si>
  <si>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</si>
  <si>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</si>
  <si>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</si>
  <si>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</si>
  <si>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</si>
  <si>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</si>
  <si>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</si>
  <si>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</si>
  <si>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</si>
  <si>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</si>
  <si>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</si>
  <si>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</si>
  <si>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</si>
  <si>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</si>
  <si>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</si>
  <si>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</si>
  <si>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</si>
  <si>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</si>
  <si>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</si>
  <si>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</si>
  <si>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</si>
  <si>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</si>
  <si>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</si>
  <si>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</si>
  <si>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</si>
  <si>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</si>
  <si>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</si>
  <si>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</si>
  <si>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</si>
  <si>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</si>
  <si>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</si>
  <si>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</si>
  <si>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</si>
  <si>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</si>
  <si>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</si>
  <si>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</si>
  <si>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</si>
  <si>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</si>
  <si>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</si>
  <si>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</si>
  <si>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</si>
  <si>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</si>
  <si>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</si>
  <si>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</si>
  <si>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</si>
  <si>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</si>
  <si>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</si>
  <si>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</si>
  <si>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</si>
  <si>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</si>
  <si>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</si>
  <si>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</si>
  <si>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</si>
  <si>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</si>
  <si>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</si>
  <si>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</si>
  <si>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</si>
  <si>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</si>
  <si>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</si>
  <si>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</si>
  <si>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</si>
  <si>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</si>
  <si>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</si>
  <si>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</si>
  <si>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</si>
  <si>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</si>
  <si>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</si>
  <si>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</si>
  <si>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</si>
  <si>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</si>
  <si>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</si>
  <si>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</si>
  <si>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</si>
  <si>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</si>
  <si>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</si>
  <si>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</si>
  <si>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</si>
  <si>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</si>
  <si>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</si>
  <si>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</si>
  <si>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</si>
  <si>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</si>
  <si>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</si>
  <si>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</si>
  <si>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</si>
  <si>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</si>
  <si>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</si>
  <si>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</si>
  <si>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</si>
  <si>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</si>
  <si>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</si>
  <si>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</si>
  <si>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</si>
  <si>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</si>
  <si>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</si>
  <si>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</si>
  <si>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</si>
  <si>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</si>
  <si>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</si>
  <si>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</si>
  <si>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</si>
  <si>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</si>
  <si>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</si>
  <si>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</si>
  <si>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</si>
  <si>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</si>
  <si>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</si>
  <si>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</si>
  <si>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</si>
  <si>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</si>
  <si>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</si>
  <si>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</si>
  <si>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</si>
  <si>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</si>
  <si>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</si>
  <si>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</si>
  <si>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</si>
  <si>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</si>
  <si>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</si>
  <si>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</si>
  <si>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</si>
  <si>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</si>
  <si>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</si>
  <si>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</si>
  <si>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</si>
  <si>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</si>
  <si>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</si>
  <si>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</si>
  <si>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</si>
  <si>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</si>
  <si>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</si>
  <si>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</si>
  <si>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</si>
  <si>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Configuration Management</t>
  </si>
  <si>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</si>
  <si>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</si>
  <si>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</si>
  <si>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</si>
  <si>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</si>
  <si>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</si>
  <si>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</si>
  <si>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</si>
  <si>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</si>
  <si>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</si>
  <si>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</si>
  <si>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</si>
  <si>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</si>
  <si>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</si>
  <si>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</si>
  <si>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</si>
  <si>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</si>
  <si>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</si>
  <si>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</si>
  <si>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</si>
  <si>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</si>
  <si>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</si>
  <si>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</si>
  <si>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</si>
  <si>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</si>
  <si>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</si>
  <si>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</si>
  <si>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</si>
  <si>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</si>
  <si>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</si>
  <si>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</si>
  <si>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</si>
  <si>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</si>
  <si>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</si>
  <si>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</si>
  <si>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</si>
  <si>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</si>
  <si>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</si>
  <si>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</si>
  <si>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</si>
  <si>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</si>
  <si>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</si>
  <si>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</si>
  <si>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</si>
  <si>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</si>
  <si>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</si>
  <si>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</si>
  <si>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</si>
  <si>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</si>
  <si>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</si>
  <si>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</si>
  <si>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</si>
  <si>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</si>
  <si>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</si>
  <si>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</si>
  <si>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</si>
  <si>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</si>
  <si>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</si>
  <si>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</si>
  <si>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</si>
  <si>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</si>
  <si>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</si>
  <si>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</si>
  <si>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</si>
  <si>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</si>
  <si>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</si>
  <si>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</si>
  <si>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</si>
  <si>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</si>
  <si>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</si>
  <si>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</si>
  <si>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</si>
  <si>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</si>
  <si>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</si>
  <si>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</si>
  <si>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</si>
  <si>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</si>
  <si>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</si>
  <si>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</si>
  <si>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</si>
  <si>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</si>
  <si>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</si>
  <si>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</si>
  <si>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</si>
  <si>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</si>
  <si>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</si>
  <si>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</si>
  <si>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</si>
  <si>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</si>
  <si>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</si>
  <si>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</si>
  <si>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</si>
  <si>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</si>
  <si>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</si>
  <si>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</si>
  <si>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</si>
  <si>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</si>
  <si>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</si>
  <si>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</si>
  <si>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</si>
  <si>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</si>
  <si>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</si>
  <si>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</si>
  <si>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</si>
  <si>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</si>
  <si>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</si>
  <si>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</si>
  <si>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</si>
  <si>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</si>
  <si>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</si>
  <si>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</si>
  <si>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</si>
  <si>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</si>
  <si>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</si>
  <si>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</si>
  <si>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</si>
  <si>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</si>
  <si>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</si>
  <si>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</si>
  <si>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</si>
  <si>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</si>
  <si>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</si>
  <si>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</si>
  <si>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</si>
  <si>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</si>
  <si>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</si>
  <si>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</si>
  <si>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</si>
  <si>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</si>
  <si>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</si>
  <si>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</si>
  <si>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</si>
  <si>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</si>
  <si>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Privileged Account Management</t>
  </si>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</sst>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3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6">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F8F-460A-9FFA-FA11A80F8C8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F8F-460A-9FFA-FA11A80F8C8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85</c:v>
                </c:pt>
              </c:numCache>
            </c:numRef>
          </c:val>
          <c:extLst>
            <c:ext xmlns:c16="http://schemas.microsoft.com/office/drawing/2014/chart" uri="{C3380CC4-5D6E-409C-BE32-E72D297353CC}">
              <c16:uniqueId val="{00000002-4F8F-460A-9FFA-FA11A80F8C8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10A-4A54-A7AA-1D2D421E435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10A-4A54-A7AA-1D2D421E435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Dashboard!$E$29:$E$30</c:f>
              <c:numCache>
                <c:formatCode>General</c:formatCode>
                <c:ptCount val="2"/>
                <c:pt idx="0">
                  <c:v>56</c:v>
                </c:pt>
                <c:pt idx="1">
                  <c:v>29</c:v>
                </c:pt>
              </c:numCache>
            </c:numRef>
          </c:val>
          <c:extLst>
            <c:ext xmlns:c16="http://schemas.microsoft.com/office/drawing/2014/chart" uri="{C3380CC4-5D6E-409C-BE32-E72D297353CC}">
              <c16:uniqueId val="{00000002-010A-4A54-A7AA-1D2D421E435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04F-4786-9572-DA4797FA06B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04F-4786-9572-DA4797FA06B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85</c:v>
                </c:pt>
              </c:numCache>
            </c:numRef>
          </c:val>
          <c:extLst>
            <c:ext xmlns:c16="http://schemas.microsoft.com/office/drawing/2014/chart" uri="{C3380CC4-5D6E-409C-BE32-E72D297353CC}">
              <c16:uniqueId val="{00000002-D04F-4786-9572-DA4797FA06B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0E97-4A74-A40D-A7D5BCBDF7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0E97-4A74-A40D-A7D5BCBDF7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8</c:v>
                </c:pt>
                <c:pt idx="1">
                  <c:v>67</c:v>
                </c:pt>
                <c:pt idx="2">
                  <c:v>10</c:v>
                </c:pt>
              </c:numCache>
            </c:numRef>
          </c:val>
          <c:extLst>
            <c:ext xmlns:c16="http://schemas.microsoft.com/office/drawing/2014/chart" uri="{C3380CC4-5D6E-409C-BE32-E72D297353CC}">
              <c16:uniqueId val="{00000002-0E97-4A74-A40D-A7D5BCBDF7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02B-4A11-B33E-AC58287F7B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02B-4A11-B33E-AC58287F7B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85</c:v>
                </c:pt>
              </c:numCache>
            </c:numRef>
          </c:val>
          <c:extLst>
            <c:ext xmlns:c16="http://schemas.microsoft.com/office/drawing/2014/chart" uri="{C3380CC4-5D6E-409C-BE32-E72D297353CC}">
              <c16:uniqueId val="{00000002-F02B-4A11-B33E-AC58287F7B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8A7-493A-87A5-8420972185D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8A7-493A-87A5-8420972185D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85</c:v>
                </c:pt>
              </c:numCache>
            </c:numRef>
          </c:val>
          <c:extLst>
            <c:ext xmlns:c16="http://schemas.microsoft.com/office/drawing/2014/chart" uri="{C3380CC4-5D6E-409C-BE32-E72D297353CC}">
              <c16:uniqueId val="{00000002-38A7-493A-87A5-8420972185D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52F-49A0-8A45-329C6B5C6D94}"/>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52F-49A0-8A45-329C6B5C6D94}"/>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52F-49A0-8A45-329C6B5C6D94}"/>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52F-49A0-8A45-329C6B5C6D9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531-45A4-A385-8CD79F38461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o1qc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3uqe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ud2hl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av2d5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tdsda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iwxb1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qtwei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kct0g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6">
  <autoFilter ref="A1:N86"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CSC_CEv3_2" displayName="NCSC_CEv3_2" ref="A1:AT104">
  <autoFilter ref="A1:AT104" xr:uid="{00000000-0009-0000-0100-000004000000}"/>
  <tableColumns count="46">
    <tableColumn id="1" xr3:uid="{00000000-0010-0000-0300-000001000000}" name="Category"/>
    <tableColumn id="2" xr3:uid="{00000000-0010-0000-0300-000002000000}" name="Sub-Category"/>
    <tableColumn id="3" xr3:uid="{00000000-0010-0000-0300-000003000000}" name="No."/>
    <tableColumn id="4" xr3:uid="{00000000-0010-0000-0300-000004000000}" name="Question"/>
    <tableColumn id="5" xr3:uid="{00000000-0010-0000-0300-000005000000}" name="Guidance"/>
    <tableColumn id="6" xr3:uid="{00000000-0010-0000-0300-000006000000}" name="ImplPct"/>
    <tableColumn id="7" xr3:uid="{00000000-0010-0000-0300-000007000000}" name="Rec1"/>
    <tableColumn id="8" xr3:uid="{00000000-0010-0000-0300-000008000000}" name="Rec2"/>
    <tableColumn id="9" xr3:uid="{00000000-0010-0000-0300-000009000000}" name="Rec3"/>
    <tableColumn id="10" xr3:uid="{00000000-0010-0000-0300-00000A000000}" name="Rec4"/>
    <tableColumn id="11" xr3:uid="{00000000-0010-0000-0300-00000B000000}" name="Rec5"/>
    <tableColumn id="12" xr3:uid="{00000000-0010-0000-0300-00000C000000}" name="Rec6"/>
    <tableColumn id="13" xr3:uid="{00000000-0010-0000-0300-00000D000000}" name="Rec7"/>
    <tableColumn id="14" xr3:uid="{00000000-0010-0000-0300-00000E000000}" name="Rec8"/>
    <tableColumn id="15" xr3:uid="{00000000-0010-0000-0300-00000F000000}" name="Rec9"/>
    <tableColumn id="16" xr3:uid="{00000000-0010-0000-0300-000010000000}" name="Rec10"/>
    <tableColumn id="17" xr3:uid="{00000000-0010-0000-0300-000011000000}" name="Rec11"/>
    <tableColumn id="18" xr3:uid="{00000000-0010-0000-0300-000012000000}" name="Rec12"/>
    <tableColumn id="19" xr3:uid="{00000000-0010-0000-0300-000013000000}" name="Rec13"/>
    <tableColumn id="20" xr3:uid="{00000000-0010-0000-0300-000014000000}" name="Rec14"/>
    <tableColumn id="21" xr3:uid="{00000000-0010-0000-0300-000015000000}" name="Rec15"/>
    <tableColumn id="22" xr3:uid="{00000000-0010-0000-0300-000016000000}" name="Rec16"/>
    <tableColumn id="23" xr3:uid="{00000000-0010-0000-0300-000017000000}" name="Rec17"/>
    <tableColumn id="24" xr3:uid="{00000000-0010-0000-0300-000018000000}" name="Rec18"/>
    <tableColumn id="25" xr3:uid="{00000000-0010-0000-0300-000019000000}" name="Rec19"/>
    <tableColumn id="26" xr3:uid="{00000000-0010-0000-0300-00001A000000}" name="Rec20"/>
    <tableColumn id="27" xr3:uid="{00000000-0010-0000-0300-00001B000000}" name="Rec21"/>
    <tableColumn id="28" xr3:uid="{00000000-0010-0000-0300-00001C000000}" name="Rec22"/>
    <tableColumn id="29" xr3:uid="{00000000-0010-0000-0300-00001D000000}" name="Rec23"/>
    <tableColumn id="30" xr3:uid="{00000000-0010-0000-0300-00001E000000}" name="Rec24"/>
    <tableColumn id="31" xr3:uid="{00000000-0010-0000-0300-00001F000000}" name="Rec25"/>
    <tableColumn id="32" xr3:uid="{00000000-0010-0000-0300-000020000000}" name="Rec26"/>
    <tableColumn id="33" xr3:uid="{00000000-0010-0000-0300-000021000000}" name="Rec27"/>
    <tableColumn id="34" xr3:uid="{00000000-0010-0000-0300-000022000000}" name="Rec28"/>
    <tableColumn id="35" xr3:uid="{00000000-0010-0000-0300-000023000000}" name="Rec29"/>
    <tableColumn id="36" xr3:uid="{00000000-0010-0000-0300-000024000000}" name="Rec30"/>
    <tableColumn id="37" xr3:uid="{00000000-0010-0000-0300-000025000000}" name="Rec31"/>
    <tableColumn id="38" xr3:uid="{00000000-0010-0000-0300-000026000000}" name="Rec32"/>
    <tableColumn id="39" xr3:uid="{00000000-0010-0000-0300-000027000000}" name="Rec33"/>
    <tableColumn id="40" xr3:uid="{00000000-0010-0000-0300-000028000000}" name="Rec34"/>
    <tableColumn id="41" xr3:uid="{00000000-0010-0000-0300-000029000000}" name="Rec35"/>
    <tableColumn id="42" xr3:uid="{00000000-0010-0000-0300-00002A000000}" name="Rec36"/>
    <tableColumn id="43" xr3:uid="{00000000-0010-0000-0300-00002B000000}" name="Rec37"/>
    <tableColumn id="44" xr3:uid="{00000000-0010-0000-0300-00002C000000}" name="Rec38"/>
    <tableColumn id="45" xr3:uid="{00000000-0010-0000-0300-00002D000000}" name="Rec39"/>
    <tableColumn id="46" xr3:uid="{00000000-0010-0000-0300-00002E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SO27002_2022" displayName="ISO27002_2022" ref="A1:AS98">
  <autoFilter ref="A1:AS98" xr:uid="{00000000-0009-0000-0100-000005000000}"/>
  <tableColumns count="45">
    <tableColumn id="1" xr3:uid="{00000000-0010-0000-0400-000001000000}" name="Domain"/>
    <tableColumn id="2" xr3:uid="{00000000-0010-0000-0400-000002000000}" name="Id"/>
    <tableColumn id="3" xr3:uid="{00000000-0010-0000-0400-000003000000}" name="Control"/>
    <tableColumn id="4" xr3:uid="{00000000-0010-0000-0400-000004000000}" name="Requirement"/>
    <tableColumn id="5" xr3:uid="{00000000-0010-0000-0400-000005000000}" name="ImplPct"/>
    <tableColumn id="6" xr3:uid="{00000000-0010-0000-0400-000006000000}" name="Rec1"/>
    <tableColumn id="7" xr3:uid="{00000000-0010-0000-0400-000007000000}" name="Rec2"/>
    <tableColumn id="8" xr3:uid="{00000000-0010-0000-0400-000008000000}" name="Rec3"/>
    <tableColumn id="9" xr3:uid="{00000000-0010-0000-0400-000009000000}" name="Rec4"/>
    <tableColumn id="10" xr3:uid="{00000000-0010-0000-0400-00000A000000}" name="Rec5"/>
    <tableColumn id="11" xr3:uid="{00000000-0010-0000-0400-00000B000000}" name="Rec6"/>
    <tableColumn id="12" xr3:uid="{00000000-0010-0000-0400-00000C000000}" name="Rec7"/>
    <tableColumn id="13" xr3:uid="{00000000-0010-0000-0400-00000D000000}" name="Rec8"/>
    <tableColumn id="14" xr3:uid="{00000000-0010-0000-0400-00000E000000}" name="Rec9"/>
    <tableColumn id="15" xr3:uid="{00000000-0010-0000-0400-00000F000000}" name="Rec10"/>
    <tableColumn id="16" xr3:uid="{00000000-0010-0000-0400-000010000000}" name="Rec11"/>
    <tableColumn id="17" xr3:uid="{00000000-0010-0000-0400-000011000000}" name="Rec12"/>
    <tableColumn id="18" xr3:uid="{00000000-0010-0000-0400-000012000000}" name="Rec13"/>
    <tableColumn id="19" xr3:uid="{00000000-0010-0000-0400-000013000000}" name="Rec14"/>
    <tableColumn id="20" xr3:uid="{00000000-0010-0000-0400-000014000000}" name="Rec15"/>
    <tableColumn id="21" xr3:uid="{00000000-0010-0000-0400-000015000000}" name="Rec16"/>
    <tableColumn id="22" xr3:uid="{00000000-0010-0000-0400-000016000000}" name="Rec17"/>
    <tableColumn id="23" xr3:uid="{00000000-0010-0000-0400-000017000000}" name="Rec18"/>
    <tableColumn id="24" xr3:uid="{00000000-0010-0000-0400-000018000000}" name="Rec19"/>
    <tableColumn id="25" xr3:uid="{00000000-0010-0000-0400-000019000000}" name="Rec20"/>
    <tableColumn id="26" xr3:uid="{00000000-0010-0000-0400-00001A000000}" name="Rec21"/>
    <tableColumn id="27" xr3:uid="{00000000-0010-0000-0400-00001B000000}" name="Rec22"/>
    <tableColumn id="28" xr3:uid="{00000000-0010-0000-0400-00001C000000}" name="Rec23"/>
    <tableColumn id="29" xr3:uid="{00000000-0010-0000-0400-00001D000000}" name="Rec24"/>
    <tableColumn id="30" xr3:uid="{00000000-0010-0000-0400-00001E000000}" name="Rec25"/>
    <tableColumn id="31" xr3:uid="{00000000-0010-0000-0400-00001F000000}" name="Rec26"/>
    <tableColumn id="32" xr3:uid="{00000000-0010-0000-0400-000020000000}" name="Rec27"/>
    <tableColumn id="33" xr3:uid="{00000000-0010-0000-0400-000021000000}" name="Rec28"/>
    <tableColumn id="34" xr3:uid="{00000000-0010-0000-0400-000022000000}" name="Rec29"/>
    <tableColumn id="35" xr3:uid="{00000000-0010-0000-0400-000023000000}" name="Rec30"/>
    <tableColumn id="36" xr3:uid="{00000000-0010-0000-0400-000024000000}" name="Rec31"/>
    <tableColumn id="37" xr3:uid="{00000000-0010-0000-0400-000025000000}" name="Rec32"/>
    <tableColumn id="38" xr3:uid="{00000000-0010-0000-0400-000026000000}" name="Rec33"/>
    <tableColumn id="39" xr3:uid="{00000000-0010-0000-0400-000027000000}" name="Rec34"/>
    <tableColumn id="40" xr3:uid="{00000000-0010-0000-0400-000028000000}" name="Rec35"/>
    <tableColumn id="41" xr3:uid="{00000000-0010-0000-0400-000029000000}" name="Rec36"/>
    <tableColumn id="42" xr3:uid="{00000000-0010-0000-0400-00002A000000}" name="Rec37"/>
    <tableColumn id="43" xr3:uid="{00000000-0010-0000-0400-00002B000000}" name="Rec38"/>
    <tableColumn id="44" xr3:uid="{00000000-0010-0000-0400-00002C000000}" name="Rec39"/>
    <tableColumn id="45" xr3:uid="{00000000-0010-0000-0400-00002D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CIDSSv4_0" displayName="PCIDSSv4_0" ref="A1:AY326">
  <autoFilter ref="A1:AY326" xr:uid="{00000000-0009-0000-0100-000006000000}"/>
  <tableColumns count="51">
    <tableColumn id="1" xr3:uid="{00000000-0010-0000-0500-000001000000}" name="Id"/>
    <tableColumn id="2" xr3:uid="{00000000-0010-0000-0500-000002000000}" name="Requirements"/>
    <tableColumn id="3" xr3:uid="{00000000-0010-0000-0500-000003000000}" name="Purpose"/>
    <tableColumn id="4" xr3:uid="{00000000-0010-0000-0500-000004000000}" name="GoodPractice"/>
    <tableColumn id="5" xr3:uid="{00000000-0010-0000-0500-000005000000}" name="Definitions"/>
    <tableColumn id="6" xr3:uid="{00000000-0010-0000-0500-000006000000}" name="Examples"/>
    <tableColumn id="7" xr3:uid="{00000000-0010-0000-0500-000007000000}" name="AddtionalInformation"/>
    <tableColumn id="8" xr3:uid="{00000000-0010-0000-0500-000008000000}" name="Customization"/>
    <tableColumn id="9" xr3:uid="{00000000-0010-0000-0500-000009000000}" name="Applicability"/>
    <tableColumn id="10" xr3:uid="{00000000-0010-0000-0500-00000A000000}" name="Audit"/>
    <tableColumn id="11" xr3:uid="{00000000-0010-0000-0500-00000B000000}" name="ImplPct"/>
    <tableColumn id="12" xr3:uid="{00000000-0010-0000-0500-00000C000000}" name="Rec1"/>
    <tableColumn id="13" xr3:uid="{00000000-0010-0000-0500-00000D000000}" name="Rec2"/>
    <tableColumn id="14" xr3:uid="{00000000-0010-0000-0500-00000E000000}" name="Rec3"/>
    <tableColumn id="15" xr3:uid="{00000000-0010-0000-0500-00000F000000}" name="Rec4"/>
    <tableColumn id="16" xr3:uid="{00000000-0010-0000-0500-000010000000}" name="Rec5"/>
    <tableColumn id="17" xr3:uid="{00000000-0010-0000-0500-000011000000}" name="Rec6"/>
    <tableColumn id="18" xr3:uid="{00000000-0010-0000-0500-000012000000}" name="Rec7"/>
    <tableColumn id="19" xr3:uid="{00000000-0010-0000-0500-000013000000}" name="Rec8"/>
    <tableColumn id="20" xr3:uid="{00000000-0010-0000-0500-000014000000}" name="Rec9"/>
    <tableColumn id="21" xr3:uid="{00000000-0010-0000-0500-000015000000}" name="Rec10"/>
    <tableColumn id="22" xr3:uid="{00000000-0010-0000-0500-000016000000}" name="Rec11"/>
    <tableColumn id="23" xr3:uid="{00000000-0010-0000-0500-000017000000}" name="Rec12"/>
    <tableColumn id="24" xr3:uid="{00000000-0010-0000-0500-000018000000}" name="Rec13"/>
    <tableColumn id="25" xr3:uid="{00000000-0010-0000-0500-000019000000}" name="Rec14"/>
    <tableColumn id="26" xr3:uid="{00000000-0010-0000-0500-00001A000000}" name="Rec15"/>
    <tableColumn id="27" xr3:uid="{00000000-0010-0000-0500-00001B000000}" name="Rec16"/>
    <tableColumn id="28" xr3:uid="{00000000-0010-0000-0500-00001C000000}" name="Rec17"/>
    <tableColumn id="29" xr3:uid="{00000000-0010-0000-0500-00001D000000}" name="Rec18"/>
    <tableColumn id="30" xr3:uid="{00000000-0010-0000-0500-00001E000000}" name="Rec19"/>
    <tableColumn id="31" xr3:uid="{00000000-0010-0000-0500-00001F000000}" name="Rec20"/>
    <tableColumn id="32" xr3:uid="{00000000-0010-0000-0500-000020000000}" name="Rec21"/>
    <tableColumn id="33" xr3:uid="{00000000-0010-0000-0500-000021000000}" name="Rec22"/>
    <tableColumn id="34" xr3:uid="{00000000-0010-0000-0500-000022000000}" name="Rec23"/>
    <tableColumn id="35" xr3:uid="{00000000-0010-0000-0500-000023000000}" name="Rec24"/>
    <tableColumn id="36" xr3:uid="{00000000-0010-0000-0500-000024000000}" name="Rec25"/>
    <tableColumn id="37" xr3:uid="{00000000-0010-0000-0500-000025000000}" name="Rec26"/>
    <tableColumn id="38" xr3:uid="{00000000-0010-0000-0500-000026000000}" name="Rec27"/>
    <tableColumn id="39" xr3:uid="{00000000-0010-0000-0500-000027000000}" name="Rec28"/>
    <tableColumn id="40" xr3:uid="{00000000-0010-0000-0500-000028000000}" name="Rec29"/>
    <tableColumn id="41" xr3:uid="{00000000-0010-0000-0500-000029000000}" name="Rec30"/>
    <tableColumn id="42" xr3:uid="{00000000-0010-0000-0500-00002A000000}" name="Rec31"/>
    <tableColumn id="43" xr3:uid="{00000000-0010-0000-0500-00002B000000}" name="Rec32"/>
    <tableColumn id="44" xr3:uid="{00000000-0010-0000-0500-00002C000000}" name="Rec33"/>
    <tableColumn id="45" xr3:uid="{00000000-0010-0000-0500-00002D000000}" name="Rec34"/>
    <tableColumn id="46" xr3:uid="{00000000-0010-0000-0500-00002E000000}" name="Rec35"/>
    <tableColumn id="47" xr3:uid="{00000000-0010-0000-0500-00002F000000}" name="Rec36"/>
    <tableColumn id="48" xr3:uid="{00000000-0010-0000-0500-000030000000}" name="Rec37"/>
    <tableColumn id="49" xr3:uid="{00000000-0010-0000-0500-000031000000}" name="Rec38"/>
    <tableColumn id="50" xr3:uid="{00000000-0010-0000-0500-000032000000}" name="Rec39"/>
    <tableColumn id="51" xr3:uid="{00000000-0010-0000-0500-000033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RF_v2025" displayName="CRF_v2025" ref="A1:AU481">
  <autoFilter ref="A1:AU481" xr:uid="{00000000-0009-0000-0100-000007000000}"/>
  <tableColumns count="47">
    <tableColumn id="1" xr3:uid="{00000000-0010-0000-0600-000001000000}" name="Category"/>
    <tableColumn id="2" xr3:uid="{00000000-0010-0000-0600-000002000000}" name="Domain"/>
    <tableColumn id="3" xr3:uid="{00000000-0010-0000-0600-000003000000}" name="Id"/>
    <tableColumn id="4" xr3:uid="{00000000-0010-0000-0600-000004000000}" name="Requirement"/>
    <tableColumn id="5" xr3:uid="{00000000-0010-0000-0600-000005000000}" name="Level"/>
    <tableColumn id="6" xr3:uid="{00000000-0010-0000-0600-000006000000}" name="SafeguardSystem"/>
    <tableColumn id="7" xr3:uid="{00000000-0010-0000-0600-000007000000}" name="ImplPct"/>
    <tableColumn id="8" xr3:uid="{00000000-0010-0000-0600-000008000000}" name="Rec1"/>
    <tableColumn id="9" xr3:uid="{00000000-0010-0000-0600-000009000000}" name="Rec2"/>
    <tableColumn id="10" xr3:uid="{00000000-0010-0000-0600-00000A000000}" name="Rec3"/>
    <tableColumn id="11" xr3:uid="{00000000-0010-0000-0600-00000B000000}" name="Rec4"/>
    <tableColumn id="12" xr3:uid="{00000000-0010-0000-0600-00000C000000}" name="Rec5"/>
    <tableColumn id="13" xr3:uid="{00000000-0010-0000-0600-00000D000000}" name="Rec6"/>
    <tableColumn id="14" xr3:uid="{00000000-0010-0000-0600-00000E000000}" name="Rec7"/>
    <tableColumn id="15" xr3:uid="{00000000-0010-0000-0600-00000F000000}" name="Rec8"/>
    <tableColumn id="16" xr3:uid="{00000000-0010-0000-0600-000010000000}" name="Rec9"/>
    <tableColumn id="17" xr3:uid="{00000000-0010-0000-0600-000011000000}" name="Rec10"/>
    <tableColumn id="18" xr3:uid="{00000000-0010-0000-0600-000012000000}" name="Rec11"/>
    <tableColumn id="19" xr3:uid="{00000000-0010-0000-0600-000013000000}" name="Rec12"/>
    <tableColumn id="20" xr3:uid="{00000000-0010-0000-0600-000014000000}" name="Rec13"/>
    <tableColumn id="21" xr3:uid="{00000000-0010-0000-0600-000015000000}" name="Rec14"/>
    <tableColumn id="22" xr3:uid="{00000000-0010-0000-0600-000016000000}" name="Rec15"/>
    <tableColumn id="23" xr3:uid="{00000000-0010-0000-0600-000017000000}" name="Rec16"/>
    <tableColumn id="24" xr3:uid="{00000000-0010-0000-0600-000018000000}" name="Rec17"/>
    <tableColumn id="25" xr3:uid="{00000000-0010-0000-0600-000019000000}" name="Rec18"/>
    <tableColumn id="26" xr3:uid="{00000000-0010-0000-0600-00001A000000}" name="Rec19"/>
    <tableColumn id="27" xr3:uid="{00000000-0010-0000-0600-00001B000000}" name="Rec20"/>
    <tableColumn id="28" xr3:uid="{00000000-0010-0000-0600-00001C000000}" name="Rec21"/>
    <tableColumn id="29" xr3:uid="{00000000-0010-0000-0600-00001D000000}" name="Rec22"/>
    <tableColumn id="30" xr3:uid="{00000000-0010-0000-0600-00001E000000}" name="Rec23"/>
    <tableColumn id="31" xr3:uid="{00000000-0010-0000-0600-00001F000000}" name="Rec24"/>
    <tableColumn id="32" xr3:uid="{00000000-0010-0000-0600-000020000000}" name="Rec25"/>
    <tableColumn id="33" xr3:uid="{00000000-0010-0000-0600-000021000000}" name="Rec26"/>
    <tableColumn id="34" xr3:uid="{00000000-0010-0000-0600-000022000000}" name="Rec27"/>
    <tableColumn id="35" xr3:uid="{00000000-0010-0000-0600-000023000000}" name="Rec28"/>
    <tableColumn id="36" xr3:uid="{00000000-0010-0000-0600-000024000000}" name="Rec29"/>
    <tableColumn id="37" xr3:uid="{00000000-0010-0000-0600-000025000000}" name="Rec30"/>
    <tableColumn id="38" xr3:uid="{00000000-0010-0000-0600-000026000000}" name="Rec31"/>
    <tableColumn id="39" xr3:uid="{00000000-0010-0000-0600-000027000000}" name="Rec32"/>
    <tableColumn id="40" xr3:uid="{00000000-0010-0000-0600-000028000000}" name="Rec33"/>
    <tableColumn id="41" xr3:uid="{00000000-0010-0000-0600-000029000000}" name="Rec34"/>
    <tableColumn id="42" xr3:uid="{00000000-0010-0000-0600-00002A000000}" name="Rec35"/>
    <tableColumn id="43" xr3:uid="{00000000-0010-0000-0600-00002B000000}" name="Rec36"/>
    <tableColumn id="44" xr3:uid="{00000000-0010-0000-0600-00002C000000}" name="Rec37"/>
    <tableColumn id="45" xr3:uid="{00000000-0010-0000-0600-00002D000000}" name="Rec38"/>
    <tableColumn id="46" xr3:uid="{00000000-0010-0000-0600-00002E000000}" name="Rec39"/>
    <tableColumn id="47" xr3:uid="{00000000-0010-0000-06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creativecommons.org/licenses/by-sa/4.0/"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creativecommons.org/licenses/by-sa/4.0/"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creativecommons.org/licenses/by-sa/4.0/"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449</v>
      </c>
    </row>
    <row r="3" spans="2:3" ht="15" customHeight="1" x14ac:dyDescent="0.35"/>
    <row r="4" spans="2:3" ht="58" x14ac:dyDescent="0.35">
      <c r="B4" s="20" t="s">
        <v>450</v>
      </c>
      <c r="C4" s="21" t="s">
        <v>451</v>
      </c>
    </row>
    <row r="5" spans="2:3" x14ac:dyDescent="0.35">
      <c r="C5" s="21" t="s">
        <v>452</v>
      </c>
    </row>
    <row r="6" spans="2:3" x14ac:dyDescent="0.35">
      <c r="C6" s="18" t="s">
        <v>453</v>
      </c>
    </row>
    <row r="7" spans="2:3" ht="10" customHeight="1" x14ac:dyDescent="0.35"/>
    <row r="8" spans="2:3" ht="232" x14ac:dyDescent="0.35">
      <c r="B8" s="22" t="s">
        <v>454</v>
      </c>
      <c r="C8" s="21" t="s">
        <v>455</v>
      </c>
    </row>
    <row r="9" spans="2:3" ht="10" customHeight="1" x14ac:dyDescent="0.35"/>
    <row r="10" spans="2:3" ht="35" customHeight="1" x14ac:dyDescent="0.35">
      <c r="B10" s="22" t="s">
        <v>456</v>
      </c>
      <c r="C10" s="21" t="s">
        <v>457</v>
      </c>
    </row>
    <row r="11" spans="2:3" ht="75" customHeight="1" x14ac:dyDescent="0.35">
      <c r="B11" s="18" t="s">
        <v>21</v>
      </c>
      <c r="C11" s="21" t="s">
        <v>458</v>
      </c>
    </row>
    <row r="12" spans="2:3" ht="47" customHeight="1" x14ac:dyDescent="0.35">
      <c r="B12" s="18" t="s">
        <v>21</v>
      </c>
      <c r="C12" s="21" t="s">
        <v>459</v>
      </c>
    </row>
    <row r="13" spans="2:3" ht="35" customHeight="1" x14ac:dyDescent="0.35">
      <c r="B13" s="18" t="s">
        <v>21</v>
      </c>
      <c r="C13" s="21" t="s">
        <v>460</v>
      </c>
    </row>
    <row r="14" spans="2:3" ht="32" customHeight="1" x14ac:dyDescent="0.35">
      <c r="B14" s="18" t="s">
        <v>21</v>
      </c>
      <c r="C14" s="21" t="s">
        <v>461</v>
      </c>
    </row>
    <row r="15" spans="2:3" ht="30" customHeight="1" x14ac:dyDescent="0.35">
      <c r="B15" s="18" t="s">
        <v>21</v>
      </c>
      <c r="C15" s="21" t="s">
        <v>462</v>
      </c>
    </row>
    <row r="16" spans="2:3" ht="10" customHeight="1" x14ac:dyDescent="0.35"/>
    <row r="17" spans="1:3" ht="145" customHeight="1" x14ac:dyDescent="0.35">
      <c r="B17" s="22" t="s">
        <v>463</v>
      </c>
      <c r="C17" s="21" t="s">
        <v>464</v>
      </c>
    </row>
    <row r="18" spans="1:3" ht="10" customHeight="1" x14ac:dyDescent="0.35"/>
    <row r="19" spans="1:3" ht="3" customHeight="1" x14ac:dyDescent="0.35">
      <c r="B19" s="23"/>
      <c r="C19" s="23"/>
    </row>
    <row r="20" spans="1:3" ht="12" customHeight="1" x14ac:dyDescent="0.35"/>
    <row r="21" spans="1:3" ht="35" customHeight="1" x14ac:dyDescent="0.35">
      <c r="A21" s="25"/>
      <c r="B21" s="26" t="s">
        <v>465</v>
      </c>
      <c r="C21" s="27" t="s">
        <v>466</v>
      </c>
    </row>
    <row r="22" spans="1:3" ht="18" customHeight="1" x14ac:dyDescent="0.35">
      <c r="A22" s="25"/>
      <c r="B22" s="25" t="s">
        <v>21</v>
      </c>
      <c r="C22" s="27" t="s">
        <v>467</v>
      </c>
    </row>
    <row r="23" spans="1:3" ht="18" customHeight="1" x14ac:dyDescent="0.35">
      <c r="A23" s="25"/>
      <c r="B23" s="25" t="s">
        <v>21</v>
      </c>
      <c r="C23" s="27" t="s">
        <v>468</v>
      </c>
    </row>
    <row r="24" spans="1:3" ht="18" customHeight="1" x14ac:dyDescent="0.35">
      <c r="A24" s="25"/>
      <c r="B24" s="25" t="s">
        <v>21</v>
      </c>
      <c r="C24" s="27" t="s">
        <v>469</v>
      </c>
    </row>
    <row r="25" spans="1:3" ht="18" customHeight="1" x14ac:dyDescent="0.35">
      <c r="A25" s="25"/>
      <c r="B25" s="25" t="s">
        <v>21</v>
      </c>
      <c r="C25" s="27" t="s">
        <v>470</v>
      </c>
    </row>
    <row r="26" spans="1:3" ht="18" customHeight="1" x14ac:dyDescent="0.35">
      <c r="A26" s="25"/>
      <c r="B26" s="25" t="s">
        <v>21</v>
      </c>
      <c r="C26" s="27" t="s">
        <v>471</v>
      </c>
    </row>
    <row r="27" spans="1:3" ht="18" customHeight="1" x14ac:dyDescent="0.35">
      <c r="A27" s="25"/>
      <c r="B27" s="25" t="s">
        <v>21</v>
      </c>
      <c r="C27" s="27" t="s">
        <v>472</v>
      </c>
    </row>
    <row r="28" spans="1:3" ht="18" customHeight="1" x14ac:dyDescent="0.35">
      <c r="A28" s="25"/>
      <c r="B28" s="25" t="s">
        <v>21</v>
      </c>
      <c r="C28" s="27" t="s">
        <v>473</v>
      </c>
    </row>
    <row r="29" spans="1:3" ht="18" customHeight="1" x14ac:dyDescent="0.35">
      <c r="A29" s="25"/>
      <c r="B29" s="25" t="s">
        <v>21</v>
      </c>
      <c r="C29" s="27" t="s">
        <v>474</v>
      </c>
    </row>
    <row r="30" spans="1:3" ht="44" customHeight="1" x14ac:dyDescent="0.35">
      <c r="A30" s="25"/>
      <c r="B30" s="25" t="s">
        <v>21</v>
      </c>
      <c r="C30" s="28" t="s">
        <v>475</v>
      </c>
    </row>
    <row r="31" spans="1:3" ht="10" customHeight="1" x14ac:dyDescent="0.35"/>
    <row r="32" spans="1:3" ht="3" customHeight="1" x14ac:dyDescent="0.35">
      <c r="B32" s="23"/>
      <c r="C32" s="23"/>
    </row>
    <row r="33" spans="2:3" ht="12" customHeight="1" x14ac:dyDescent="0.35"/>
    <row r="34" spans="2:3" ht="24" customHeight="1" x14ac:dyDescent="0.35">
      <c r="B34" s="29" t="s">
        <v>476</v>
      </c>
      <c r="C34" s="30" t="s">
        <v>477</v>
      </c>
    </row>
    <row r="35" spans="2:3" ht="18.5" x14ac:dyDescent="0.35">
      <c r="B35" s="29" t="s">
        <v>478</v>
      </c>
      <c r="C35" s="31" t="s">
        <v>479</v>
      </c>
    </row>
    <row r="36" spans="2:3" ht="27" customHeight="1" x14ac:dyDescent="0.35">
      <c r="B36" s="32" t="s">
        <v>480</v>
      </c>
      <c r="C36" s="24" t="s">
        <v>481</v>
      </c>
    </row>
    <row r="37" spans="2:3" x14ac:dyDescent="0.35">
      <c r="B37" s="29" t="s">
        <v>482</v>
      </c>
      <c r="C37" s="33" t="s">
        <v>483</v>
      </c>
    </row>
    <row r="38" spans="2:3" ht="10" customHeight="1" x14ac:dyDescent="0.35"/>
    <row r="39" spans="2:3" ht="220" customHeight="1" x14ac:dyDescent="0.35">
      <c r="B39" s="29" t="s">
        <v>484</v>
      </c>
      <c r="C39" s="34" t="s">
        <v>485</v>
      </c>
    </row>
    <row r="40" spans="2:3" ht="10" customHeight="1" x14ac:dyDescent="0.35"/>
    <row r="41" spans="2:3" ht="20" customHeight="1" x14ac:dyDescent="0.35">
      <c r="B41" s="29" t="s">
        <v>486</v>
      </c>
      <c r="C41" s="35" t="s">
        <v>17</v>
      </c>
    </row>
    <row r="42" spans="2:3" ht="29" x14ac:dyDescent="0.35">
      <c r="C42" s="21" t="s">
        <v>487</v>
      </c>
    </row>
    <row r="43" spans="2:3" ht="10" customHeight="1" x14ac:dyDescent="0.35"/>
    <row r="44" spans="2:3" ht="20" customHeight="1" x14ac:dyDescent="0.35">
      <c r="C44" s="35" t="s">
        <v>27</v>
      </c>
    </row>
    <row r="45" spans="2:3" ht="29" x14ac:dyDescent="0.35">
      <c r="C45" s="21" t="s">
        <v>488</v>
      </c>
    </row>
    <row r="46" spans="2:3" ht="10" customHeight="1" x14ac:dyDescent="0.35"/>
    <row r="47" spans="2:3" ht="43.5" x14ac:dyDescent="0.35">
      <c r="B47" s="29" t="s">
        <v>489</v>
      </c>
      <c r="C47" s="21" t="s">
        <v>490</v>
      </c>
    </row>
    <row r="48" spans="2:3" ht="10" customHeight="1" x14ac:dyDescent="0.35"/>
    <row r="49" spans="2:3" ht="15.5" x14ac:dyDescent="0.35">
      <c r="C49" s="36" t="s">
        <v>33</v>
      </c>
    </row>
    <row r="50" spans="2:3" ht="29" x14ac:dyDescent="0.35">
      <c r="C50" s="21" t="s">
        <v>491</v>
      </c>
    </row>
    <row r="51" spans="2:3" ht="10" customHeight="1" x14ac:dyDescent="0.35"/>
    <row r="52" spans="2:3" ht="15.5" x14ac:dyDescent="0.35">
      <c r="C52" s="37" t="s">
        <v>16</v>
      </c>
    </row>
    <row r="53" spans="2:3" ht="29" x14ac:dyDescent="0.35">
      <c r="C53" s="21" t="s">
        <v>492</v>
      </c>
    </row>
    <row r="54" spans="2:3" ht="10" customHeight="1" x14ac:dyDescent="0.35"/>
    <row r="55" spans="2:3" ht="15.5" x14ac:dyDescent="0.35">
      <c r="C55" s="38" t="s">
        <v>44</v>
      </c>
    </row>
    <row r="56" spans="2:3" ht="29" x14ac:dyDescent="0.35">
      <c r="C56" s="21" t="s">
        <v>493</v>
      </c>
    </row>
    <row r="57" spans="2:3" ht="10" customHeight="1" x14ac:dyDescent="0.35"/>
    <row r="58" spans="2:3" ht="3" customHeight="1" x14ac:dyDescent="0.35">
      <c r="B58" s="23"/>
      <c r="C58" s="23"/>
    </row>
    <row r="59" spans="2:3" ht="12" customHeight="1" x14ac:dyDescent="0.35"/>
    <row r="60" spans="2:3" ht="130.5" x14ac:dyDescent="0.35">
      <c r="B60" s="20" t="s">
        <v>494</v>
      </c>
      <c r="C60" s="21" t="s">
        <v>495</v>
      </c>
    </row>
    <row r="61" spans="2:3" ht="6" customHeight="1" x14ac:dyDescent="0.35"/>
    <row r="62" spans="2:3" ht="217.5" x14ac:dyDescent="0.35">
      <c r="C62" s="21" t="s">
        <v>496</v>
      </c>
    </row>
    <row r="63" spans="2:3" ht="6" customHeight="1" x14ac:dyDescent="0.35"/>
    <row r="64" spans="2:3" ht="43.5" x14ac:dyDescent="0.35">
      <c r="C64" s="21" t="s">
        <v>497</v>
      </c>
    </row>
    <row r="65" spans="2:3" ht="10" customHeight="1" x14ac:dyDescent="0.35"/>
    <row r="66" spans="2:3" ht="3" customHeight="1" x14ac:dyDescent="0.35">
      <c r="B66" s="23"/>
      <c r="C66" s="23"/>
    </row>
    <row r="67" spans="2:3" ht="12" customHeight="1" x14ac:dyDescent="0.35"/>
    <row r="68" spans="2:3" ht="145" x14ac:dyDescent="0.35">
      <c r="B68" s="20" t="s">
        <v>498</v>
      </c>
      <c r="C68" s="21" t="s">
        <v>499</v>
      </c>
    </row>
    <row r="69" spans="2:3" ht="6" customHeight="1" x14ac:dyDescent="0.35"/>
    <row r="70" spans="2:3" ht="203" x14ac:dyDescent="0.35">
      <c r="C70" s="21" t="s">
        <v>500</v>
      </c>
    </row>
    <row r="71" spans="2:3" ht="6" customHeight="1" x14ac:dyDescent="0.35"/>
    <row r="72" spans="2:3" ht="43.5" x14ac:dyDescent="0.35">
      <c r="C72" s="21" t="s">
        <v>501</v>
      </c>
    </row>
    <row r="73" spans="2:3" ht="10" customHeight="1" x14ac:dyDescent="0.35"/>
    <row r="74" spans="2:3" ht="3" customHeight="1" x14ac:dyDescent="0.35">
      <c r="B74" s="23"/>
      <c r="C74" s="23"/>
    </row>
    <row r="75" spans="2:3" ht="12" customHeight="1" x14ac:dyDescent="0.35"/>
    <row r="76" spans="2:3" ht="101.5" x14ac:dyDescent="0.35">
      <c r="B76" s="20" t="s">
        <v>502</v>
      </c>
      <c r="C76" s="21" t="s">
        <v>503</v>
      </c>
    </row>
    <row r="77" spans="2:3" ht="6" customHeight="1" x14ac:dyDescent="0.35"/>
    <row r="78" spans="2:3" ht="145" x14ac:dyDescent="0.35">
      <c r="C78" s="21" t="s">
        <v>504</v>
      </c>
    </row>
    <row r="79" spans="2:3" ht="6" customHeight="1" x14ac:dyDescent="0.35"/>
    <row r="80" spans="2:3" ht="43.5" x14ac:dyDescent="0.35">
      <c r="C80" s="21" t="s">
        <v>505</v>
      </c>
    </row>
    <row r="81" spans="2:3" ht="10" customHeight="1" x14ac:dyDescent="0.35"/>
    <row r="82" spans="2:3" ht="3" customHeight="1" x14ac:dyDescent="0.35">
      <c r="B82" s="23"/>
      <c r="C82" s="23"/>
    </row>
    <row r="83" spans="2:3" ht="12" customHeight="1" x14ac:dyDescent="0.35"/>
    <row r="84" spans="2:3" ht="26" customHeight="1" x14ac:dyDescent="0.35">
      <c r="B84" s="39" t="s">
        <v>506</v>
      </c>
    </row>
    <row r="85" spans="2:3" ht="8" customHeight="1" x14ac:dyDescent="0.35"/>
    <row r="86" spans="2:3" ht="20" customHeight="1" x14ac:dyDescent="0.35">
      <c r="B86" s="29" t="s">
        <v>507</v>
      </c>
      <c r="C86" s="40" t="s">
        <v>508</v>
      </c>
    </row>
    <row r="87" spans="2:3" ht="116" x14ac:dyDescent="0.35">
      <c r="C87" s="21" t="s">
        <v>509</v>
      </c>
    </row>
    <row r="88" spans="2:3" ht="10" customHeight="1" x14ac:dyDescent="0.35"/>
    <row r="89" spans="2:3" ht="20" customHeight="1" x14ac:dyDescent="0.35">
      <c r="B89" s="29" t="s">
        <v>510</v>
      </c>
      <c r="C89" s="40" t="s">
        <v>511</v>
      </c>
    </row>
    <row r="90" spans="2:3" ht="116" x14ac:dyDescent="0.35">
      <c r="C90" s="21" t="s">
        <v>512</v>
      </c>
    </row>
    <row r="91" spans="2:3" ht="10" customHeight="1" x14ac:dyDescent="0.35"/>
    <row r="92" spans="2:3" ht="20" customHeight="1" x14ac:dyDescent="0.35">
      <c r="B92" s="29" t="s">
        <v>513</v>
      </c>
      <c r="C92" s="40" t="s">
        <v>514</v>
      </c>
    </row>
    <row r="93" spans="2:3" ht="116" x14ac:dyDescent="0.35">
      <c r="C93" s="21" t="s">
        <v>515</v>
      </c>
    </row>
    <row r="94" spans="2:3" ht="10" customHeight="1" x14ac:dyDescent="0.35"/>
    <row r="95" spans="2:3" ht="20" customHeight="1" x14ac:dyDescent="0.35">
      <c r="B95" s="29" t="s">
        <v>516</v>
      </c>
      <c r="C95" s="40" t="s">
        <v>517</v>
      </c>
    </row>
    <row r="96" spans="2:3" ht="130.5" x14ac:dyDescent="0.35">
      <c r="C96" s="21" t="s">
        <v>518</v>
      </c>
    </row>
    <row r="97" spans="2:3" ht="10" customHeight="1" x14ac:dyDescent="0.35"/>
    <row r="98" spans="2:3" ht="20" customHeight="1" x14ac:dyDescent="0.35">
      <c r="B98" s="29" t="s">
        <v>519</v>
      </c>
      <c r="C98" s="40" t="s">
        <v>520</v>
      </c>
    </row>
    <row r="99" spans="2:3" ht="203" x14ac:dyDescent="0.35">
      <c r="C99" s="21" t="s">
        <v>521</v>
      </c>
    </row>
    <row r="100" spans="2:3" ht="10" customHeight="1" x14ac:dyDescent="0.35"/>
    <row r="103" spans="2:3" ht="32" customHeight="1" x14ac:dyDescent="0.35">
      <c r="B103" s="211" t="s">
        <v>448</v>
      </c>
      <c r="C103" s="211"/>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12" t="s">
        <v>522</v>
      </c>
      <c r="C2" s="213"/>
      <c r="D2" s="213"/>
      <c r="E2" s="213"/>
      <c r="F2" s="213"/>
      <c r="G2" s="213"/>
      <c r="H2" s="213"/>
      <c r="I2" s="213"/>
    </row>
    <row r="4" spans="2:15" ht="18.5" x14ac:dyDescent="0.45">
      <c r="B4" s="42" t="s">
        <v>523</v>
      </c>
    </row>
    <row r="5" spans="2:15" x14ac:dyDescent="0.35">
      <c r="B5" s="44" t="s">
        <v>21</v>
      </c>
      <c r="C5" s="44" t="s">
        <v>524</v>
      </c>
      <c r="D5" s="44" t="s">
        <v>525</v>
      </c>
      <c r="F5" s="214" t="s">
        <v>526</v>
      </c>
      <c r="G5" s="214"/>
      <c r="H5" s="214"/>
      <c r="I5" s="215" t="s">
        <v>527</v>
      </c>
      <c r="J5" s="215"/>
      <c r="K5" s="215"/>
      <c r="L5" s="215"/>
      <c r="M5" s="215"/>
      <c r="N5" s="215"/>
      <c r="O5" s="215"/>
    </row>
    <row r="6" spans="2:15" x14ac:dyDescent="0.35">
      <c r="B6" s="50" t="s">
        <v>528</v>
      </c>
      <c r="C6" s="51">
        <v>85</v>
      </c>
      <c r="D6" s="52" t="s">
        <v>21</v>
      </c>
      <c r="F6" s="214" t="s">
        <v>529</v>
      </c>
      <c r="G6" s="214"/>
      <c r="H6" s="214"/>
      <c r="I6" s="216" t="s">
        <v>530</v>
      </c>
      <c r="J6" s="216"/>
      <c r="K6" s="216"/>
      <c r="L6" s="216"/>
      <c r="M6" s="216"/>
      <c r="N6" s="216"/>
      <c r="O6" s="216"/>
    </row>
    <row r="7" spans="2:15" x14ac:dyDescent="0.35">
      <c r="B7" s="53" t="s">
        <v>531</v>
      </c>
      <c r="C7" s="54">
        <f>C6-C8-C9</f>
        <v>85</v>
      </c>
      <c r="D7" s="55">
        <f>IF(C6&gt;0,C7/C6,0)</f>
        <v>1</v>
      </c>
      <c r="F7" s="214" t="s">
        <v>532</v>
      </c>
      <c r="G7" s="214"/>
      <c r="H7" s="214"/>
      <c r="I7" s="216" t="s">
        <v>530</v>
      </c>
      <c r="J7" s="216"/>
      <c r="K7" s="216"/>
      <c r="L7" s="216"/>
      <c r="M7" s="216"/>
      <c r="N7" s="216"/>
      <c r="O7" s="216"/>
    </row>
    <row r="8" spans="2:15" x14ac:dyDescent="0.35">
      <c r="B8" s="46" t="s">
        <v>533</v>
      </c>
      <c r="C8" s="47">
        <f>COUNTIF('Recommendations'!H:H,"Risk Accepted")</f>
        <v>0</v>
      </c>
      <c r="D8" s="48">
        <f>IF(C6&gt;0,C8/C6,0)</f>
        <v>0</v>
      </c>
      <c r="F8" s="214" t="s">
        <v>534</v>
      </c>
      <c r="G8" s="214"/>
      <c r="H8" s="214"/>
      <c r="I8" s="216" t="s">
        <v>530</v>
      </c>
      <c r="J8" s="216"/>
      <c r="K8" s="216"/>
      <c r="L8" s="216"/>
      <c r="M8" s="216"/>
      <c r="N8" s="216"/>
      <c r="O8" s="216"/>
    </row>
    <row r="9" spans="2:15" x14ac:dyDescent="0.35">
      <c r="B9" s="46" t="s">
        <v>535</v>
      </c>
      <c r="C9" s="47">
        <f>COUNTIF('Recommendations'!H:H,"N/A")</f>
        <v>0</v>
      </c>
      <c r="D9" s="48">
        <f>IF(C6&gt;0,C9/C6,0)</f>
        <v>0</v>
      </c>
      <c r="F9" s="214" t="s">
        <v>536</v>
      </c>
      <c r="G9" s="214"/>
      <c r="H9" s="214"/>
      <c r="I9" s="216" t="s">
        <v>530</v>
      </c>
      <c r="J9" s="216"/>
      <c r="K9" s="216"/>
      <c r="L9" s="216"/>
      <c r="M9" s="216"/>
      <c r="N9" s="216"/>
      <c r="O9" s="216"/>
    </row>
    <row r="12" spans="2:15" ht="18.5" x14ac:dyDescent="0.45">
      <c r="B12" s="42" t="s">
        <v>537</v>
      </c>
    </row>
    <row r="14" spans="2:15" x14ac:dyDescent="0.35">
      <c r="B14" s="56" t="s">
        <v>538</v>
      </c>
    </row>
    <row r="15" spans="2:15" x14ac:dyDescent="0.35">
      <c r="B15" s="44" t="s">
        <v>21</v>
      </c>
      <c r="C15" s="44" t="s">
        <v>539</v>
      </c>
      <c r="D15" s="44" t="s">
        <v>540</v>
      </c>
      <c r="E15" s="44" t="s">
        <v>541</v>
      </c>
      <c r="F15" s="44" t="s">
        <v>542</v>
      </c>
    </row>
    <row r="16" spans="2:15" x14ac:dyDescent="0.35">
      <c r="B16" s="46" t="s">
        <v>543</v>
      </c>
      <c r="C16" s="47">
        <f>COUNTIF('Recommendations'!M:M,"Resolved")</f>
        <v>0</v>
      </c>
      <c r="D16" s="47">
        <f>COUNTIF('Recommendations'!M:M,"Testing")</f>
        <v>0</v>
      </c>
      <c r="E16" s="47">
        <f>COUNTIF('Recommendations'!M:M,"Outstanding")</f>
        <v>85</v>
      </c>
      <c r="F16" s="47">
        <f>SUM(C16:E16)</f>
        <v>85</v>
      </c>
    </row>
    <row r="18" spans="2:6" x14ac:dyDescent="0.35">
      <c r="B18" s="56" t="s">
        <v>544</v>
      </c>
    </row>
    <row r="19" spans="2:6" x14ac:dyDescent="0.35">
      <c r="B19" s="57" t="s">
        <v>21</v>
      </c>
      <c r="C19" s="57" t="s">
        <v>539</v>
      </c>
      <c r="D19" s="57" t="s">
        <v>540</v>
      </c>
      <c r="E19" s="57" t="s">
        <v>541</v>
      </c>
      <c r="F19" s="57" t="s">
        <v>21</v>
      </c>
    </row>
    <row r="20" spans="2:6" x14ac:dyDescent="0.35">
      <c r="B20" s="46" t="s">
        <v>543</v>
      </c>
      <c r="C20" s="48">
        <f>IF(F16&gt;0, C16/F16, 0)</f>
        <v>0</v>
      </c>
      <c r="D20" s="48">
        <f>IF(F16&gt;0, D16/F16, 0)</f>
        <v>0</v>
      </c>
      <c r="E20" s="48">
        <f>IF(F16&gt;0, E16/F16, 0)</f>
        <v>1</v>
      </c>
      <c r="F20" s="49" t="s">
        <v>21</v>
      </c>
    </row>
    <row r="25" spans="2:6" ht="18.5" x14ac:dyDescent="0.45">
      <c r="B25" s="42" t="s">
        <v>545</v>
      </c>
    </row>
    <row r="27" spans="2:6" x14ac:dyDescent="0.35">
      <c r="B27" s="56" t="s">
        <v>538</v>
      </c>
    </row>
    <row r="28" spans="2:6" x14ac:dyDescent="0.35">
      <c r="B28" s="44" t="s">
        <v>3</v>
      </c>
      <c r="C28" s="44" t="s">
        <v>539</v>
      </c>
      <c r="D28" s="44" t="s">
        <v>540</v>
      </c>
      <c r="E28" s="44" t="s">
        <v>541</v>
      </c>
      <c r="F28" s="44" t="s">
        <v>542</v>
      </c>
    </row>
    <row r="29" spans="2:6" x14ac:dyDescent="0.35">
      <c r="B29" s="46" t="s">
        <v>17</v>
      </c>
      <c r="C29" s="47">
        <f>COUNTIFS('Recommendations'!D:D,"Server",'Recommendations'!M:M,"=Resolved")</f>
        <v>0</v>
      </c>
      <c r="D29" s="47">
        <f>COUNTIFS('Recommendations'!D:D,"=Server",'Recommendations'!M:M,"=Testing")</f>
        <v>0</v>
      </c>
      <c r="E29" s="47">
        <f>COUNTIFS('Recommendations'!D:D,"=Server",'Recommendations'!M:M,"=Outstanding")</f>
        <v>56</v>
      </c>
      <c r="F29" s="47">
        <f>SUM(C29:E29)</f>
        <v>56</v>
      </c>
    </row>
    <row r="30" spans="2:6" x14ac:dyDescent="0.35">
      <c r="B30" s="46" t="s">
        <v>27</v>
      </c>
      <c r="C30" s="47">
        <f>COUNTIFS('Recommendations'!D:D,"Site",'Recommendations'!M:M,"=Resolved")</f>
        <v>0</v>
      </c>
      <c r="D30" s="47">
        <f>COUNTIFS('Recommendations'!D:D,"=Site",'Recommendations'!M:M,"=Testing")</f>
        <v>0</v>
      </c>
      <c r="E30" s="47">
        <f>COUNTIFS('Recommendations'!D:D,"=Site",'Recommendations'!M:M,"=Outstanding")</f>
        <v>29</v>
      </c>
      <c r="F30" s="47">
        <f>SUM(C30:E30)</f>
        <v>29</v>
      </c>
    </row>
    <row r="32" spans="2:6" x14ac:dyDescent="0.35">
      <c r="B32" s="56" t="s">
        <v>544</v>
      </c>
    </row>
    <row r="33" spans="2:6" x14ac:dyDescent="0.35">
      <c r="B33" s="57" t="s">
        <v>3</v>
      </c>
      <c r="C33" s="57" t="s">
        <v>539</v>
      </c>
      <c r="D33" s="57" t="s">
        <v>540</v>
      </c>
      <c r="E33" s="57" t="s">
        <v>541</v>
      </c>
      <c r="F33" s="57" t="s">
        <v>21</v>
      </c>
    </row>
    <row r="34" spans="2:6" x14ac:dyDescent="0.35">
      <c r="B34" s="46" t="s">
        <v>17</v>
      </c>
      <c r="C34" s="48">
        <f>IF(F29&gt;0, C29/F29, 0)</f>
        <v>0</v>
      </c>
      <c r="D34" s="48">
        <f>IF(F29&gt;0, D29/F29, 0)</f>
        <v>0</v>
      </c>
      <c r="E34" s="48">
        <f>IF(F29&gt;0, E29/F29, 0)</f>
        <v>1</v>
      </c>
      <c r="F34" s="49" t="s">
        <v>21</v>
      </c>
    </row>
    <row r="35" spans="2:6" x14ac:dyDescent="0.35">
      <c r="B35" s="46" t="s">
        <v>27</v>
      </c>
      <c r="C35" s="48">
        <f>IF(F30&gt;0, C30/F30, 0)</f>
        <v>0</v>
      </c>
      <c r="D35" s="48">
        <f>IF(F30&gt;0, D30/F30, 0)</f>
        <v>0</v>
      </c>
      <c r="E35" s="48">
        <f>IF(F30&gt;0, E30/F30, 0)</f>
        <v>1</v>
      </c>
      <c r="F35" s="49" t="s">
        <v>21</v>
      </c>
    </row>
    <row r="40" spans="2:6" ht="18.5" x14ac:dyDescent="0.45">
      <c r="B40" s="42" t="s">
        <v>546</v>
      </c>
    </row>
    <row r="42" spans="2:6" x14ac:dyDescent="0.35">
      <c r="B42" s="56" t="s">
        <v>538</v>
      </c>
    </row>
    <row r="43" spans="2:6" x14ac:dyDescent="0.35">
      <c r="B43" s="44" t="s">
        <v>6</v>
      </c>
      <c r="C43" s="44" t="s">
        <v>539</v>
      </c>
      <c r="D43" s="44" t="s">
        <v>540</v>
      </c>
      <c r="E43" s="44" t="s">
        <v>541</v>
      </c>
      <c r="F43" s="44" t="s">
        <v>542</v>
      </c>
    </row>
    <row r="44" spans="2:6" x14ac:dyDescent="0.35">
      <c r="B44" s="46" t="s">
        <v>547</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548</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549</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550</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551</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85</v>
      </c>
      <c r="F49" s="47">
        <f t="shared" si="0"/>
        <v>85</v>
      </c>
    </row>
    <row r="51" spans="2:6" x14ac:dyDescent="0.35">
      <c r="B51" s="56" t="s">
        <v>544</v>
      </c>
    </row>
    <row r="52" spans="2:6" x14ac:dyDescent="0.35">
      <c r="B52" s="57" t="s">
        <v>6</v>
      </c>
      <c r="C52" s="57" t="s">
        <v>539</v>
      </c>
      <c r="D52" s="57" t="s">
        <v>540</v>
      </c>
      <c r="E52" s="57" t="s">
        <v>541</v>
      </c>
      <c r="F52" s="57" t="s">
        <v>21</v>
      </c>
    </row>
    <row r="53" spans="2:6" x14ac:dyDescent="0.35">
      <c r="B53" s="46" t="s">
        <v>547</v>
      </c>
      <c r="C53" s="48">
        <f t="shared" ref="C53:C58" si="1">IF(F44&gt;0, C44/F44, 0)</f>
        <v>0</v>
      </c>
      <c r="D53" s="48">
        <f t="shared" ref="D53:D58" si="2">IF(F44&gt;0, D44/F44, 0)</f>
        <v>0</v>
      </c>
      <c r="E53" s="48">
        <f t="shared" ref="E53:E58" si="3">IF(F44&gt;0, E44/F44, 0)</f>
        <v>0</v>
      </c>
      <c r="F53" s="49" t="s">
        <v>21</v>
      </c>
    </row>
    <row r="54" spans="2:6" x14ac:dyDescent="0.35">
      <c r="B54" s="46" t="s">
        <v>548</v>
      </c>
      <c r="C54" s="48">
        <f t="shared" si="1"/>
        <v>0</v>
      </c>
      <c r="D54" s="48">
        <f t="shared" si="2"/>
        <v>0</v>
      </c>
      <c r="E54" s="48">
        <f t="shared" si="3"/>
        <v>0</v>
      </c>
      <c r="F54" s="49" t="s">
        <v>21</v>
      </c>
    </row>
    <row r="55" spans="2:6" x14ac:dyDescent="0.35">
      <c r="B55" s="46" t="s">
        <v>549</v>
      </c>
      <c r="C55" s="48">
        <f t="shared" si="1"/>
        <v>0</v>
      </c>
      <c r="D55" s="48">
        <f t="shared" si="2"/>
        <v>0</v>
      </c>
      <c r="E55" s="48">
        <f t="shared" si="3"/>
        <v>0</v>
      </c>
      <c r="F55" s="49" t="s">
        <v>21</v>
      </c>
    </row>
    <row r="56" spans="2:6" x14ac:dyDescent="0.35">
      <c r="B56" s="46" t="s">
        <v>550</v>
      </c>
      <c r="C56" s="48">
        <f t="shared" si="1"/>
        <v>0</v>
      </c>
      <c r="D56" s="48">
        <f t="shared" si="2"/>
        <v>0</v>
      </c>
      <c r="E56" s="48">
        <f t="shared" si="3"/>
        <v>0</v>
      </c>
      <c r="F56" s="49" t="s">
        <v>21</v>
      </c>
    </row>
    <row r="57" spans="2:6" x14ac:dyDescent="0.35">
      <c r="B57" s="46" t="s">
        <v>551</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552</v>
      </c>
    </row>
    <row r="65" spans="2:6" x14ac:dyDescent="0.35">
      <c r="B65" s="56" t="s">
        <v>538</v>
      </c>
    </row>
    <row r="66" spans="2:6" x14ac:dyDescent="0.35">
      <c r="B66" s="44" t="s">
        <v>2</v>
      </c>
      <c r="C66" s="44" t="s">
        <v>539</v>
      </c>
      <c r="D66" s="44" t="s">
        <v>540</v>
      </c>
      <c r="E66" s="44" t="s">
        <v>541</v>
      </c>
      <c r="F66" s="44" t="s">
        <v>542</v>
      </c>
    </row>
    <row r="67" spans="2:6" x14ac:dyDescent="0.35">
      <c r="B67" s="46" t="s">
        <v>33</v>
      </c>
      <c r="C67" s="47">
        <f>COUNTIFS('Recommendations'!C:C,"CAT I (High)",'Recommendations'!M:M,"=Resolved")</f>
        <v>0</v>
      </c>
      <c r="D67" s="47">
        <f>COUNTIFS('Recommendations'!C:C,"=CAT I (High)",'Recommendations'!M:M,"=Testing")</f>
        <v>0</v>
      </c>
      <c r="E67" s="47">
        <f>COUNTIFS('Recommendations'!C:C,"=CAT I (High)",'Recommendations'!M:M,"=Outstanding")</f>
        <v>8</v>
      </c>
      <c r="F67" s="47">
        <f>SUM(C67:E67)</f>
        <v>8</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67</v>
      </c>
      <c r="F68" s="47">
        <f>SUM(C68:E68)</f>
        <v>67</v>
      </c>
    </row>
    <row r="69" spans="2:6" x14ac:dyDescent="0.35">
      <c r="B69" s="46" t="s">
        <v>44</v>
      </c>
      <c r="C69" s="47">
        <f>COUNTIFS('Recommendations'!C:C,"CAT III (Low)",'Recommendations'!M:M,"=Resolved")</f>
        <v>0</v>
      </c>
      <c r="D69" s="47">
        <f>COUNTIFS('Recommendations'!C:C,"=CAT III (Low)",'Recommendations'!M:M,"=Testing")</f>
        <v>0</v>
      </c>
      <c r="E69" s="47">
        <f>COUNTIFS('Recommendations'!C:C,"=CAT III (Low)",'Recommendations'!M:M,"=Outstanding")</f>
        <v>10</v>
      </c>
      <c r="F69" s="47">
        <f>SUM(C69:E69)</f>
        <v>10</v>
      </c>
    </row>
    <row r="71" spans="2:6" x14ac:dyDescent="0.35">
      <c r="B71" s="56" t="s">
        <v>544</v>
      </c>
    </row>
    <row r="72" spans="2:6" x14ac:dyDescent="0.35">
      <c r="B72" s="57" t="s">
        <v>2</v>
      </c>
      <c r="C72" s="57" t="s">
        <v>539</v>
      </c>
      <c r="D72" s="57" t="s">
        <v>540</v>
      </c>
      <c r="E72" s="57" t="s">
        <v>541</v>
      </c>
      <c r="F72" s="57" t="s">
        <v>21</v>
      </c>
    </row>
    <row r="73" spans="2:6" x14ac:dyDescent="0.35">
      <c r="B73" s="46" t="s">
        <v>33</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44</v>
      </c>
      <c r="C75" s="48">
        <f>IF(F69&gt;0, C69/F69, 0)</f>
        <v>0</v>
      </c>
      <c r="D75" s="48">
        <f>IF(F69&gt;0, D69/F69, 0)</f>
        <v>0</v>
      </c>
      <c r="E75" s="48">
        <f>IF(F69&gt;0, E69/F69, 0)</f>
        <v>1</v>
      </c>
      <c r="F75" s="49" t="s">
        <v>21</v>
      </c>
    </row>
    <row r="80" spans="2:6" ht="18.5" x14ac:dyDescent="0.45">
      <c r="B80" s="42" t="s">
        <v>553</v>
      </c>
    </row>
    <row r="82" spans="2:6" x14ac:dyDescent="0.35">
      <c r="B82" s="56" t="s">
        <v>538</v>
      </c>
    </row>
    <row r="83" spans="2:6" x14ac:dyDescent="0.35">
      <c r="B83" s="44" t="s">
        <v>4</v>
      </c>
      <c r="C83" s="44" t="s">
        <v>539</v>
      </c>
      <c r="D83" s="44" t="s">
        <v>540</v>
      </c>
      <c r="E83" s="44" t="s">
        <v>541</v>
      </c>
      <c r="F83" s="44" t="s">
        <v>542</v>
      </c>
    </row>
    <row r="84" spans="2:6" x14ac:dyDescent="0.35">
      <c r="B84" s="46" t="s">
        <v>554</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555</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556</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557</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85</v>
      </c>
      <c r="F88" s="47">
        <f>SUM(C88:E88)</f>
        <v>85</v>
      </c>
    </row>
    <row r="90" spans="2:6" x14ac:dyDescent="0.35">
      <c r="B90" s="56" t="s">
        <v>544</v>
      </c>
    </row>
    <row r="91" spans="2:6" x14ac:dyDescent="0.35">
      <c r="B91" s="57" t="s">
        <v>4</v>
      </c>
      <c r="C91" s="57" t="s">
        <v>539</v>
      </c>
      <c r="D91" s="57" t="s">
        <v>540</v>
      </c>
      <c r="E91" s="57" t="s">
        <v>541</v>
      </c>
      <c r="F91" s="57" t="s">
        <v>21</v>
      </c>
    </row>
    <row r="92" spans="2:6" x14ac:dyDescent="0.35">
      <c r="B92" s="46" t="s">
        <v>554</v>
      </c>
      <c r="C92" s="48">
        <f>IF(F84&gt;0, C84/F84, 0)</f>
        <v>0</v>
      </c>
      <c r="D92" s="48">
        <f>IF(F84&gt;0, D84/F84, 0)</f>
        <v>0</v>
      </c>
      <c r="E92" s="48">
        <f>IF(F84&gt;0, E84/F84, 0)</f>
        <v>0</v>
      </c>
      <c r="F92" s="49" t="s">
        <v>21</v>
      </c>
    </row>
    <row r="93" spans="2:6" x14ac:dyDescent="0.35">
      <c r="B93" s="46" t="s">
        <v>555</v>
      </c>
      <c r="C93" s="48">
        <f>IF(F85&gt;0, C85/F85, 0)</f>
        <v>0</v>
      </c>
      <c r="D93" s="48">
        <f>IF(F85&gt;0, D85/F85, 0)</f>
        <v>0</v>
      </c>
      <c r="E93" s="48">
        <f>IF(F85&gt;0, E85/F85, 0)</f>
        <v>0</v>
      </c>
      <c r="F93" s="49" t="s">
        <v>21</v>
      </c>
    </row>
    <row r="94" spans="2:6" x14ac:dyDescent="0.35">
      <c r="B94" s="46" t="s">
        <v>556</v>
      </c>
      <c r="C94" s="48">
        <f>IF(F86&gt;0, C86/F86, 0)</f>
        <v>0</v>
      </c>
      <c r="D94" s="48">
        <f>IF(F86&gt;0, D86/F86, 0)</f>
        <v>0</v>
      </c>
      <c r="E94" s="48">
        <f>IF(F86&gt;0, E86/F86, 0)</f>
        <v>0</v>
      </c>
      <c r="F94" s="49" t="s">
        <v>21</v>
      </c>
    </row>
    <row r="95" spans="2:6" x14ac:dyDescent="0.35">
      <c r="B95" s="46" t="s">
        <v>557</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558</v>
      </c>
    </row>
    <row r="103" spans="2:6" x14ac:dyDescent="0.35">
      <c r="B103" s="56" t="s">
        <v>538</v>
      </c>
    </row>
    <row r="104" spans="2:6" x14ac:dyDescent="0.35">
      <c r="B104" s="44" t="s">
        <v>559</v>
      </c>
      <c r="C104" s="44" t="s">
        <v>539</v>
      </c>
      <c r="D104" s="44" t="s">
        <v>540</v>
      </c>
      <c r="E104" s="44" t="s">
        <v>541</v>
      </c>
      <c r="F104" s="44" t="s">
        <v>542</v>
      </c>
    </row>
    <row r="105" spans="2:6" x14ac:dyDescent="0.35">
      <c r="B105" s="46" t="s">
        <v>560</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561</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562</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85</v>
      </c>
      <c r="F108" s="47">
        <f>SUM(C108:E108)</f>
        <v>85</v>
      </c>
    </row>
    <row r="110" spans="2:6" x14ac:dyDescent="0.35">
      <c r="B110" s="56" t="s">
        <v>544</v>
      </c>
    </row>
    <row r="111" spans="2:6" x14ac:dyDescent="0.35">
      <c r="B111" s="57" t="s">
        <v>559</v>
      </c>
      <c r="C111" s="57" t="s">
        <v>539</v>
      </c>
      <c r="D111" s="57" t="s">
        <v>540</v>
      </c>
      <c r="E111" s="57" t="s">
        <v>541</v>
      </c>
      <c r="F111" s="57" t="s">
        <v>21</v>
      </c>
    </row>
    <row r="112" spans="2:6" x14ac:dyDescent="0.35">
      <c r="B112" s="46" t="s">
        <v>560</v>
      </c>
      <c r="C112" s="48">
        <f>IF(F105&gt;0, C105/F105, 0)</f>
        <v>0</v>
      </c>
      <c r="D112" s="48">
        <f>IF(F105&gt;0, D105/F105, 0)</f>
        <v>0</v>
      </c>
      <c r="E112" s="48">
        <f>IF(F105&gt;0, E105/F105, 0)</f>
        <v>0</v>
      </c>
      <c r="F112" s="49" t="s">
        <v>21</v>
      </c>
    </row>
    <row r="113" spans="2:15" x14ac:dyDescent="0.35">
      <c r="B113" s="46" t="s">
        <v>561</v>
      </c>
      <c r="C113" s="48">
        <f>IF(F106&gt;0, C106/F106, 0)</f>
        <v>0</v>
      </c>
      <c r="D113" s="48">
        <f>IF(F106&gt;0, D106/F106, 0)</f>
        <v>0</v>
      </c>
      <c r="E113" s="48">
        <f>IF(F106&gt;0, E106/F106, 0)</f>
        <v>0</v>
      </c>
      <c r="F113" s="49" t="s">
        <v>21</v>
      </c>
    </row>
    <row r="114" spans="2:15" x14ac:dyDescent="0.35">
      <c r="B114" s="46" t="s">
        <v>562</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563</v>
      </c>
      <c r="J120" s="42" t="s">
        <v>564</v>
      </c>
    </row>
    <row r="121" spans="2:15" x14ac:dyDescent="0.35">
      <c r="B121" s="44" t="s">
        <v>6</v>
      </c>
      <c r="C121" s="217" t="s">
        <v>565</v>
      </c>
      <c r="D121" s="217"/>
      <c r="E121" s="44" t="s">
        <v>531</v>
      </c>
      <c r="F121" s="44" t="s">
        <v>539</v>
      </c>
      <c r="G121" s="217" t="s">
        <v>566</v>
      </c>
      <c r="H121" s="217"/>
      <c r="J121" s="44" t="s">
        <v>6</v>
      </c>
      <c r="K121" s="44" t="s">
        <v>554</v>
      </c>
      <c r="L121" s="44" t="s">
        <v>555</v>
      </c>
      <c r="M121" s="44" t="s">
        <v>556</v>
      </c>
      <c r="N121" s="44" t="s">
        <v>557</v>
      </c>
      <c r="O121" s="44" t="s">
        <v>18</v>
      </c>
    </row>
    <row r="122" spans="2:15" x14ac:dyDescent="0.35">
      <c r="B122" s="50" t="s">
        <v>547</v>
      </c>
      <c r="C122" s="218" t="s">
        <v>21</v>
      </c>
      <c r="D122" s="218"/>
      <c r="E122" s="47">
        <f>COUNTIF('Recommendations'!G:G,"Phase1")-COUNTIFS('Recommendations'!G:G,"Phase1",'Recommendations'!H:H,"Risk Accepted")-COUNTIFS('Recommendations'!G:G,"Phase1",'Recommendations'!H:H,"N/A")</f>
        <v>0</v>
      </c>
      <c r="F122" s="47">
        <f>COUNTIFS('Recommendations'!G:G,"Phase1",'Recommendations'!M:M,"Resolved")</f>
        <v>0</v>
      </c>
      <c r="G122" s="219">
        <f t="shared" ref="G122:G127" si="4">IF(E122&gt;0,F122/E122,0)</f>
        <v>0</v>
      </c>
      <c r="H122" s="219"/>
      <c r="J122" s="50" t="s">
        <v>547</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548</v>
      </c>
      <c r="C123" s="218" t="s">
        <v>21</v>
      </c>
      <c r="D123" s="218"/>
      <c r="E123" s="47">
        <f>COUNTIF('Recommendations'!G:G,"Phase2")-COUNTIFS('Recommendations'!G:G,"Phase2",'Recommendations'!H:H,"Risk Accepted")-COUNTIFS('Recommendations'!G:G,"Phase2",'Recommendations'!H:H,"N/A")</f>
        <v>0</v>
      </c>
      <c r="F123" s="47">
        <f>COUNTIFS('Recommendations'!G:G,"Phase2",'Recommendations'!M:M,"Resolved")</f>
        <v>0</v>
      </c>
      <c r="G123" s="219">
        <f t="shared" si="4"/>
        <v>0</v>
      </c>
      <c r="H123" s="219"/>
      <c r="J123" s="50" t="s">
        <v>548</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549</v>
      </c>
      <c r="C124" s="218" t="s">
        <v>21</v>
      </c>
      <c r="D124" s="218"/>
      <c r="E124" s="47">
        <f>COUNTIF('Recommendations'!G:G,"Phase3")-COUNTIFS('Recommendations'!G:G,"Phase3",'Recommendations'!H:H,"Risk Accepted")-COUNTIFS('Recommendations'!G:G,"Phase3",'Recommendations'!H:H,"N/A")</f>
        <v>0</v>
      </c>
      <c r="F124" s="47">
        <f>COUNTIFS('Recommendations'!G:G,"Phase3",'Recommendations'!M:M,"Resolved")</f>
        <v>0</v>
      </c>
      <c r="G124" s="219">
        <f t="shared" si="4"/>
        <v>0</v>
      </c>
      <c r="H124" s="219"/>
      <c r="J124" s="50" t="s">
        <v>549</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550</v>
      </c>
      <c r="C125" s="218" t="s">
        <v>21</v>
      </c>
      <c r="D125" s="218"/>
      <c r="E125" s="47">
        <f>COUNTIF('Recommendations'!G:G,"Phase4")-COUNTIFS('Recommendations'!G:G,"Phase4",'Recommendations'!H:H,"Risk Accepted")-COUNTIFS('Recommendations'!G:G,"Phase4",'Recommendations'!H:H,"N/A")</f>
        <v>0</v>
      </c>
      <c r="F125" s="47">
        <f>COUNTIFS('Recommendations'!G:G,"Phase4",'Recommendations'!M:M,"Resolved")</f>
        <v>0</v>
      </c>
      <c r="G125" s="219">
        <f t="shared" si="4"/>
        <v>0</v>
      </c>
      <c r="H125" s="219"/>
      <c r="J125" s="50" t="s">
        <v>550</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551</v>
      </c>
      <c r="C126" s="218" t="s">
        <v>21</v>
      </c>
      <c r="D126" s="218"/>
      <c r="E126" s="47">
        <f>COUNTIF('Recommendations'!G:G,"Phase5")-COUNTIFS('Recommendations'!G:G,"Phase5",'Recommendations'!H:H,"Risk Accepted")-COUNTIFS('Recommendations'!G:G,"Phase5",'Recommendations'!H:H,"N/A")</f>
        <v>0</v>
      </c>
      <c r="F126" s="47">
        <f>COUNTIFS('Recommendations'!G:G,"Phase5",'Recommendations'!M:M,"Resolved")</f>
        <v>0</v>
      </c>
      <c r="G126" s="219">
        <f t="shared" si="4"/>
        <v>0</v>
      </c>
      <c r="H126" s="219"/>
      <c r="J126" s="50" t="s">
        <v>551</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18" t="s">
        <v>21</v>
      </c>
      <c r="D127" s="218"/>
      <c r="E127" s="47">
        <f>COUNTIF('Recommendations'!G:G,"Pending")-COUNTIFS('Recommendations'!G:G,"Pending",'Recommendations'!H:H,"Risk Accepted")-COUNTIFS('Recommendations'!G:G,"Pending",'Recommendations'!H:H,"N/A")</f>
        <v>85</v>
      </c>
      <c r="F127" s="47">
        <f>COUNTIFS('Recommendations'!G:G,"Pending",'Recommendations'!M:M,"Resolved")</f>
        <v>0</v>
      </c>
      <c r="G127" s="219">
        <f t="shared" si="4"/>
        <v>0</v>
      </c>
      <c r="H127" s="21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85</v>
      </c>
    </row>
    <row r="134" spans="2:24" ht="21" x14ac:dyDescent="0.5">
      <c r="B134" s="42" t="s">
        <v>567</v>
      </c>
      <c r="P134" s="59" t="s">
        <v>568</v>
      </c>
    </row>
    <row r="136" spans="2:24" ht="60" customHeight="1" x14ac:dyDescent="0.35">
      <c r="B136" s="220" t="s">
        <v>569</v>
      </c>
      <c r="C136" s="213"/>
      <c r="D136" s="213"/>
      <c r="E136" s="213"/>
      <c r="F136" s="213"/>
      <c r="P136" s="220" t="s">
        <v>570</v>
      </c>
      <c r="Q136" s="213"/>
      <c r="R136" s="213"/>
      <c r="S136" s="213"/>
      <c r="T136" s="213"/>
      <c r="U136" s="213"/>
      <c r="V136" s="213"/>
      <c r="W136" s="213"/>
    </row>
    <row r="138" spans="2:24" ht="30" customHeight="1" x14ac:dyDescent="0.35">
      <c r="P138" s="60" t="s">
        <v>571</v>
      </c>
      <c r="Q138" s="61">
        <f>C16</f>
        <v>0</v>
      </c>
      <c r="R138" s="62"/>
      <c r="S138" s="61">
        <f>C84</f>
        <v>0</v>
      </c>
      <c r="T138" s="62"/>
      <c r="U138" s="61">
        <f>C85</f>
        <v>0</v>
      </c>
      <c r="V138" s="62"/>
      <c r="W138" s="61">
        <f>C86</f>
        <v>0</v>
      </c>
      <c r="X138" s="62"/>
    </row>
    <row r="139" spans="2:24" ht="35" customHeight="1" x14ac:dyDescent="0.35">
      <c r="P139" s="63" t="s">
        <v>572</v>
      </c>
      <c r="Q139" s="63" t="s">
        <v>573</v>
      </c>
      <c r="R139" s="63" t="s">
        <v>574</v>
      </c>
      <c r="S139" s="63" t="s">
        <v>575</v>
      </c>
      <c r="T139" s="63" t="s">
        <v>576</v>
      </c>
      <c r="U139" s="63" t="s">
        <v>577</v>
      </c>
      <c r="V139" s="63" t="s">
        <v>578</v>
      </c>
      <c r="W139" s="63" t="s">
        <v>579</v>
      </c>
      <c r="X139" s="63" t="s">
        <v>580</v>
      </c>
    </row>
    <row r="140" spans="2:24" x14ac:dyDescent="0.35">
      <c r="O140" s="64" t="s">
        <v>581</v>
      </c>
      <c r="P140" s="65" t="s">
        <v>582</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583</v>
      </c>
      <c r="P175" s="59" t="s">
        <v>584</v>
      </c>
    </row>
    <row r="177" spans="2:22" ht="45" customHeight="1" x14ac:dyDescent="0.35">
      <c r="B177" s="220" t="s">
        <v>585</v>
      </c>
      <c r="C177" s="213"/>
      <c r="D177" s="213"/>
      <c r="E177" s="213"/>
      <c r="F177" s="213"/>
      <c r="P177" s="220" t="s">
        <v>586</v>
      </c>
      <c r="Q177" s="213"/>
      <c r="R177" s="213"/>
      <c r="S177" s="213"/>
      <c r="T177" s="213"/>
      <c r="U177" s="213"/>
    </row>
    <row r="178" spans="2:22" ht="35" customHeight="1" x14ac:dyDescent="0.35">
      <c r="P178" s="217" t="s">
        <v>587</v>
      </c>
      <c r="Q178" s="217"/>
      <c r="R178" s="217" t="s">
        <v>588</v>
      </c>
      <c r="S178" s="217"/>
      <c r="T178" s="217"/>
    </row>
    <row r="179" spans="2:22" ht="30" customHeight="1" x14ac:dyDescent="0.35">
      <c r="P179" s="221">
        <v>0</v>
      </c>
      <c r="Q179" s="222"/>
      <c r="R179" s="223" t="s">
        <v>589</v>
      </c>
      <c r="S179" s="224"/>
      <c r="T179" s="224"/>
    </row>
    <row r="182" spans="2:22" ht="25" customHeight="1" x14ac:dyDescent="0.35">
      <c r="P182" s="68" t="s">
        <v>572</v>
      </c>
      <c r="Q182" s="68" t="s">
        <v>590</v>
      </c>
      <c r="R182" s="68" t="s">
        <v>591</v>
      </c>
      <c r="S182" s="225" t="s">
        <v>8</v>
      </c>
      <c r="T182" s="225"/>
      <c r="U182" s="225"/>
      <c r="V182" s="213"/>
    </row>
    <row r="183" spans="2:22" ht="20" customHeight="1" x14ac:dyDescent="0.35">
      <c r="P183" s="70"/>
      <c r="Q183" s="71"/>
      <c r="R183" s="72" t="str">
        <f>IF(AND(NOT(ISBLANK(Q183)), Dashboard!$P179&gt;0), Q183/Dashboard!$P179, "")</f>
        <v/>
      </c>
      <c r="S183" s="226"/>
      <c r="T183" s="227"/>
      <c r="U183" s="227"/>
      <c r="V183" s="227"/>
    </row>
    <row r="184" spans="2:22" ht="20" customHeight="1" x14ac:dyDescent="0.35">
      <c r="P184" s="70"/>
      <c r="Q184" s="71"/>
      <c r="R184" s="72" t="str">
        <f>IF(AND(NOT(ISBLANK(Q184)), Dashboard!$P179&gt;0), Q184/Dashboard!$P179, "")</f>
        <v/>
      </c>
      <c r="S184" s="226"/>
      <c r="T184" s="227"/>
      <c r="U184" s="227"/>
      <c r="V184" s="227"/>
    </row>
    <row r="185" spans="2:22" ht="20" customHeight="1" x14ac:dyDescent="0.35">
      <c r="P185" s="70"/>
      <c r="Q185" s="71"/>
      <c r="R185" s="72" t="str">
        <f>IF(AND(NOT(ISBLANK(Q185)), Dashboard!$P179&gt;0), Q185/Dashboard!$P179, "")</f>
        <v/>
      </c>
      <c r="S185" s="226"/>
      <c r="T185" s="227"/>
      <c r="U185" s="227"/>
      <c r="V185" s="227"/>
    </row>
    <row r="186" spans="2:22" ht="20" customHeight="1" x14ac:dyDescent="0.35">
      <c r="P186" s="70"/>
      <c r="Q186" s="71"/>
      <c r="R186" s="72" t="str">
        <f>IF(AND(NOT(ISBLANK(Q186)), Dashboard!$P179&gt;0), Q186/Dashboard!$P179, "")</f>
        <v/>
      </c>
      <c r="S186" s="226"/>
      <c r="T186" s="227"/>
      <c r="U186" s="227"/>
      <c r="V186" s="227"/>
    </row>
    <row r="187" spans="2:22" ht="20" customHeight="1" x14ac:dyDescent="0.35">
      <c r="P187" s="70"/>
      <c r="Q187" s="71"/>
      <c r="R187" s="72" t="str">
        <f>IF(AND(NOT(ISBLANK(Q187)), Dashboard!$P179&gt;0), Q187/Dashboard!$P179, "")</f>
        <v/>
      </c>
      <c r="S187" s="226"/>
      <c r="T187" s="227"/>
      <c r="U187" s="227"/>
      <c r="V187" s="227"/>
    </row>
    <row r="188" spans="2:22" ht="20" customHeight="1" x14ac:dyDescent="0.35">
      <c r="P188" s="70"/>
      <c r="Q188" s="71"/>
      <c r="R188" s="72" t="str">
        <f>IF(AND(NOT(ISBLANK(Q188)), Dashboard!$P179&gt;0), Q188/Dashboard!$P179, "")</f>
        <v/>
      </c>
      <c r="S188" s="226"/>
      <c r="T188" s="227"/>
      <c r="U188" s="227"/>
      <c r="V188" s="227"/>
    </row>
    <row r="189" spans="2:22" ht="20" customHeight="1" x14ac:dyDescent="0.35">
      <c r="P189" s="70"/>
      <c r="Q189" s="71"/>
      <c r="R189" s="72" t="str">
        <f>IF(AND(NOT(ISBLANK(Q189)), Dashboard!$P179&gt;0), Q189/Dashboard!$P179, "")</f>
        <v/>
      </c>
      <c r="S189" s="226"/>
      <c r="T189" s="227"/>
      <c r="U189" s="227"/>
      <c r="V189" s="227"/>
    </row>
    <row r="190" spans="2:22" ht="20" customHeight="1" x14ac:dyDescent="0.35">
      <c r="P190" s="70"/>
      <c r="Q190" s="71"/>
      <c r="R190" s="72" t="str">
        <f>IF(AND(NOT(ISBLANK(Q190)), Dashboard!$P179&gt;0), Q190/Dashboard!$P179, "")</f>
        <v/>
      </c>
      <c r="S190" s="226"/>
      <c r="T190" s="227"/>
      <c r="U190" s="227"/>
      <c r="V190" s="227"/>
    </row>
    <row r="191" spans="2:22" ht="20" customHeight="1" x14ac:dyDescent="0.35">
      <c r="P191" s="70"/>
      <c r="Q191" s="71"/>
      <c r="R191" s="72" t="str">
        <f>IF(AND(NOT(ISBLANK(Q191)), Dashboard!$P179&gt;0), Q191/Dashboard!$P179, "")</f>
        <v/>
      </c>
      <c r="S191" s="226"/>
      <c r="T191" s="227"/>
      <c r="U191" s="227"/>
      <c r="V191" s="227"/>
    </row>
    <row r="192" spans="2:22" ht="20" customHeight="1" x14ac:dyDescent="0.35">
      <c r="P192" s="70"/>
      <c r="Q192" s="71"/>
      <c r="R192" s="72" t="str">
        <f>IF(AND(NOT(ISBLANK(Q192)), Dashboard!$P179&gt;0), Q192/Dashboard!$P179, "")</f>
        <v/>
      </c>
      <c r="S192" s="226"/>
      <c r="T192" s="227"/>
      <c r="U192" s="227"/>
      <c r="V192" s="227"/>
    </row>
    <row r="193" spans="2:22" ht="20" customHeight="1" x14ac:dyDescent="0.35">
      <c r="P193" s="70"/>
      <c r="Q193" s="71"/>
      <c r="R193" s="72" t="str">
        <f>IF(AND(NOT(ISBLANK(Q193)), Dashboard!$P179&gt;0), Q193/Dashboard!$P179, "")</f>
        <v/>
      </c>
      <c r="S193" s="226"/>
      <c r="T193" s="227"/>
      <c r="U193" s="227"/>
      <c r="V193" s="227"/>
    </row>
    <row r="194" spans="2:22" ht="20" customHeight="1" x14ac:dyDescent="0.35">
      <c r="P194" s="70"/>
      <c r="Q194" s="71"/>
      <c r="R194" s="72" t="str">
        <f>IF(AND(NOT(ISBLANK(Q194)), Dashboard!$P179&gt;0), Q194/Dashboard!$P179, "")</f>
        <v/>
      </c>
      <c r="S194" s="226"/>
      <c r="T194" s="227"/>
      <c r="U194" s="227"/>
      <c r="V194" s="227"/>
    </row>
    <row r="195" spans="2:22" ht="20" customHeight="1" x14ac:dyDescent="0.35">
      <c r="P195" s="70"/>
      <c r="Q195" s="71"/>
      <c r="R195" s="72" t="str">
        <f>IF(AND(NOT(ISBLANK(Q195)), Dashboard!$P179&gt;0), Q195/Dashboard!$P179, "")</f>
        <v/>
      </c>
      <c r="S195" s="226"/>
      <c r="T195" s="227"/>
      <c r="U195" s="227"/>
      <c r="V195" s="227"/>
    </row>
    <row r="196" spans="2:22" ht="20" customHeight="1" x14ac:dyDescent="0.35">
      <c r="P196" s="70"/>
      <c r="Q196" s="71"/>
      <c r="R196" s="72" t="str">
        <f>IF(AND(NOT(ISBLANK(Q196)), Dashboard!$P179&gt;0), Q196/Dashboard!$P179, "")</f>
        <v/>
      </c>
      <c r="S196" s="226"/>
      <c r="T196" s="227"/>
      <c r="U196" s="227"/>
      <c r="V196" s="227"/>
    </row>
    <row r="197" spans="2:22" ht="20" customHeight="1" x14ac:dyDescent="0.35">
      <c r="P197" s="70"/>
      <c r="Q197" s="71"/>
      <c r="R197" s="72" t="str">
        <f>IF(AND(NOT(ISBLANK(Q197)), Dashboard!$P179&gt;0), Q197/Dashboard!$P179, "")</f>
        <v/>
      </c>
      <c r="S197" s="226"/>
      <c r="T197" s="227"/>
      <c r="U197" s="227"/>
      <c r="V197" s="227"/>
    </row>
    <row r="198" spans="2:22" ht="20" customHeight="1" x14ac:dyDescent="0.35">
      <c r="P198" s="70"/>
      <c r="Q198" s="71"/>
      <c r="R198" s="72" t="str">
        <f>IF(AND(NOT(ISBLANK(Q198)), Dashboard!$P179&gt;0), Q198/Dashboard!$P179, "")</f>
        <v/>
      </c>
      <c r="S198" s="226"/>
      <c r="T198" s="227"/>
      <c r="U198" s="227"/>
      <c r="V198" s="227"/>
    </row>
    <row r="199" spans="2:22" ht="20" customHeight="1" x14ac:dyDescent="0.35">
      <c r="P199" s="70"/>
      <c r="Q199" s="71"/>
      <c r="R199" s="72" t="str">
        <f>IF(AND(NOT(ISBLANK(Q199)), Dashboard!$P179&gt;0), Q199/Dashboard!$P179, "")</f>
        <v/>
      </c>
      <c r="S199" s="226"/>
      <c r="T199" s="227"/>
      <c r="U199" s="227"/>
      <c r="V199" s="227"/>
    </row>
    <row r="200" spans="2:22" ht="20" customHeight="1" x14ac:dyDescent="0.35">
      <c r="P200" s="70"/>
      <c r="Q200" s="71"/>
      <c r="R200" s="72" t="str">
        <f>IF(AND(NOT(ISBLANK(Q200)), Dashboard!$P179&gt;0), Q200/Dashboard!$P179, "")</f>
        <v/>
      </c>
      <c r="S200" s="226"/>
      <c r="T200" s="227"/>
      <c r="U200" s="227"/>
      <c r="V200" s="227"/>
    </row>
    <row r="201" spans="2:22" ht="20" customHeight="1" x14ac:dyDescent="0.35">
      <c r="P201" s="70"/>
      <c r="Q201" s="71"/>
      <c r="R201" s="72" t="str">
        <f>IF(AND(NOT(ISBLANK(Q201)), Dashboard!$P179&gt;0), Q201/Dashboard!$P179, "")</f>
        <v/>
      </c>
      <c r="S201" s="226"/>
      <c r="T201" s="227"/>
      <c r="U201" s="227"/>
      <c r="V201" s="227"/>
    </row>
    <row r="202" spans="2:22" ht="20" customHeight="1" x14ac:dyDescent="0.35">
      <c r="P202" s="70"/>
      <c r="Q202" s="71"/>
      <c r="R202" s="72" t="str">
        <f>IF(AND(NOT(ISBLANK(Q202)), Dashboard!$P179&gt;0), Q202/Dashboard!$P179, "")</f>
        <v/>
      </c>
      <c r="S202" s="226"/>
      <c r="T202" s="227"/>
      <c r="U202" s="227"/>
      <c r="V202" s="227"/>
    </row>
    <row r="206" spans="2:22" ht="32" customHeight="1" x14ac:dyDescent="0.35">
      <c r="B206" s="211" t="s">
        <v>448</v>
      </c>
      <c r="C206" s="211"/>
      <c r="D206" s="211"/>
      <c r="E206" s="211"/>
      <c r="F206" s="211"/>
      <c r="G206" s="211"/>
      <c r="H206" s="211"/>
      <c r="I206" s="21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65" priority="1" operator="greaterThanOrEqual">
      <formula>0.9</formula>
    </cfRule>
    <cfRule type="cellIs" dxfId="64" priority="2" operator="greaterThanOrEqual">
      <formula>0.5</formula>
    </cfRule>
    <cfRule type="cellIs" dxfId="63" priority="3" operator="lessThan">
      <formula>0.5</formula>
    </cfRule>
  </conditionalFormatting>
  <conditionalFormatting sqref="G122:H127">
    <cfRule type="expression" dxfId="62" priority="4">
      <formula>$G122&gt;=0.8</formula>
    </cfRule>
    <cfRule type="expression" dxfId="61" priority="5">
      <formula>AND($G122&gt;=0.5,$G122&lt;0.8)</formula>
    </cfRule>
    <cfRule type="expression" dxfId="60" priority="6">
      <formula>$G122&lt;0.5</formula>
    </cfRule>
  </conditionalFormatting>
  <conditionalFormatting sqref="K122:K127">
    <cfRule type="cellIs" dxfId="59" priority="7" operator="greaterThan">
      <formula>0</formula>
    </cfRule>
  </conditionalFormatting>
  <conditionalFormatting sqref="L122:L127">
    <cfRule type="cellIs" dxfId="58" priority="8" operator="greaterThan">
      <formula>0</formula>
    </cfRule>
  </conditionalFormatting>
  <conditionalFormatting sqref="M122:M127">
    <cfRule type="cellIs" dxfId="57" priority="9" operator="greaterThan">
      <formula>0</formula>
    </cfRule>
  </conditionalFormatting>
  <conditionalFormatting sqref="N122:N127">
    <cfRule type="cellIs" dxfId="5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0"/>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6" si="0">IF(OR(H2="Implemented",H2="Compensated"),"Resolved",IF(OR(H2="Risk Accepted",H2="N/A"),"Excluded",IF(H2="Testing","Testing","Outstanding")))</f>
        <v>Outstanding</v>
      </c>
      <c r="N2" s="13" t="s">
        <v>21</v>
      </c>
    </row>
    <row r="3" spans="1:14" ht="60" customHeight="1" x14ac:dyDescent="0.35">
      <c r="A3" s="11" t="s">
        <v>25</v>
      </c>
      <c r="B3" s="1" t="s">
        <v>26</v>
      </c>
      <c r="C3" s="2" t="s">
        <v>16</v>
      </c>
      <c r="D3" s="3" t="s">
        <v>27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33</v>
      </c>
      <c r="D4" s="3" t="s">
        <v>27</v>
      </c>
      <c r="E4" s="4" t="s">
        <v>18</v>
      </c>
      <c r="F4" s="4" t="s">
        <v>19</v>
      </c>
      <c r="G4" s="4" t="s">
        <v>20</v>
      </c>
      <c r="H4" s="4" t="s">
        <v>21</v>
      </c>
      <c r="I4" s="5" t="s">
        <v>21</v>
      </c>
      <c r="J4" s="1" t="s">
        <v>34</v>
      </c>
      <c r="K4" s="1" t="s">
        <v>35</v>
      </c>
      <c r="L4" s="1" t="s">
        <v>36</v>
      </c>
      <c r="M4" s="4" t="str">
        <f t="shared" si="0"/>
        <v>Outstanding</v>
      </c>
      <c r="N4" s="13" t="s">
        <v>21</v>
      </c>
    </row>
    <row r="5" spans="1:14" ht="60" customHeight="1" x14ac:dyDescent="0.35">
      <c r="A5" s="11" t="s">
        <v>37</v>
      </c>
      <c r="B5" s="1" t="s">
        <v>38</v>
      </c>
      <c r="C5" s="2" t="s">
        <v>16</v>
      </c>
      <c r="D5" s="3" t="s">
        <v>27</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44</v>
      </c>
      <c r="D6" s="3" t="s">
        <v>17</v>
      </c>
      <c r="E6" s="4" t="s">
        <v>18</v>
      </c>
      <c r="F6" s="4" t="s">
        <v>19</v>
      </c>
      <c r="G6" s="4" t="s">
        <v>20</v>
      </c>
      <c r="H6" s="4" t="s">
        <v>21</v>
      </c>
      <c r="I6" s="5" t="s">
        <v>21</v>
      </c>
      <c r="J6" s="1" t="s">
        <v>45</v>
      </c>
      <c r="K6" s="1" t="s">
        <v>46</v>
      </c>
      <c r="L6" s="1" t="s">
        <v>47</v>
      </c>
      <c r="M6" s="4" t="str">
        <f t="shared" si="0"/>
        <v>Outstanding</v>
      </c>
      <c r="N6" s="13" t="s">
        <v>21</v>
      </c>
    </row>
    <row r="7" spans="1:14" ht="60" customHeight="1" x14ac:dyDescent="0.35">
      <c r="A7" s="11" t="s">
        <v>48</v>
      </c>
      <c r="B7" s="1" t="s">
        <v>49</v>
      </c>
      <c r="C7" s="2" t="s">
        <v>16</v>
      </c>
      <c r="D7" s="3" t="s">
        <v>17</v>
      </c>
      <c r="E7" s="4" t="s">
        <v>18</v>
      </c>
      <c r="F7" s="4" t="s">
        <v>19</v>
      </c>
      <c r="G7" s="4" t="s">
        <v>20</v>
      </c>
      <c r="H7" s="4" t="s">
        <v>21</v>
      </c>
      <c r="I7" s="5" t="s">
        <v>21</v>
      </c>
      <c r="J7" s="1" t="s">
        <v>50</v>
      </c>
      <c r="K7" s="1" t="s">
        <v>51</v>
      </c>
      <c r="L7" s="1" t="s">
        <v>52</v>
      </c>
      <c r="M7" s="4" t="str">
        <f t="shared" si="0"/>
        <v>Outstanding</v>
      </c>
      <c r="N7" s="13" t="s">
        <v>21</v>
      </c>
    </row>
    <row r="8" spans="1:14" ht="60" customHeight="1" x14ac:dyDescent="0.35">
      <c r="A8" s="11" t="s">
        <v>53</v>
      </c>
      <c r="B8" s="1" t="s">
        <v>54</v>
      </c>
      <c r="C8" s="2" t="s">
        <v>16</v>
      </c>
      <c r="D8" s="3" t="s">
        <v>17</v>
      </c>
      <c r="E8" s="4" t="s">
        <v>18</v>
      </c>
      <c r="F8" s="4" t="s">
        <v>19</v>
      </c>
      <c r="G8" s="4" t="s">
        <v>20</v>
      </c>
      <c r="H8" s="4" t="s">
        <v>21</v>
      </c>
      <c r="I8" s="5" t="s">
        <v>21</v>
      </c>
      <c r="J8" s="1" t="s">
        <v>55</v>
      </c>
      <c r="K8" s="1" t="s">
        <v>56</v>
      </c>
      <c r="L8" s="1" t="s">
        <v>57</v>
      </c>
      <c r="M8" s="4" t="str">
        <f t="shared" si="0"/>
        <v>Outstanding</v>
      </c>
      <c r="N8" s="13" t="s">
        <v>21</v>
      </c>
    </row>
    <row r="9" spans="1:14" ht="60" customHeight="1" x14ac:dyDescent="0.35">
      <c r="A9" s="11" t="s">
        <v>58</v>
      </c>
      <c r="B9" s="1" t="s">
        <v>59</v>
      </c>
      <c r="C9" s="2" t="s">
        <v>16</v>
      </c>
      <c r="D9" s="3" t="s">
        <v>17</v>
      </c>
      <c r="E9" s="4" t="s">
        <v>18</v>
      </c>
      <c r="F9" s="4" t="s">
        <v>19</v>
      </c>
      <c r="G9" s="4" t="s">
        <v>20</v>
      </c>
      <c r="H9" s="4" t="s">
        <v>21</v>
      </c>
      <c r="I9" s="5" t="s">
        <v>21</v>
      </c>
      <c r="J9" s="1" t="s">
        <v>60</v>
      </c>
      <c r="K9" s="1" t="s">
        <v>61</v>
      </c>
      <c r="L9" s="1" t="s">
        <v>62</v>
      </c>
      <c r="M9" s="4" t="str">
        <f t="shared" si="0"/>
        <v>Outstanding</v>
      </c>
      <c r="N9" s="13" t="s">
        <v>21</v>
      </c>
    </row>
    <row r="10" spans="1:14" ht="60" customHeight="1" x14ac:dyDescent="0.35">
      <c r="A10" s="11" t="s">
        <v>63</v>
      </c>
      <c r="B10" s="1" t="s">
        <v>64</v>
      </c>
      <c r="C10" s="2" t="s">
        <v>16</v>
      </c>
      <c r="D10" s="3" t="s">
        <v>27</v>
      </c>
      <c r="E10" s="4" t="s">
        <v>18</v>
      </c>
      <c r="F10" s="4" t="s">
        <v>19</v>
      </c>
      <c r="G10" s="4" t="s">
        <v>20</v>
      </c>
      <c r="H10" s="4" t="s">
        <v>21</v>
      </c>
      <c r="I10" s="5" t="s">
        <v>21</v>
      </c>
      <c r="J10" s="1" t="s">
        <v>65</v>
      </c>
      <c r="K10" s="1" t="s">
        <v>66</v>
      </c>
      <c r="L10" s="1" t="s">
        <v>67</v>
      </c>
      <c r="M10" s="4" t="str">
        <f t="shared" si="0"/>
        <v>Outstanding</v>
      </c>
      <c r="N10" s="13" t="s">
        <v>21</v>
      </c>
    </row>
    <row r="11" spans="1:14" ht="60" customHeight="1" x14ac:dyDescent="0.35">
      <c r="A11" s="11" t="s">
        <v>68</v>
      </c>
      <c r="B11" s="1" t="s">
        <v>69</v>
      </c>
      <c r="C11" s="2" t="s">
        <v>16</v>
      </c>
      <c r="D11" s="3" t="s">
        <v>17</v>
      </c>
      <c r="E11" s="4" t="s">
        <v>18</v>
      </c>
      <c r="F11" s="4" t="s">
        <v>19</v>
      </c>
      <c r="G11" s="4" t="s">
        <v>20</v>
      </c>
      <c r="H11" s="4" t="s">
        <v>21</v>
      </c>
      <c r="I11" s="5" t="s">
        <v>21</v>
      </c>
      <c r="J11" s="1" t="s">
        <v>70</v>
      </c>
      <c r="K11" s="1" t="s">
        <v>71</v>
      </c>
      <c r="L11" s="1" t="s">
        <v>72</v>
      </c>
      <c r="M11" s="4" t="str">
        <f t="shared" si="0"/>
        <v>Outstanding</v>
      </c>
      <c r="N11" s="13" t="s">
        <v>21</v>
      </c>
    </row>
    <row r="12" spans="1:14" ht="60" customHeight="1" x14ac:dyDescent="0.35">
      <c r="A12" s="11" t="s">
        <v>73</v>
      </c>
      <c r="B12" s="1" t="s">
        <v>74</v>
      </c>
      <c r="C12" s="2" t="s">
        <v>16</v>
      </c>
      <c r="D12" s="3" t="s">
        <v>17</v>
      </c>
      <c r="E12" s="4" t="s">
        <v>18</v>
      </c>
      <c r="F12" s="4" t="s">
        <v>19</v>
      </c>
      <c r="G12" s="4" t="s">
        <v>20</v>
      </c>
      <c r="H12" s="4" t="s">
        <v>21</v>
      </c>
      <c r="I12" s="5" t="s">
        <v>21</v>
      </c>
      <c r="J12" s="1" t="s">
        <v>75</v>
      </c>
      <c r="K12" s="1" t="s">
        <v>76</v>
      </c>
      <c r="L12" s="1" t="s">
        <v>77</v>
      </c>
      <c r="M12" s="4" t="str">
        <f t="shared" si="0"/>
        <v>Outstanding</v>
      </c>
      <c r="N12" s="13" t="s">
        <v>21</v>
      </c>
    </row>
    <row r="13" spans="1:14" ht="60" customHeight="1" x14ac:dyDescent="0.35">
      <c r="A13" s="11" t="s">
        <v>78</v>
      </c>
      <c r="B13" s="1" t="s">
        <v>79</v>
      </c>
      <c r="C13" s="2" t="s">
        <v>44</v>
      </c>
      <c r="D13" s="3" t="s">
        <v>27</v>
      </c>
      <c r="E13" s="4" t="s">
        <v>18</v>
      </c>
      <c r="F13" s="4" t="s">
        <v>19</v>
      </c>
      <c r="G13" s="4" t="s">
        <v>20</v>
      </c>
      <c r="H13" s="4" t="s">
        <v>21</v>
      </c>
      <c r="I13" s="5" t="s">
        <v>21</v>
      </c>
      <c r="J13" s="1" t="s">
        <v>80</v>
      </c>
      <c r="K13" s="1" t="s">
        <v>81</v>
      </c>
      <c r="L13" s="1" t="s">
        <v>82</v>
      </c>
      <c r="M13" s="4" t="str">
        <f t="shared" si="0"/>
        <v>Outstanding</v>
      </c>
      <c r="N13" s="13" t="s">
        <v>21</v>
      </c>
    </row>
    <row r="14" spans="1:14" ht="60" customHeight="1" x14ac:dyDescent="0.35">
      <c r="A14" s="11" t="s">
        <v>83</v>
      </c>
      <c r="B14" s="1" t="s">
        <v>84</v>
      </c>
      <c r="C14" s="2" t="s">
        <v>33</v>
      </c>
      <c r="D14" s="3" t="s">
        <v>17</v>
      </c>
      <c r="E14" s="4" t="s">
        <v>18</v>
      </c>
      <c r="F14" s="4" t="s">
        <v>19</v>
      </c>
      <c r="G14" s="4" t="s">
        <v>20</v>
      </c>
      <c r="H14" s="4" t="s">
        <v>21</v>
      </c>
      <c r="I14" s="5" t="s">
        <v>21</v>
      </c>
      <c r="J14" s="1" t="s">
        <v>85</v>
      </c>
      <c r="K14" s="1" t="s">
        <v>86</v>
      </c>
      <c r="L14" s="1" t="s">
        <v>87</v>
      </c>
      <c r="M14" s="4" t="str">
        <f t="shared" si="0"/>
        <v>Outstanding</v>
      </c>
      <c r="N14" s="13" t="s">
        <v>21</v>
      </c>
    </row>
    <row r="15" spans="1:14" ht="60" customHeight="1" x14ac:dyDescent="0.35">
      <c r="A15" s="11" t="s">
        <v>88</v>
      </c>
      <c r="B15" s="1" t="s">
        <v>89</v>
      </c>
      <c r="C15" s="2" t="s">
        <v>33</v>
      </c>
      <c r="D15" s="3" t="s">
        <v>17</v>
      </c>
      <c r="E15" s="4" t="s">
        <v>18</v>
      </c>
      <c r="F15" s="4" t="s">
        <v>19</v>
      </c>
      <c r="G15" s="4" t="s">
        <v>20</v>
      </c>
      <c r="H15" s="4" t="s">
        <v>21</v>
      </c>
      <c r="I15" s="5" t="s">
        <v>21</v>
      </c>
      <c r="J15" s="1" t="s">
        <v>90</v>
      </c>
      <c r="K15" s="1" t="s">
        <v>91</v>
      </c>
      <c r="L15" s="1" t="s">
        <v>92</v>
      </c>
      <c r="M15" s="4" t="str">
        <f t="shared" si="0"/>
        <v>Outstanding</v>
      </c>
      <c r="N15" s="13" t="s">
        <v>21</v>
      </c>
    </row>
    <row r="16" spans="1:14" ht="60" customHeight="1" x14ac:dyDescent="0.35">
      <c r="A16" s="11" t="s">
        <v>93</v>
      </c>
      <c r="B16" s="1" t="s">
        <v>94</v>
      </c>
      <c r="C16" s="2" t="s">
        <v>16</v>
      </c>
      <c r="D16" s="3" t="s">
        <v>17</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33</v>
      </c>
      <c r="D17" s="3" t="s">
        <v>27</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27</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44</v>
      </c>
      <c r="D19" s="3" t="s">
        <v>17</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16</v>
      </c>
      <c r="D20" s="3" t="s">
        <v>27</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16</v>
      </c>
      <c r="D21" s="3" t="s">
        <v>27</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17</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16</v>
      </c>
      <c r="D23" s="3" t="s">
        <v>17</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44</v>
      </c>
      <c r="D24" s="3" t="s">
        <v>17</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33</v>
      </c>
      <c r="D25" s="3" t="s">
        <v>27</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16</v>
      </c>
      <c r="D26" s="3" t="s">
        <v>17</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27</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17</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27</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27</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44</v>
      </c>
      <c r="D31" s="3" t="s">
        <v>27</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27</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17</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27</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27</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44</v>
      </c>
      <c r="D36" s="3" t="s">
        <v>27</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44</v>
      </c>
      <c r="D37" s="3" t="s">
        <v>17</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27</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16</v>
      </c>
      <c r="D39" s="3" t="s">
        <v>17</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44</v>
      </c>
      <c r="D40" s="3" t="s">
        <v>17</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16</v>
      </c>
      <c r="D41" s="3" t="s">
        <v>17</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16</v>
      </c>
      <c r="D42" s="3" t="s">
        <v>17</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33</v>
      </c>
      <c r="D43" s="3" t="s">
        <v>17</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16</v>
      </c>
      <c r="D44" s="3" t="s">
        <v>17</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1" t="s">
        <v>238</v>
      </c>
      <c r="B45" s="1" t="s">
        <v>239</v>
      </c>
      <c r="C45" s="2" t="s">
        <v>33</v>
      </c>
      <c r="D45" s="3" t="s">
        <v>27</v>
      </c>
      <c r="E45" s="4" t="s">
        <v>18</v>
      </c>
      <c r="F45" s="4" t="s">
        <v>19</v>
      </c>
      <c r="G45" s="4" t="s">
        <v>20</v>
      </c>
      <c r="H45" s="4" t="s">
        <v>21</v>
      </c>
      <c r="I45" s="5" t="s">
        <v>21</v>
      </c>
      <c r="J45" s="1" t="s">
        <v>240</v>
      </c>
      <c r="K45" s="1" t="s">
        <v>241</v>
      </c>
      <c r="L45" s="1" t="s">
        <v>242</v>
      </c>
      <c r="M45" s="4" t="str">
        <f t="shared" si="0"/>
        <v>Outstanding</v>
      </c>
      <c r="N45" s="13" t="s">
        <v>21</v>
      </c>
    </row>
    <row r="46" spans="1:14" ht="60" customHeight="1" x14ac:dyDescent="0.35">
      <c r="A46" s="11" t="s">
        <v>243</v>
      </c>
      <c r="B46" s="1" t="s">
        <v>244</v>
      </c>
      <c r="C46" s="2" t="s">
        <v>16</v>
      </c>
      <c r="D46" s="3" t="s">
        <v>27</v>
      </c>
      <c r="E46" s="4" t="s">
        <v>18</v>
      </c>
      <c r="F46" s="4" t="s">
        <v>19</v>
      </c>
      <c r="G46" s="4" t="s">
        <v>20</v>
      </c>
      <c r="H46" s="4" t="s">
        <v>21</v>
      </c>
      <c r="I46" s="5" t="s">
        <v>21</v>
      </c>
      <c r="J46" s="1" t="s">
        <v>245</v>
      </c>
      <c r="K46" s="1" t="s">
        <v>246</v>
      </c>
      <c r="L46" s="1" t="s">
        <v>247</v>
      </c>
      <c r="M46" s="4" t="str">
        <f t="shared" si="0"/>
        <v>Outstanding</v>
      </c>
      <c r="N46" s="13" t="s">
        <v>21</v>
      </c>
    </row>
    <row r="47" spans="1:14" ht="60" customHeight="1" x14ac:dyDescent="0.35">
      <c r="A47" s="11" t="s">
        <v>248</v>
      </c>
      <c r="B47" s="1" t="s">
        <v>249</v>
      </c>
      <c r="C47" s="2" t="s">
        <v>16</v>
      </c>
      <c r="D47" s="3" t="s">
        <v>27</v>
      </c>
      <c r="E47" s="4" t="s">
        <v>18</v>
      </c>
      <c r="F47" s="4" t="s">
        <v>19</v>
      </c>
      <c r="G47" s="4" t="s">
        <v>20</v>
      </c>
      <c r="H47" s="4" t="s">
        <v>21</v>
      </c>
      <c r="I47" s="5" t="s">
        <v>21</v>
      </c>
      <c r="J47" s="1" t="s">
        <v>250</v>
      </c>
      <c r="K47" s="1" t="s">
        <v>251</v>
      </c>
      <c r="L47" s="1" t="s">
        <v>252</v>
      </c>
      <c r="M47" s="4" t="str">
        <f t="shared" si="0"/>
        <v>Outstanding</v>
      </c>
      <c r="N47" s="13" t="s">
        <v>21</v>
      </c>
    </row>
    <row r="48" spans="1:14" ht="60" customHeight="1" x14ac:dyDescent="0.35">
      <c r="A48" s="11" t="s">
        <v>253</v>
      </c>
      <c r="B48" s="1" t="s">
        <v>254</v>
      </c>
      <c r="C48" s="2" t="s">
        <v>16</v>
      </c>
      <c r="D48" s="3" t="s">
        <v>27</v>
      </c>
      <c r="E48" s="4" t="s">
        <v>18</v>
      </c>
      <c r="F48" s="4" t="s">
        <v>19</v>
      </c>
      <c r="G48" s="4" t="s">
        <v>20</v>
      </c>
      <c r="H48" s="4" t="s">
        <v>21</v>
      </c>
      <c r="I48" s="5" t="s">
        <v>21</v>
      </c>
      <c r="J48" s="1" t="s">
        <v>255</v>
      </c>
      <c r="K48" s="1" t="s">
        <v>256</v>
      </c>
      <c r="L48" s="1" t="s">
        <v>257</v>
      </c>
      <c r="M48" s="4" t="str">
        <f t="shared" si="0"/>
        <v>Outstanding</v>
      </c>
      <c r="N48" s="13" t="s">
        <v>21</v>
      </c>
    </row>
    <row r="49" spans="1:14" ht="60" customHeight="1" x14ac:dyDescent="0.35">
      <c r="A49" s="11" t="s">
        <v>258</v>
      </c>
      <c r="B49" s="1" t="s">
        <v>259</v>
      </c>
      <c r="C49" s="2" t="s">
        <v>16</v>
      </c>
      <c r="D49" s="3" t="s">
        <v>27</v>
      </c>
      <c r="E49" s="4" t="s">
        <v>18</v>
      </c>
      <c r="F49" s="4" t="s">
        <v>19</v>
      </c>
      <c r="G49" s="4" t="s">
        <v>20</v>
      </c>
      <c r="H49" s="4" t="s">
        <v>21</v>
      </c>
      <c r="I49" s="5" t="s">
        <v>21</v>
      </c>
      <c r="J49" s="1" t="s">
        <v>260</v>
      </c>
      <c r="K49" s="1" t="s">
        <v>261</v>
      </c>
      <c r="L49" s="1" t="s">
        <v>262</v>
      </c>
      <c r="M49" s="4" t="str">
        <f t="shared" si="0"/>
        <v>Outstanding</v>
      </c>
      <c r="N49" s="13" t="s">
        <v>21</v>
      </c>
    </row>
    <row r="50" spans="1:14" ht="60" customHeight="1" x14ac:dyDescent="0.35">
      <c r="A50" s="11" t="s">
        <v>263</v>
      </c>
      <c r="B50" s="1" t="s">
        <v>264</v>
      </c>
      <c r="C50" s="2" t="s">
        <v>16</v>
      </c>
      <c r="D50" s="3" t="s">
        <v>17</v>
      </c>
      <c r="E50" s="4" t="s">
        <v>18</v>
      </c>
      <c r="F50" s="4" t="s">
        <v>19</v>
      </c>
      <c r="G50" s="4" t="s">
        <v>20</v>
      </c>
      <c r="H50" s="4" t="s">
        <v>21</v>
      </c>
      <c r="I50" s="5" t="s">
        <v>21</v>
      </c>
      <c r="J50" s="1" t="s">
        <v>265</v>
      </c>
      <c r="K50" s="1" t="s">
        <v>266</v>
      </c>
      <c r="L50" s="1" t="s">
        <v>267</v>
      </c>
      <c r="M50" s="4" t="str">
        <f t="shared" si="0"/>
        <v>Outstanding</v>
      </c>
      <c r="N50" s="13" t="s">
        <v>21</v>
      </c>
    </row>
    <row r="51" spans="1:14" ht="60" customHeight="1" x14ac:dyDescent="0.35">
      <c r="A51" s="11" t="s">
        <v>268</v>
      </c>
      <c r="B51" s="1" t="s">
        <v>269</v>
      </c>
      <c r="C51" s="2" t="s">
        <v>16</v>
      </c>
      <c r="D51" s="3" t="s">
        <v>17</v>
      </c>
      <c r="E51" s="4" t="s">
        <v>18</v>
      </c>
      <c r="F51" s="4" t="s">
        <v>19</v>
      </c>
      <c r="G51" s="4" t="s">
        <v>20</v>
      </c>
      <c r="H51" s="4" t="s">
        <v>21</v>
      </c>
      <c r="I51" s="5" t="s">
        <v>21</v>
      </c>
      <c r="J51" s="1" t="s">
        <v>270</v>
      </c>
      <c r="K51" s="1" t="s">
        <v>271</v>
      </c>
      <c r="L51" s="1" t="s">
        <v>272</v>
      </c>
      <c r="M51" s="4" t="str">
        <f t="shared" si="0"/>
        <v>Outstanding</v>
      </c>
      <c r="N51" s="13" t="s">
        <v>21</v>
      </c>
    </row>
    <row r="52" spans="1:14" ht="60" customHeight="1" x14ac:dyDescent="0.35">
      <c r="A52" s="11" t="s">
        <v>273</v>
      </c>
      <c r="B52" s="1" t="s">
        <v>274</v>
      </c>
      <c r="C52" s="2" t="s">
        <v>16</v>
      </c>
      <c r="D52" s="3" t="s">
        <v>17</v>
      </c>
      <c r="E52" s="4" t="s">
        <v>18</v>
      </c>
      <c r="F52" s="4" t="s">
        <v>19</v>
      </c>
      <c r="G52" s="4" t="s">
        <v>20</v>
      </c>
      <c r="H52" s="4" t="s">
        <v>21</v>
      </c>
      <c r="I52" s="5" t="s">
        <v>21</v>
      </c>
      <c r="J52" s="1" t="s">
        <v>275</v>
      </c>
      <c r="K52" s="1" t="s">
        <v>276</v>
      </c>
      <c r="L52" s="1" t="s">
        <v>277</v>
      </c>
      <c r="M52" s="4" t="str">
        <f t="shared" si="0"/>
        <v>Outstanding</v>
      </c>
      <c r="N52" s="13" t="s">
        <v>21</v>
      </c>
    </row>
    <row r="53" spans="1:14" ht="60" customHeight="1" x14ac:dyDescent="0.35">
      <c r="A53" s="11" t="s">
        <v>278</v>
      </c>
      <c r="B53" s="1" t="s">
        <v>279</v>
      </c>
      <c r="C53" s="2" t="s">
        <v>16</v>
      </c>
      <c r="D53" s="3" t="s">
        <v>17</v>
      </c>
      <c r="E53" s="4" t="s">
        <v>18</v>
      </c>
      <c r="F53" s="4" t="s">
        <v>19</v>
      </c>
      <c r="G53" s="4" t="s">
        <v>20</v>
      </c>
      <c r="H53" s="4" t="s">
        <v>21</v>
      </c>
      <c r="I53" s="5" t="s">
        <v>21</v>
      </c>
      <c r="J53" s="1" t="s">
        <v>280</v>
      </c>
      <c r="K53" s="1" t="s">
        <v>281</v>
      </c>
      <c r="L53" s="1" t="s">
        <v>282</v>
      </c>
      <c r="M53" s="4" t="str">
        <f t="shared" si="0"/>
        <v>Outstanding</v>
      </c>
      <c r="N53" s="13" t="s">
        <v>21</v>
      </c>
    </row>
    <row r="54" spans="1:14" ht="60" customHeight="1" x14ac:dyDescent="0.35">
      <c r="A54" s="11" t="s">
        <v>283</v>
      </c>
      <c r="B54" s="1" t="s">
        <v>284</v>
      </c>
      <c r="C54" s="2" t="s">
        <v>16</v>
      </c>
      <c r="D54" s="3" t="s">
        <v>17</v>
      </c>
      <c r="E54" s="4" t="s">
        <v>18</v>
      </c>
      <c r="F54" s="4" t="s">
        <v>19</v>
      </c>
      <c r="G54" s="4" t="s">
        <v>20</v>
      </c>
      <c r="H54" s="4" t="s">
        <v>21</v>
      </c>
      <c r="I54" s="5" t="s">
        <v>21</v>
      </c>
      <c r="J54" s="1" t="s">
        <v>285</v>
      </c>
      <c r="K54" s="1" t="s">
        <v>286</v>
      </c>
      <c r="L54" s="1" t="s">
        <v>287</v>
      </c>
      <c r="M54" s="4" t="str">
        <f t="shared" si="0"/>
        <v>Outstanding</v>
      </c>
      <c r="N54" s="13" t="s">
        <v>21</v>
      </c>
    </row>
    <row r="55" spans="1:14" ht="60" customHeight="1" x14ac:dyDescent="0.35">
      <c r="A55" s="11" t="s">
        <v>288</v>
      </c>
      <c r="B55" s="1" t="s">
        <v>289</v>
      </c>
      <c r="C55" s="2" t="s">
        <v>44</v>
      </c>
      <c r="D55" s="3" t="s">
        <v>17</v>
      </c>
      <c r="E55" s="4" t="s">
        <v>18</v>
      </c>
      <c r="F55" s="4" t="s">
        <v>19</v>
      </c>
      <c r="G55" s="4" t="s">
        <v>20</v>
      </c>
      <c r="H55" s="4" t="s">
        <v>21</v>
      </c>
      <c r="I55" s="5" t="s">
        <v>21</v>
      </c>
      <c r="J55" s="1" t="s">
        <v>290</v>
      </c>
      <c r="K55" s="1" t="s">
        <v>291</v>
      </c>
      <c r="L55" s="1" t="s">
        <v>292</v>
      </c>
      <c r="M55" s="4" t="str">
        <f t="shared" si="0"/>
        <v>Outstanding</v>
      </c>
      <c r="N55" s="13" t="s">
        <v>21</v>
      </c>
    </row>
    <row r="56" spans="1:14" ht="60" customHeight="1" x14ac:dyDescent="0.35">
      <c r="A56" s="11" t="s">
        <v>293</v>
      </c>
      <c r="B56" s="1" t="s">
        <v>294</v>
      </c>
      <c r="C56" s="2" t="s">
        <v>16</v>
      </c>
      <c r="D56" s="3" t="s">
        <v>17</v>
      </c>
      <c r="E56" s="4" t="s">
        <v>18</v>
      </c>
      <c r="F56" s="4" t="s">
        <v>19</v>
      </c>
      <c r="G56" s="4" t="s">
        <v>20</v>
      </c>
      <c r="H56" s="4" t="s">
        <v>21</v>
      </c>
      <c r="I56" s="5" t="s">
        <v>21</v>
      </c>
      <c r="J56" s="1" t="s">
        <v>295</v>
      </c>
      <c r="K56" s="1" t="s">
        <v>296</v>
      </c>
      <c r="L56" s="1" t="s">
        <v>297</v>
      </c>
      <c r="M56" s="4" t="str">
        <f t="shared" si="0"/>
        <v>Outstanding</v>
      </c>
      <c r="N56" s="13" t="s">
        <v>21</v>
      </c>
    </row>
    <row r="57" spans="1:14" ht="60" customHeight="1" x14ac:dyDescent="0.35">
      <c r="A57" s="11" t="s">
        <v>298</v>
      </c>
      <c r="B57" s="1" t="s">
        <v>299</v>
      </c>
      <c r="C57" s="2" t="s">
        <v>16</v>
      </c>
      <c r="D57" s="3" t="s">
        <v>17</v>
      </c>
      <c r="E57" s="4" t="s">
        <v>18</v>
      </c>
      <c r="F57" s="4" t="s">
        <v>19</v>
      </c>
      <c r="G57" s="4" t="s">
        <v>20</v>
      </c>
      <c r="H57" s="4" t="s">
        <v>21</v>
      </c>
      <c r="I57" s="5" t="s">
        <v>21</v>
      </c>
      <c r="J57" s="1" t="s">
        <v>300</v>
      </c>
      <c r="K57" s="1" t="s">
        <v>301</v>
      </c>
      <c r="L57" s="1" t="s">
        <v>302</v>
      </c>
      <c r="M57" s="4" t="str">
        <f t="shared" si="0"/>
        <v>Outstanding</v>
      </c>
      <c r="N57" s="13" t="s">
        <v>21</v>
      </c>
    </row>
    <row r="58" spans="1:14" ht="60" customHeight="1" x14ac:dyDescent="0.35">
      <c r="A58" s="11" t="s">
        <v>303</v>
      </c>
      <c r="B58" s="1" t="s">
        <v>304</v>
      </c>
      <c r="C58" s="2" t="s">
        <v>16</v>
      </c>
      <c r="D58" s="3" t="s">
        <v>17</v>
      </c>
      <c r="E58" s="4" t="s">
        <v>18</v>
      </c>
      <c r="F58" s="4" t="s">
        <v>19</v>
      </c>
      <c r="G58" s="4" t="s">
        <v>20</v>
      </c>
      <c r="H58" s="4" t="s">
        <v>21</v>
      </c>
      <c r="I58" s="5" t="s">
        <v>21</v>
      </c>
      <c r="J58" s="1" t="s">
        <v>305</v>
      </c>
      <c r="K58" s="1" t="s">
        <v>306</v>
      </c>
      <c r="L58" s="1" t="s">
        <v>307</v>
      </c>
      <c r="M58" s="4" t="str">
        <f t="shared" si="0"/>
        <v>Outstanding</v>
      </c>
      <c r="N58" s="13" t="s">
        <v>21</v>
      </c>
    </row>
    <row r="59" spans="1:14" ht="60" customHeight="1" x14ac:dyDescent="0.35">
      <c r="A59" s="11" t="s">
        <v>308</v>
      </c>
      <c r="B59" s="1" t="s">
        <v>309</v>
      </c>
      <c r="C59" s="2" t="s">
        <v>33</v>
      </c>
      <c r="D59" s="3" t="s">
        <v>17</v>
      </c>
      <c r="E59" s="4" t="s">
        <v>18</v>
      </c>
      <c r="F59" s="4" t="s">
        <v>19</v>
      </c>
      <c r="G59" s="4" t="s">
        <v>20</v>
      </c>
      <c r="H59" s="4" t="s">
        <v>21</v>
      </c>
      <c r="I59" s="5" t="s">
        <v>21</v>
      </c>
      <c r="J59" s="1" t="s">
        <v>310</v>
      </c>
      <c r="K59" s="1" t="s">
        <v>311</v>
      </c>
      <c r="L59" s="1" t="s">
        <v>312</v>
      </c>
      <c r="M59" s="4" t="str">
        <f t="shared" si="0"/>
        <v>Outstanding</v>
      </c>
      <c r="N59" s="13" t="s">
        <v>21</v>
      </c>
    </row>
    <row r="60" spans="1:14" ht="60" customHeight="1" x14ac:dyDescent="0.35">
      <c r="A60" s="11" t="s">
        <v>313</v>
      </c>
      <c r="B60" s="1" t="s">
        <v>314</v>
      </c>
      <c r="C60" s="2" t="s">
        <v>16</v>
      </c>
      <c r="D60" s="3" t="s">
        <v>17</v>
      </c>
      <c r="E60" s="4" t="s">
        <v>18</v>
      </c>
      <c r="F60" s="4" t="s">
        <v>19</v>
      </c>
      <c r="G60" s="4" t="s">
        <v>20</v>
      </c>
      <c r="H60" s="4" t="s">
        <v>21</v>
      </c>
      <c r="I60" s="5" t="s">
        <v>21</v>
      </c>
      <c r="J60" s="1" t="s">
        <v>315</v>
      </c>
      <c r="K60" s="1" t="s">
        <v>316</v>
      </c>
      <c r="L60" s="1" t="s">
        <v>317</v>
      </c>
      <c r="M60" s="4" t="str">
        <f t="shared" si="0"/>
        <v>Outstanding</v>
      </c>
      <c r="N60" s="13" t="s">
        <v>21</v>
      </c>
    </row>
    <row r="61" spans="1:14" ht="60" customHeight="1" x14ac:dyDescent="0.35">
      <c r="A61" s="11" t="s">
        <v>318</v>
      </c>
      <c r="B61" s="1" t="s">
        <v>319</v>
      </c>
      <c r="C61" s="2" t="s">
        <v>16</v>
      </c>
      <c r="D61" s="3" t="s">
        <v>17</v>
      </c>
      <c r="E61" s="4" t="s">
        <v>18</v>
      </c>
      <c r="F61" s="4" t="s">
        <v>19</v>
      </c>
      <c r="G61" s="4" t="s">
        <v>20</v>
      </c>
      <c r="H61" s="4" t="s">
        <v>21</v>
      </c>
      <c r="I61" s="5" t="s">
        <v>21</v>
      </c>
      <c r="J61" s="1" t="s">
        <v>320</v>
      </c>
      <c r="K61" s="1" t="s">
        <v>321</v>
      </c>
      <c r="L61" s="1" t="s">
        <v>322</v>
      </c>
      <c r="M61" s="4" t="str">
        <f t="shared" si="0"/>
        <v>Outstanding</v>
      </c>
      <c r="N61" s="13" t="s">
        <v>21</v>
      </c>
    </row>
    <row r="62" spans="1:14" ht="60" customHeight="1" x14ac:dyDescent="0.35">
      <c r="A62" s="11" t="s">
        <v>323</v>
      </c>
      <c r="B62" s="1" t="s">
        <v>324</v>
      </c>
      <c r="C62" s="2" t="s">
        <v>16</v>
      </c>
      <c r="D62" s="3" t="s">
        <v>17</v>
      </c>
      <c r="E62" s="4" t="s">
        <v>18</v>
      </c>
      <c r="F62" s="4" t="s">
        <v>19</v>
      </c>
      <c r="G62" s="4" t="s">
        <v>20</v>
      </c>
      <c r="H62" s="4" t="s">
        <v>21</v>
      </c>
      <c r="I62" s="5" t="s">
        <v>21</v>
      </c>
      <c r="J62" s="1" t="s">
        <v>325</v>
      </c>
      <c r="K62" s="1" t="s">
        <v>326</v>
      </c>
      <c r="L62" s="1" t="s">
        <v>327</v>
      </c>
      <c r="M62" s="4" t="str">
        <f t="shared" si="0"/>
        <v>Outstanding</v>
      </c>
      <c r="N62" s="13" t="s">
        <v>21</v>
      </c>
    </row>
    <row r="63" spans="1:14" ht="60" customHeight="1" x14ac:dyDescent="0.35">
      <c r="A63" s="11" t="s">
        <v>328</v>
      </c>
      <c r="B63" s="1" t="s">
        <v>329</v>
      </c>
      <c r="C63" s="2" t="s">
        <v>16</v>
      </c>
      <c r="D63" s="3" t="s">
        <v>17</v>
      </c>
      <c r="E63" s="4" t="s">
        <v>18</v>
      </c>
      <c r="F63" s="4" t="s">
        <v>19</v>
      </c>
      <c r="G63" s="4" t="s">
        <v>20</v>
      </c>
      <c r="H63" s="4" t="s">
        <v>21</v>
      </c>
      <c r="I63" s="5" t="s">
        <v>21</v>
      </c>
      <c r="J63" s="1" t="s">
        <v>330</v>
      </c>
      <c r="K63" s="1" t="s">
        <v>331</v>
      </c>
      <c r="L63" s="1" t="s">
        <v>332</v>
      </c>
      <c r="M63" s="4" t="str">
        <f t="shared" si="0"/>
        <v>Outstanding</v>
      </c>
      <c r="N63" s="13" t="s">
        <v>21</v>
      </c>
    </row>
    <row r="64" spans="1:14" ht="60" customHeight="1" x14ac:dyDescent="0.35">
      <c r="A64" s="11" t="s">
        <v>333</v>
      </c>
      <c r="B64" s="1" t="s">
        <v>334</v>
      </c>
      <c r="C64" s="2" t="s">
        <v>16</v>
      </c>
      <c r="D64" s="3" t="s">
        <v>17</v>
      </c>
      <c r="E64" s="4" t="s">
        <v>18</v>
      </c>
      <c r="F64" s="4" t="s">
        <v>19</v>
      </c>
      <c r="G64" s="4" t="s">
        <v>20</v>
      </c>
      <c r="H64" s="4" t="s">
        <v>21</v>
      </c>
      <c r="I64" s="5" t="s">
        <v>21</v>
      </c>
      <c r="J64" s="1" t="s">
        <v>335</v>
      </c>
      <c r="K64" s="1" t="s">
        <v>336</v>
      </c>
      <c r="L64" s="1" t="s">
        <v>337</v>
      </c>
      <c r="M64" s="4" t="str">
        <f t="shared" si="0"/>
        <v>Outstanding</v>
      </c>
      <c r="N64" s="13" t="s">
        <v>21</v>
      </c>
    </row>
    <row r="65" spans="1:14" ht="60" customHeight="1" x14ac:dyDescent="0.35">
      <c r="A65" s="11" t="s">
        <v>338</v>
      </c>
      <c r="B65" s="1" t="s">
        <v>339</v>
      </c>
      <c r="C65" s="2" t="s">
        <v>16</v>
      </c>
      <c r="D65" s="3" t="s">
        <v>17</v>
      </c>
      <c r="E65" s="4" t="s">
        <v>18</v>
      </c>
      <c r="F65" s="4" t="s">
        <v>19</v>
      </c>
      <c r="G65" s="4" t="s">
        <v>20</v>
      </c>
      <c r="H65" s="4" t="s">
        <v>21</v>
      </c>
      <c r="I65" s="5" t="s">
        <v>21</v>
      </c>
      <c r="J65" s="1" t="s">
        <v>340</v>
      </c>
      <c r="K65" s="1" t="s">
        <v>341</v>
      </c>
      <c r="L65" s="1" t="s">
        <v>342</v>
      </c>
      <c r="M65" s="4" t="str">
        <f t="shared" si="0"/>
        <v>Outstanding</v>
      </c>
      <c r="N65" s="13" t="s">
        <v>21</v>
      </c>
    </row>
    <row r="66" spans="1:14" ht="60" customHeight="1" x14ac:dyDescent="0.35">
      <c r="A66" s="11" t="s">
        <v>343</v>
      </c>
      <c r="B66" s="1" t="s">
        <v>344</v>
      </c>
      <c r="C66" s="2" t="s">
        <v>44</v>
      </c>
      <c r="D66" s="3" t="s">
        <v>27</v>
      </c>
      <c r="E66" s="4" t="s">
        <v>18</v>
      </c>
      <c r="F66" s="4" t="s">
        <v>19</v>
      </c>
      <c r="G66" s="4" t="s">
        <v>20</v>
      </c>
      <c r="H66" s="4" t="s">
        <v>21</v>
      </c>
      <c r="I66" s="5" t="s">
        <v>21</v>
      </c>
      <c r="J66" s="1" t="s">
        <v>345</v>
      </c>
      <c r="K66" s="1" t="s">
        <v>346</v>
      </c>
      <c r="L66" s="1" t="s">
        <v>347</v>
      </c>
      <c r="M66" s="4" t="str">
        <f t="shared" si="0"/>
        <v>Outstanding</v>
      </c>
      <c r="N66" s="13" t="s">
        <v>21</v>
      </c>
    </row>
    <row r="67" spans="1:14" ht="60" customHeight="1" x14ac:dyDescent="0.35">
      <c r="A67" s="11" t="s">
        <v>348</v>
      </c>
      <c r="B67" s="1" t="s">
        <v>349</v>
      </c>
      <c r="C67" s="2" t="s">
        <v>16</v>
      </c>
      <c r="D67" s="3" t="s">
        <v>27</v>
      </c>
      <c r="E67" s="4" t="s">
        <v>18</v>
      </c>
      <c r="F67" s="4" t="s">
        <v>19</v>
      </c>
      <c r="G67" s="4" t="s">
        <v>20</v>
      </c>
      <c r="H67" s="4" t="s">
        <v>21</v>
      </c>
      <c r="I67" s="5" t="s">
        <v>21</v>
      </c>
      <c r="J67" s="1" t="s">
        <v>350</v>
      </c>
      <c r="K67" s="1" t="s">
        <v>351</v>
      </c>
      <c r="L67" s="1" t="s">
        <v>352</v>
      </c>
      <c r="M67" s="4" t="str">
        <f t="shared" si="0"/>
        <v>Outstanding</v>
      </c>
      <c r="N67" s="13" t="s">
        <v>21</v>
      </c>
    </row>
    <row r="68" spans="1:14" ht="60" customHeight="1" x14ac:dyDescent="0.35">
      <c r="A68" s="11" t="s">
        <v>353</v>
      </c>
      <c r="B68" s="1" t="s">
        <v>354</v>
      </c>
      <c r="C68" s="2" t="s">
        <v>16</v>
      </c>
      <c r="D68" s="3" t="s">
        <v>27</v>
      </c>
      <c r="E68" s="4" t="s">
        <v>18</v>
      </c>
      <c r="F68" s="4" t="s">
        <v>19</v>
      </c>
      <c r="G68" s="4" t="s">
        <v>20</v>
      </c>
      <c r="H68" s="4" t="s">
        <v>21</v>
      </c>
      <c r="I68" s="5" t="s">
        <v>21</v>
      </c>
      <c r="J68" s="1" t="s">
        <v>355</v>
      </c>
      <c r="K68" s="1" t="s">
        <v>356</v>
      </c>
      <c r="L68" s="1" t="s">
        <v>357</v>
      </c>
      <c r="M68" s="4" t="str">
        <f t="shared" si="0"/>
        <v>Outstanding</v>
      </c>
      <c r="N68" s="13" t="s">
        <v>21</v>
      </c>
    </row>
    <row r="69" spans="1:14" ht="60" customHeight="1" x14ac:dyDescent="0.35">
      <c r="A69" s="11" t="s">
        <v>358</v>
      </c>
      <c r="B69" s="1" t="s">
        <v>359</v>
      </c>
      <c r="C69" s="2" t="s">
        <v>16</v>
      </c>
      <c r="D69" s="3" t="s">
        <v>27</v>
      </c>
      <c r="E69" s="4" t="s">
        <v>18</v>
      </c>
      <c r="F69" s="4" t="s">
        <v>19</v>
      </c>
      <c r="G69" s="4" t="s">
        <v>20</v>
      </c>
      <c r="H69" s="4" t="s">
        <v>21</v>
      </c>
      <c r="I69" s="5" t="s">
        <v>21</v>
      </c>
      <c r="J69" s="1" t="s">
        <v>360</v>
      </c>
      <c r="K69" s="1" t="s">
        <v>361</v>
      </c>
      <c r="L69" s="1" t="s">
        <v>362</v>
      </c>
      <c r="M69" s="4" t="str">
        <f t="shared" si="0"/>
        <v>Outstanding</v>
      </c>
      <c r="N69" s="13" t="s">
        <v>21</v>
      </c>
    </row>
    <row r="70" spans="1:14" ht="60" customHeight="1" x14ac:dyDescent="0.35">
      <c r="A70" s="11" t="s">
        <v>363</v>
      </c>
      <c r="B70" s="1" t="s">
        <v>364</v>
      </c>
      <c r="C70" s="2" t="s">
        <v>16</v>
      </c>
      <c r="D70" s="3" t="s">
        <v>27</v>
      </c>
      <c r="E70" s="4" t="s">
        <v>18</v>
      </c>
      <c r="F70" s="4" t="s">
        <v>19</v>
      </c>
      <c r="G70" s="4" t="s">
        <v>20</v>
      </c>
      <c r="H70" s="4" t="s">
        <v>21</v>
      </c>
      <c r="I70" s="5" t="s">
        <v>21</v>
      </c>
      <c r="J70" s="1" t="s">
        <v>365</v>
      </c>
      <c r="K70" s="1" t="s">
        <v>366</v>
      </c>
      <c r="L70" s="1" t="s">
        <v>367</v>
      </c>
      <c r="M70" s="4" t="str">
        <f t="shared" si="0"/>
        <v>Outstanding</v>
      </c>
      <c r="N70" s="13" t="s">
        <v>21</v>
      </c>
    </row>
    <row r="71" spans="1:14" ht="60" customHeight="1" x14ac:dyDescent="0.35">
      <c r="A71" s="11" t="s">
        <v>368</v>
      </c>
      <c r="B71" s="1" t="s">
        <v>369</v>
      </c>
      <c r="C71" s="2" t="s">
        <v>16</v>
      </c>
      <c r="D71" s="3" t="s">
        <v>17</v>
      </c>
      <c r="E71" s="4" t="s">
        <v>18</v>
      </c>
      <c r="F71" s="4" t="s">
        <v>19</v>
      </c>
      <c r="G71" s="4" t="s">
        <v>20</v>
      </c>
      <c r="H71" s="4" t="s">
        <v>21</v>
      </c>
      <c r="I71" s="5" t="s">
        <v>21</v>
      </c>
      <c r="J71" s="1" t="s">
        <v>370</v>
      </c>
      <c r="K71" s="1" t="s">
        <v>371</v>
      </c>
      <c r="L71" s="1" t="s">
        <v>372</v>
      </c>
      <c r="M71" s="4" t="str">
        <f t="shared" si="0"/>
        <v>Outstanding</v>
      </c>
      <c r="N71" s="13" t="s">
        <v>21</v>
      </c>
    </row>
    <row r="72" spans="1:14" ht="60" customHeight="1" x14ac:dyDescent="0.35">
      <c r="A72" s="11" t="s">
        <v>373</v>
      </c>
      <c r="B72" s="1" t="s">
        <v>374</v>
      </c>
      <c r="C72" s="2" t="s">
        <v>16</v>
      </c>
      <c r="D72" s="3" t="s">
        <v>17</v>
      </c>
      <c r="E72" s="4" t="s">
        <v>18</v>
      </c>
      <c r="F72" s="4" t="s">
        <v>19</v>
      </c>
      <c r="G72" s="4" t="s">
        <v>20</v>
      </c>
      <c r="H72" s="4" t="s">
        <v>21</v>
      </c>
      <c r="I72" s="5" t="s">
        <v>21</v>
      </c>
      <c r="J72" s="1" t="s">
        <v>375</v>
      </c>
      <c r="K72" s="1" t="s">
        <v>376</v>
      </c>
      <c r="L72" s="1" t="s">
        <v>377</v>
      </c>
      <c r="M72" s="4" t="str">
        <f t="shared" si="0"/>
        <v>Outstanding</v>
      </c>
      <c r="N72" s="13" t="s">
        <v>21</v>
      </c>
    </row>
    <row r="73" spans="1:14" ht="60" customHeight="1" x14ac:dyDescent="0.35">
      <c r="A73" s="11" t="s">
        <v>378</v>
      </c>
      <c r="B73" s="1" t="s">
        <v>379</v>
      </c>
      <c r="C73" s="2" t="s">
        <v>16</v>
      </c>
      <c r="D73" s="3" t="s">
        <v>17</v>
      </c>
      <c r="E73" s="4" t="s">
        <v>18</v>
      </c>
      <c r="F73" s="4" t="s">
        <v>19</v>
      </c>
      <c r="G73" s="4" t="s">
        <v>20</v>
      </c>
      <c r="H73" s="4" t="s">
        <v>21</v>
      </c>
      <c r="I73" s="5" t="s">
        <v>21</v>
      </c>
      <c r="J73" s="1" t="s">
        <v>380</v>
      </c>
      <c r="K73" s="1" t="s">
        <v>381</v>
      </c>
      <c r="L73" s="1" t="s">
        <v>382</v>
      </c>
      <c r="M73" s="4" t="str">
        <f t="shared" si="0"/>
        <v>Outstanding</v>
      </c>
      <c r="N73" s="13" t="s">
        <v>21</v>
      </c>
    </row>
    <row r="74" spans="1:14" ht="60" customHeight="1" x14ac:dyDescent="0.35">
      <c r="A74" s="11" t="s">
        <v>383</v>
      </c>
      <c r="B74" s="1" t="s">
        <v>384</v>
      </c>
      <c r="C74" s="2" t="s">
        <v>16</v>
      </c>
      <c r="D74" s="3" t="s">
        <v>17</v>
      </c>
      <c r="E74" s="4" t="s">
        <v>18</v>
      </c>
      <c r="F74" s="4" t="s">
        <v>19</v>
      </c>
      <c r="G74" s="4" t="s">
        <v>20</v>
      </c>
      <c r="H74" s="4" t="s">
        <v>21</v>
      </c>
      <c r="I74" s="5" t="s">
        <v>21</v>
      </c>
      <c r="J74" s="1" t="s">
        <v>385</v>
      </c>
      <c r="K74" s="1" t="s">
        <v>386</v>
      </c>
      <c r="L74" s="1" t="s">
        <v>387</v>
      </c>
      <c r="M74" s="4" t="str">
        <f t="shared" si="0"/>
        <v>Outstanding</v>
      </c>
      <c r="N74" s="13" t="s">
        <v>21</v>
      </c>
    </row>
    <row r="75" spans="1:14" ht="60" customHeight="1" x14ac:dyDescent="0.35">
      <c r="A75" s="11" t="s">
        <v>388</v>
      </c>
      <c r="B75" s="1" t="s">
        <v>389</v>
      </c>
      <c r="C75" s="2" t="s">
        <v>16</v>
      </c>
      <c r="D75" s="3" t="s">
        <v>17</v>
      </c>
      <c r="E75" s="4" t="s">
        <v>18</v>
      </c>
      <c r="F75" s="4" t="s">
        <v>19</v>
      </c>
      <c r="G75" s="4" t="s">
        <v>20</v>
      </c>
      <c r="H75" s="4" t="s">
        <v>21</v>
      </c>
      <c r="I75" s="5" t="s">
        <v>21</v>
      </c>
      <c r="J75" s="1" t="s">
        <v>390</v>
      </c>
      <c r="K75" s="1" t="s">
        <v>391</v>
      </c>
      <c r="L75" s="1" t="s">
        <v>392</v>
      </c>
      <c r="M75" s="4" t="str">
        <f t="shared" si="0"/>
        <v>Outstanding</v>
      </c>
      <c r="N75" s="13" t="s">
        <v>21</v>
      </c>
    </row>
    <row r="76" spans="1:14" ht="60" customHeight="1" x14ac:dyDescent="0.35">
      <c r="A76" s="11" t="s">
        <v>393</v>
      </c>
      <c r="B76" s="1" t="s">
        <v>394</v>
      </c>
      <c r="C76" s="2" t="s">
        <v>16</v>
      </c>
      <c r="D76" s="3" t="s">
        <v>17</v>
      </c>
      <c r="E76" s="4" t="s">
        <v>18</v>
      </c>
      <c r="F76" s="4" t="s">
        <v>19</v>
      </c>
      <c r="G76" s="4" t="s">
        <v>20</v>
      </c>
      <c r="H76" s="4" t="s">
        <v>21</v>
      </c>
      <c r="I76" s="5" t="s">
        <v>21</v>
      </c>
      <c r="J76" s="1" t="s">
        <v>395</v>
      </c>
      <c r="K76" s="1" t="s">
        <v>396</v>
      </c>
      <c r="L76" s="1" t="s">
        <v>397</v>
      </c>
      <c r="M76" s="4" t="str">
        <f t="shared" si="0"/>
        <v>Outstanding</v>
      </c>
      <c r="N76" s="13" t="s">
        <v>21</v>
      </c>
    </row>
    <row r="77" spans="1:14" ht="60" customHeight="1" x14ac:dyDescent="0.35">
      <c r="A77" s="11" t="s">
        <v>398</v>
      </c>
      <c r="B77" s="1" t="s">
        <v>399</v>
      </c>
      <c r="C77" s="2" t="s">
        <v>16</v>
      </c>
      <c r="D77" s="3" t="s">
        <v>17</v>
      </c>
      <c r="E77" s="4" t="s">
        <v>18</v>
      </c>
      <c r="F77" s="4" t="s">
        <v>19</v>
      </c>
      <c r="G77" s="4" t="s">
        <v>20</v>
      </c>
      <c r="H77" s="4" t="s">
        <v>21</v>
      </c>
      <c r="I77" s="5" t="s">
        <v>21</v>
      </c>
      <c r="J77" s="1" t="s">
        <v>400</v>
      </c>
      <c r="K77" s="1" t="s">
        <v>401</v>
      </c>
      <c r="L77" s="1" t="s">
        <v>402</v>
      </c>
      <c r="M77" s="4" t="str">
        <f t="shared" si="0"/>
        <v>Outstanding</v>
      </c>
      <c r="N77" s="13" t="s">
        <v>21</v>
      </c>
    </row>
    <row r="78" spans="1:14" ht="60" customHeight="1" x14ac:dyDescent="0.35">
      <c r="A78" s="11" t="s">
        <v>403</v>
      </c>
      <c r="B78" s="1" t="s">
        <v>404</v>
      </c>
      <c r="C78" s="2" t="s">
        <v>16</v>
      </c>
      <c r="D78" s="3" t="s">
        <v>17</v>
      </c>
      <c r="E78" s="4" t="s">
        <v>18</v>
      </c>
      <c r="F78" s="4" t="s">
        <v>19</v>
      </c>
      <c r="G78" s="4" t="s">
        <v>20</v>
      </c>
      <c r="H78" s="4" t="s">
        <v>21</v>
      </c>
      <c r="I78" s="5" t="s">
        <v>21</v>
      </c>
      <c r="J78" s="1" t="s">
        <v>405</v>
      </c>
      <c r="K78" s="1" t="s">
        <v>406</v>
      </c>
      <c r="L78" s="1" t="s">
        <v>407</v>
      </c>
      <c r="M78" s="4" t="str">
        <f t="shared" si="0"/>
        <v>Outstanding</v>
      </c>
      <c r="N78" s="13" t="s">
        <v>21</v>
      </c>
    </row>
    <row r="79" spans="1:14" ht="60" customHeight="1" x14ac:dyDescent="0.35">
      <c r="A79" s="11" t="s">
        <v>408</v>
      </c>
      <c r="B79" s="1" t="s">
        <v>409</v>
      </c>
      <c r="C79" s="2" t="s">
        <v>16</v>
      </c>
      <c r="D79" s="3" t="s">
        <v>17</v>
      </c>
      <c r="E79" s="4" t="s">
        <v>18</v>
      </c>
      <c r="F79" s="4" t="s">
        <v>19</v>
      </c>
      <c r="G79" s="4" t="s">
        <v>20</v>
      </c>
      <c r="H79" s="4" t="s">
        <v>21</v>
      </c>
      <c r="I79" s="5" t="s">
        <v>21</v>
      </c>
      <c r="J79" s="1" t="s">
        <v>410</v>
      </c>
      <c r="K79" s="1" t="s">
        <v>411</v>
      </c>
      <c r="L79" s="1" t="s">
        <v>412</v>
      </c>
      <c r="M79" s="4" t="str">
        <f t="shared" si="0"/>
        <v>Outstanding</v>
      </c>
      <c r="N79" s="13" t="s">
        <v>21</v>
      </c>
    </row>
    <row r="80" spans="1:14" ht="60" customHeight="1" x14ac:dyDescent="0.35">
      <c r="A80" s="11" t="s">
        <v>413</v>
      </c>
      <c r="B80" s="1" t="s">
        <v>414</v>
      </c>
      <c r="C80" s="2" t="s">
        <v>16</v>
      </c>
      <c r="D80" s="3" t="s">
        <v>17</v>
      </c>
      <c r="E80" s="4" t="s">
        <v>18</v>
      </c>
      <c r="F80" s="4" t="s">
        <v>19</v>
      </c>
      <c r="G80" s="4" t="s">
        <v>20</v>
      </c>
      <c r="H80" s="4" t="s">
        <v>21</v>
      </c>
      <c r="I80" s="5" t="s">
        <v>21</v>
      </c>
      <c r="J80" s="1" t="s">
        <v>415</v>
      </c>
      <c r="K80" s="1" t="s">
        <v>416</v>
      </c>
      <c r="L80" s="1" t="s">
        <v>417</v>
      </c>
      <c r="M80" s="4" t="str">
        <f t="shared" si="0"/>
        <v>Outstanding</v>
      </c>
      <c r="N80" s="13" t="s">
        <v>21</v>
      </c>
    </row>
    <row r="81" spans="1:14" ht="60" customHeight="1" x14ac:dyDescent="0.35">
      <c r="A81" s="11" t="s">
        <v>418</v>
      </c>
      <c r="B81" s="1" t="s">
        <v>419</v>
      </c>
      <c r="C81" s="2" t="s">
        <v>16</v>
      </c>
      <c r="D81" s="3" t="s">
        <v>17</v>
      </c>
      <c r="E81" s="4" t="s">
        <v>18</v>
      </c>
      <c r="F81" s="4" t="s">
        <v>19</v>
      </c>
      <c r="G81" s="4" t="s">
        <v>20</v>
      </c>
      <c r="H81" s="4" t="s">
        <v>21</v>
      </c>
      <c r="I81" s="5" t="s">
        <v>21</v>
      </c>
      <c r="J81" s="1" t="s">
        <v>420</v>
      </c>
      <c r="K81" s="1" t="s">
        <v>421</v>
      </c>
      <c r="L81" s="1" t="s">
        <v>422</v>
      </c>
      <c r="M81" s="4" t="str">
        <f t="shared" si="0"/>
        <v>Outstanding</v>
      </c>
      <c r="N81" s="13" t="s">
        <v>21</v>
      </c>
    </row>
    <row r="82" spans="1:14" ht="60" customHeight="1" x14ac:dyDescent="0.35">
      <c r="A82" s="11" t="s">
        <v>423</v>
      </c>
      <c r="B82" s="1" t="s">
        <v>424</v>
      </c>
      <c r="C82" s="2" t="s">
        <v>16</v>
      </c>
      <c r="D82" s="3" t="s">
        <v>17</v>
      </c>
      <c r="E82" s="4" t="s">
        <v>18</v>
      </c>
      <c r="F82" s="4" t="s">
        <v>19</v>
      </c>
      <c r="G82" s="4" t="s">
        <v>20</v>
      </c>
      <c r="H82" s="4" t="s">
        <v>21</v>
      </c>
      <c r="I82" s="5" t="s">
        <v>21</v>
      </c>
      <c r="J82" s="1" t="s">
        <v>425</v>
      </c>
      <c r="K82" s="1" t="s">
        <v>426</v>
      </c>
      <c r="L82" s="1" t="s">
        <v>427</v>
      </c>
      <c r="M82" s="4" t="str">
        <f t="shared" si="0"/>
        <v>Outstanding</v>
      </c>
      <c r="N82" s="13" t="s">
        <v>21</v>
      </c>
    </row>
    <row r="83" spans="1:14" ht="60" customHeight="1" x14ac:dyDescent="0.35">
      <c r="A83" s="11" t="s">
        <v>428</v>
      </c>
      <c r="B83" s="1" t="s">
        <v>429</v>
      </c>
      <c r="C83" s="2" t="s">
        <v>16</v>
      </c>
      <c r="D83" s="3" t="s">
        <v>17</v>
      </c>
      <c r="E83" s="4" t="s">
        <v>18</v>
      </c>
      <c r="F83" s="4" t="s">
        <v>19</v>
      </c>
      <c r="G83" s="4" t="s">
        <v>20</v>
      </c>
      <c r="H83" s="4" t="s">
        <v>21</v>
      </c>
      <c r="I83" s="5" t="s">
        <v>21</v>
      </c>
      <c r="J83" s="1" t="s">
        <v>430</v>
      </c>
      <c r="K83" s="1" t="s">
        <v>431</v>
      </c>
      <c r="L83" s="1" t="s">
        <v>432</v>
      </c>
      <c r="M83" s="4" t="str">
        <f t="shared" si="0"/>
        <v>Outstanding</v>
      </c>
      <c r="N83" s="13" t="s">
        <v>21</v>
      </c>
    </row>
    <row r="84" spans="1:14" ht="60" customHeight="1" x14ac:dyDescent="0.35">
      <c r="A84" s="11" t="s">
        <v>433</v>
      </c>
      <c r="B84" s="1" t="s">
        <v>434</v>
      </c>
      <c r="C84" s="2" t="s">
        <v>16</v>
      </c>
      <c r="D84" s="3" t="s">
        <v>17</v>
      </c>
      <c r="E84" s="4" t="s">
        <v>18</v>
      </c>
      <c r="F84" s="4" t="s">
        <v>19</v>
      </c>
      <c r="G84" s="4" t="s">
        <v>20</v>
      </c>
      <c r="H84" s="4" t="s">
        <v>21</v>
      </c>
      <c r="I84" s="5" t="s">
        <v>21</v>
      </c>
      <c r="J84" s="1" t="s">
        <v>435</v>
      </c>
      <c r="K84" s="1" t="s">
        <v>436</v>
      </c>
      <c r="L84" s="1" t="s">
        <v>437</v>
      </c>
      <c r="M84" s="4" t="str">
        <f t="shared" si="0"/>
        <v>Outstanding</v>
      </c>
      <c r="N84" s="13" t="s">
        <v>21</v>
      </c>
    </row>
    <row r="85" spans="1:14" ht="60" customHeight="1" x14ac:dyDescent="0.35">
      <c r="A85" s="11" t="s">
        <v>438</v>
      </c>
      <c r="B85" s="1" t="s">
        <v>439</v>
      </c>
      <c r="C85" s="2" t="s">
        <v>16</v>
      </c>
      <c r="D85" s="3" t="s">
        <v>17</v>
      </c>
      <c r="E85" s="4" t="s">
        <v>18</v>
      </c>
      <c r="F85" s="4" t="s">
        <v>19</v>
      </c>
      <c r="G85" s="4" t="s">
        <v>20</v>
      </c>
      <c r="H85" s="4" t="s">
        <v>21</v>
      </c>
      <c r="I85" s="5" t="s">
        <v>21</v>
      </c>
      <c r="J85" s="1" t="s">
        <v>440</v>
      </c>
      <c r="K85" s="1" t="s">
        <v>441</v>
      </c>
      <c r="L85" s="1" t="s">
        <v>442</v>
      </c>
      <c r="M85" s="4" t="str">
        <f t="shared" si="0"/>
        <v>Outstanding</v>
      </c>
      <c r="N85" s="13" t="s">
        <v>21</v>
      </c>
    </row>
    <row r="86" spans="1:14" ht="60" customHeight="1" x14ac:dyDescent="0.35">
      <c r="A86" s="12" t="s">
        <v>443</v>
      </c>
      <c r="B86" s="6" t="s">
        <v>444</v>
      </c>
      <c r="C86" s="7" t="s">
        <v>16</v>
      </c>
      <c r="D86" s="8" t="s">
        <v>17</v>
      </c>
      <c r="E86" s="9" t="s">
        <v>18</v>
      </c>
      <c r="F86" s="9" t="s">
        <v>19</v>
      </c>
      <c r="G86" s="9" t="s">
        <v>20</v>
      </c>
      <c r="H86" s="9" t="s">
        <v>21</v>
      </c>
      <c r="I86" s="10" t="s">
        <v>21</v>
      </c>
      <c r="J86" s="6" t="s">
        <v>445</v>
      </c>
      <c r="K86" s="6" t="s">
        <v>446</v>
      </c>
      <c r="L86" s="6" t="s">
        <v>447</v>
      </c>
      <c r="M86" s="9" t="str">
        <f t="shared" si="0"/>
        <v>Outstanding</v>
      </c>
      <c r="N86" s="14" t="s">
        <v>21</v>
      </c>
    </row>
    <row r="90" spans="1:14" ht="32" customHeight="1" x14ac:dyDescent="0.35">
      <c r="A90" s="211" t="s">
        <v>448</v>
      </c>
      <c r="B90" s="211"/>
      <c r="C90" s="211"/>
      <c r="D90" s="211"/>
    </row>
  </sheetData>
  <mergeCells count="1">
    <mergeCell ref="A90:D90"/>
  </mergeCells>
  <conditionalFormatting sqref="C2:C86">
    <cfRule type="expression" dxfId="55" priority="14">
      <formula>LEFT($C2,7)="CAT III"</formula>
    </cfRule>
    <cfRule type="expression" dxfId="54" priority="15">
      <formula>LEFT($C2,6)="CAT II"</formula>
    </cfRule>
    <cfRule type="expression" dxfId="53" priority="16">
      <formula>LEFT($C2,5)="CAT I"</formula>
    </cfRule>
  </conditionalFormatting>
  <conditionalFormatting sqref="E2:E86">
    <cfRule type="cellIs" dxfId="52" priority="1" operator="equal">
      <formula>"Must"</formula>
    </cfRule>
    <cfRule type="cellIs" dxfId="51" priority="2" operator="equal">
      <formula>"Should"</formula>
    </cfRule>
    <cfRule type="cellIs" dxfId="50" priority="3" operator="equal">
      <formula>"Could"</formula>
    </cfRule>
    <cfRule type="cellIs" dxfId="49" priority="4" operator="equal">
      <formula>"Won't"</formula>
    </cfRule>
  </conditionalFormatting>
  <conditionalFormatting sqref="F2:F86">
    <cfRule type="cellIs" dxfId="48" priority="5" operator="equal">
      <formula>"Low"</formula>
    </cfRule>
    <cfRule type="cellIs" dxfId="47" priority="6" operator="equal">
      <formula>"Medium"</formula>
    </cfRule>
    <cfRule type="cellIs" dxfId="46" priority="7" operator="equal">
      <formula>"High"</formula>
    </cfRule>
  </conditionalFormatting>
  <conditionalFormatting sqref="H2:H86">
    <cfRule type="cellIs" dxfId="45" priority="8" operator="equal">
      <formula>"Implemented"</formula>
    </cfRule>
    <cfRule type="cellIs" dxfId="44" priority="9" operator="equal">
      <formula>"Compensated"</formula>
    </cfRule>
    <cfRule type="cellIs" dxfId="43" priority="10" operator="equal">
      <formula>"Testing"</formula>
    </cfRule>
    <cfRule type="cellIs" dxfId="42" priority="11" operator="equal">
      <formula>"Failed"</formula>
    </cfRule>
    <cfRule type="cellIs" dxfId="41" priority="12" operator="equal">
      <formula>"Risk Accepted"</formula>
    </cfRule>
    <cfRule type="cellIs" dxfId="40" priority="13" operator="equal">
      <formula>"N/A"</formula>
    </cfRule>
  </conditionalFormatting>
  <dataValidations count="4">
    <dataValidation type="list" showErrorMessage="1" errorTitle="Invalid Value" error="Please select a value from the list: Must, Should, Could, Won't, Unassigned." sqref="E2:E86" xr:uid="{00000000-0002-0000-0200-000000000000}">
      <formula1>"Must,Should,Could,Won't,Unassigned"</formula1>
    </dataValidation>
    <dataValidation type="list" showErrorMessage="1" errorTitle="Invalid Value" error="Please select a value from the list: Low, Medium, High, Unassessed." sqref="F2:F86" xr:uid="{00000000-0002-0000-0200-000001000000}">
      <formula1>"Low,Medium,High,Unassessed"</formula1>
    </dataValidation>
    <dataValidation type="list" showErrorMessage="1" errorTitle="Invalid Value" error="Please select a value from the list: Phase1, Phase2, Phase3, Phase4, Phase5, Pending." sqref="G2:G8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6" xr:uid="{00000000-0002-0000-0200-000003000000}">
      <formula1>"Implemented,Testing,Failed,Compensated,Risk Accepted,N/A"</formula1>
    </dataValidation>
  </dataValidations>
  <hyperlinks>
    <hyperlink ref="A9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28" t="s">
        <v>592</v>
      </c>
      <c r="C2" s="228" t="s">
        <v>592</v>
      </c>
      <c r="D2" s="228" t="s">
        <v>592</v>
      </c>
      <c r="E2" s="228" t="s">
        <v>592</v>
      </c>
      <c r="F2" s="228" t="s">
        <v>592</v>
      </c>
      <c r="G2" s="228" t="s">
        <v>592</v>
      </c>
      <c r="H2" s="232" t="s">
        <v>593</v>
      </c>
      <c r="I2" s="232" t="s">
        <v>593</v>
      </c>
      <c r="J2" s="232" t="s">
        <v>593</v>
      </c>
      <c r="K2" s="232" t="s">
        <v>593</v>
      </c>
      <c r="L2" s="232" t="s">
        <v>593</v>
      </c>
      <c r="M2" s="231" t="s">
        <v>594</v>
      </c>
      <c r="N2" s="231" t="s">
        <v>594</v>
      </c>
      <c r="O2" s="233" t="s">
        <v>595</v>
      </c>
      <c r="P2" s="233" t="s">
        <v>595</v>
      </c>
      <c r="Q2" s="229" t="s">
        <v>12</v>
      </c>
      <c r="R2" s="229" t="s">
        <v>12</v>
      </c>
      <c r="S2" s="229" t="s">
        <v>12</v>
      </c>
      <c r="T2" s="230" t="s">
        <v>596</v>
      </c>
    </row>
    <row r="3" spans="2:20" ht="35" customHeight="1" x14ac:dyDescent="0.35">
      <c r="B3" s="73" t="s">
        <v>597</v>
      </c>
      <c r="C3" s="73" t="s">
        <v>598</v>
      </c>
      <c r="D3" s="73" t="s">
        <v>599</v>
      </c>
      <c r="E3" s="73" t="s">
        <v>600</v>
      </c>
      <c r="F3" s="73" t="s">
        <v>601</v>
      </c>
      <c r="G3" s="73" t="s">
        <v>10</v>
      </c>
      <c r="H3" s="74" t="s">
        <v>602</v>
      </c>
      <c r="I3" s="74" t="s">
        <v>603</v>
      </c>
      <c r="J3" s="74" t="s">
        <v>604</v>
      </c>
      <c r="K3" s="74" t="s">
        <v>605</v>
      </c>
      <c r="L3" s="74" t="s">
        <v>536</v>
      </c>
      <c r="M3" s="75" t="s">
        <v>606</v>
      </c>
      <c r="N3" s="75" t="s">
        <v>607</v>
      </c>
      <c r="O3" s="76" t="s">
        <v>608</v>
      </c>
      <c r="P3" s="76" t="s">
        <v>609</v>
      </c>
      <c r="Q3" s="77" t="s">
        <v>12</v>
      </c>
      <c r="R3" s="77" t="s">
        <v>610</v>
      </c>
      <c r="S3" s="77" t="s">
        <v>611</v>
      </c>
      <c r="T3" s="78" t="s">
        <v>612</v>
      </c>
    </row>
    <row r="4" spans="2:20" ht="60" customHeight="1" x14ac:dyDescent="0.35">
      <c r="B4" s="79" t="s">
        <v>613</v>
      </c>
      <c r="C4" s="79" t="s">
        <v>614</v>
      </c>
      <c r="D4" s="79" t="s">
        <v>615</v>
      </c>
      <c r="E4" s="79" t="s">
        <v>616</v>
      </c>
      <c r="F4" s="79" t="s">
        <v>617</v>
      </c>
      <c r="G4" s="79" t="s">
        <v>618</v>
      </c>
      <c r="H4" s="79" t="s">
        <v>619</v>
      </c>
      <c r="I4" s="79" t="s">
        <v>620</v>
      </c>
      <c r="J4" s="79" t="s">
        <v>621</v>
      </c>
      <c r="K4" s="79" t="s">
        <v>622</v>
      </c>
      <c r="L4" s="79" t="s">
        <v>623</v>
      </c>
      <c r="M4" s="79" t="s">
        <v>624</v>
      </c>
      <c r="N4" s="79" t="s">
        <v>625</v>
      </c>
      <c r="O4" s="79" t="s">
        <v>626</v>
      </c>
      <c r="P4" s="79" t="s">
        <v>627</v>
      </c>
      <c r="Q4" s="79" t="s">
        <v>628</v>
      </c>
      <c r="R4" s="79" t="s">
        <v>629</v>
      </c>
      <c r="S4" s="79" t="s">
        <v>630</v>
      </c>
      <c r="T4" s="79" t="s">
        <v>631</v>
      </c>
    </row>
    <row r="5" spans="2:20" ht="60" customHeight="1" x14ac:dyDescent="0.35">
      <c r="B5" s="41" t="s">
        <v>632</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633</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634</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635</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636</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637</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638</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639</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640</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641</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642</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643</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644</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645</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646</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647</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648</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649</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650</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651</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652</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653</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654</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655</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656</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657</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658</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659</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660</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661</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662</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663</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664</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665</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666</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667</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668</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669</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670</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671</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672</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673</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674</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675</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676</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677</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678</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679</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680</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681</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11" t="s">
        <v>448</v>
      </c>
      <c r="C58" s="211"/>
      <c r="D58" s="211"/>
      <c r="E58" s="211"/>
      <c r="F58" s="211"/>
      <c r="G58" s="21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39" priority="8">
      <formula>AND(OR($Q5="In Progress",$Q5="Testing"),ISBLANK($H5))</formula>
    </cfRule>
  </conditionalFormatting>
  <conditionalFormatting sqref="I5:I1000">
    <cfRule type="expression" dxfId="38" priority="10">
      <formula>AND(NOT(ISBLANK($I5)),$I5&lt;TODAY(),NOT(OR($Q5="Completed",$Q5="Cancelled")))</formula>
    </cfRule>
  </conditionalFormatting>
  <conditionalFormatting sqref="P5:P1000">
    <cfRule type="expression" dxfId="37" priority="9">
      <formula>AND($L5="Prod",ISBLANK($P5))</formula>
    </cfRule>
  </conditionalFormatting>
  <conditionalFormatting sqref="Q5:Q1000">
    <cfRule type="containsText" dxfId="36" priority="1" operator="containsText" text="Planning">
      <formula>NOT(ISERROR(SEARCH("Planning",Q5)))</formula>
    </cfRule>
    <cfRule type="containsText" dxfId="35" priority="2" operator="containsText" text="In Progress">
      <formula>NOT(ISERROR(SEARCH("In Progress",Q5)))</formula>
    </cfRule>
    <cfRule type="containsText" dxfId="34" priority="3" operator="containsText" text="Testing">
      <formula>NOT(ISERROR(SEARCH("Testing",Q5)))</formula>
    </cfRule>
    <cfRule type="containsText" dxfId="33" priority="4" operator="containsText" text="Completed">
      <formula>NOT(ISERROR(SEARCH("Completed",Q5)))</formula>
    </cfRule>
    <cfRule type="containsText" dxfId="32" priority="5" operator="containsText" text="On Hold">
      <formula>NOT(ISERROR(SEARCH("On Hold",Q5)))</formula>
    </cfRule>
    <cfRule type="containsText" dxfId="31" priority="6" operator="containsText" text="Cancelled">
      <formula>NOT(ISERROR(SEARCH("Cancelled",Q5)))</formula>
    </cfRule>
  </conditionalFormatting>
  <conditionalFormatting sqref="S5:S1000">
    <cfRule type="expression" dxfId="3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682</v>
      </c>
      <c r="B1" s="107" t="s">
        <v>0</v>
      </c>
      <c r="C1" s="107" t="s">
        <v>683</v>
      </c>
      <c r="D1" s="107" t="s">
        <v>10</v>
      </c>
      <c r="E1" s="107" t="s">
        <v>684</v>
      </c>
      <c r="F1" s="107" t="s">
        <v>685</v>
      </c>
      <c r="G1" s="107" t="s">
        <v>686</v>
      </c>
      <c r="H1" s="107" t="s">
        <v>687</v>
      </c>
      <c r="I1" s="107" t="s">
        <v>688</v>
      </c>
      <c r="J1" s="107" t="s">
        <v>689</v>
      </c>
      <c r="K1" s="107" t="s">
        <v>690</v>
      </c>
      <c r="L1" s="107" t="s">
        <v>691</v>
      </c>
      <c r="M1" s="107" t="s">
        <v>692</v>
      </c>
      <c r="N1" s="107" t="s">
        <v>693</v>
      </c>
      <c r="O1" s="107" t="s">
        <v>694</v>
      </c>
      <c r="P1" s="107" t="s">
        <v>695</v>
      </c>
      <c r="Q1" s="107" t="s">
        <v>696</v>
      </c>
      <c r="R1" s="107" t="s">
        <v>697</v>
      </c>
      <c r="S1" s="107" t="s">
        <v>698</v>
      </c>
      <c r="T1" s="107" t="s">
        <v>699</v>
      </c>
      <c r="U1" s="107" t="s">
        <v>700</v>
      </c>
      <c r="V1" s="107" t="s">
        <v>701</v>
      </c>
      <c r="W1" s="107" t="s">
        <v>702</v>
      </c>
      <c r="X1" s="107" t="s">
        <v>703</v>
      </c>
      <c r="Y1" s="107" t="s">
        <v>704</v>
      </c>
      <c r="Z1" s="107" t="s">
        <v>705</v>
      </c>
      <c r="AA1" s="107" t="s">
        <v>706</v>
      </c>
      <c r="AB1" s="107" t="s">
        <v>707</v>
      </c>
      <c r="AC1" s="107" t="s">
        <v>708</v>
      </c>
      <c r="AD1" s="107" t="s">
        <v>709</v>
      </c>
      <c r="AE1" s="107" t="s">
        <v>710</v>
      </c>
      <c r="AF1" s="107" t="s">
        <v>711</v>
      </c>
      <c r="AG1" s="107" t="s">
        <v>712</v>
      </c>
      <c r="AH1" s="107" t="s">
        <v>713</v>
      </c>
      <c r="AI1" s="107" t="s">
        <v>714</v>
      </c>
      <c r="AJ1" s="107" t="s">
        <v>715</v>
      </c>
      <c r="AK1" s="107" t="s">
        <v>716</v>
      </c>
      <c r="AL1" s="107" t="s">
        <v>717</v>
      </c>
      <c r="AM1" s="107" t="s">
        <v>718</v>
      </c>
      <c r="AN1" s="107" t="s">
        <v>719</v>
      </c>
      <c r="AO1" s="107" t="s">
        <v>720</v>
      </c>
      <c r="AP1" s="107" t="s">
        <v>721</v>
      </c>
      <c r="AQ1" s="107" t="s">
        <v>722</v>
      </c>
      <c r="AR1" s="107" t="s">
        <v>723</v>
      </c>
      <c r="AS1" s="107" t="s">
        <v>724</v>
      </c>
      <c r="AT1" s="107" t="s">
        <v>725</v>
      </c>
      <c r="AU1" s="107" t="s">
        <v>726</v>
      </c>
      <c r="AV1" s="107" t="s">
        <v>727</v>
      </c>
      <c r="AW1" s="108" t="s">
        <v>728</v>
      </c>
    </row>
    <row r="2" spans="1:49" ht="60" customHeight="1" outlineLevel="1" x14ac:dyDescent="0.35">
      <c r="A2" s="100" t="s">
        <v>729</v>
      </c>
      <c r="B2" s="83">
        <v>1</v>
      </c>
      <c r="C2" s="85" t="s">
        <v>21</v>
      </c>
      <c r="D2" s="87" t="s">
        <v>730</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729</v>
      </c>
      <c r="B3" s="84" t="s">
        <v>731</v>
      </c>
      <c r="C3" s="86" t="s">
        <v>732</v>
      </c>
      <c r="D3" s="88" t="s">
        <v>733</v>
      </c>
      <c r="E3" s="88" t="s">
        <v>734</v>
      </c>
      <c r="F3" s="89" t="s">
        <v>735</v>
      </c>
      <c r="G3" s="89" t="s">
        <v>736</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729</v>
      </c>
      <c r="B4" s="84" t="s">
        <v>737</v>
      </c>
      <c r="C4" s="86" t="s">
        <v>738</v>
      </c>
      <c r="D4" s="88" t="s">
        <v>739</v>
      </c>
      <c r="E4" s="88" t="s">
        <v>740</v>
      </c>
      <c r="F4" s="89" t="s">
        <v>735</v>
      </c>
      <c r="G4" s="89" t="s">
        <v>741</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729</v>
      </c>
      <c r="B5" s="84" t="s">
        <v>742</v>
      </c>
      <c r="C5" s="86" t="s">
        <v>743</v>
      </c>
      <c r="D5" s="88" t="s">
        <v>744</v>
      </c>
      <c r="E5" s="88" t="s">
        <v>745</v>
      </c>
      <c r="F5" s="89" t="s">
        <v>735</v>
      </c>
      <c r="G5" s="89" t="s">
        <v>746</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729</v>
      </c>
      <c r="B6" s="84" t="s">
        <v>747</v>
      </c>
      <c r="C6" s="86" t="s">
        <v>748</v>
      </c>
      <c r="D6" s="88" t="s">
        <v>749</v>
      </c>
      <c r="E6" s="88" t="s">
        <v>750</v>
      </c>
      <c r="F6" s="89" t="s">
        <v>735</v>
      </c>
      <c r="G6" s="89" t="s">
        <v>736</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729</v>
      </c>
      <c r="B7" s="84" t="s">
        <v>751</v>
      </c>
      <c r="C7" s="86" t="s">
        <v>752</v>
      </c>
      <c r="D7" s="88" t="s">
        <v>753</v>
      </c>
      <c r="E7" s="88" t="s">
        <v>754</v>
      </c>
      <c r="F7" s="89" t="s">
        <v>735</v>
      </c>
      <c r="G7" s="89" t="s">
        <v>746</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755</v>
      </c>
      <c r="B8" s="83">
        <v>2</v>
      </c>
      <c r="C8" s="85" t="s">
        <v>21</v>
      </c>
      <c r="D8" s="87" t="s">
        <v>756</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755</v>
      </c>
      <c r="B9" s="84" t="s">
        <v>757</v>
      </c>
      <c r="C9" s="86" t="s">
        <v>758</v>
      </c>
      <c r="D9" s="88" t="s">
        <v>759</v>
      </c>
      <c r="E9" s="88" t="s">
        <v>760</v>
      </c>
      <c r="F9" s="89" t="s">
        <v>761</v>
      </c>
      <c r="G9" s="89" t="s">
        <v>736</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755</v>
      </c>
      <c r="B10" s="84" t="s">
        <v>762</v>
      </c>
      <c r="C10" s="86" t="s">
        <v>763</v>
      </c>
      <c r="D10" s="88" t="s">
        <v>764</v>
      </c>
      <c r="E10" s="88" t="s">
        <v>765</v>
      </c>
      <c r="F10" s="89" t="s">
        <v>761</v>
      </c>
      <c r="G10" s="89" t="s">
        <v>736</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755</v>
      </c>
      <c r="B11" s="84" t="s">
        <v>766</v>
      </c>
      <c r="C11" s="86" t="s">
        <v>767</v>
      </c>
      <c r="D11" s="88" t="s">
        <v>768</v>
      </c>
      <c r="E11" s="88" t="s">
        <v>769</v>
      </c>
      <c r="F11" s="89" t="s">
        <v>761</v>
      </c>
      <c r="G11" s="89" t="s">
        <v>741</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755</v>
      </c>
      <c r="B12" s="84" t="s">
        <v>770</v>
      </c>
      <c r="C12" s="86" t="s">
        <v>771</v>
      </c>
      <c r="D12" s="88" t="s">
        <v>772</v>
      </c>
      <c r="E12" s="88" t="s">
        <v>773</v>
      </c>
      <c r="F12" s="89" t="s">
        <v>761</v>
      </c>
      <c r="G12" s="89" t="s">
        <v>746</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755</v>
      </c>
      <c r="B13" s="84" t="s">
        <v>774</v>
      </c>
      <c r="C13" s="86" t="s">
        <v>775</v>
      </c>
      <c r="D13" s="88" t="s">
        <v>776</v>
      </c>
      <c r="E13" s="88" t="s">
        <v>777</v>
      </c>
      <c r="F13" s="89" t="s">
        <v>761</v>
      </c>
      <c r="G13" s="89" t="s">
        <v>778</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755</v>
      </c>
      <c r="B14" s="84" t="s">
        <v>779</v>
      </c>
      <c r="C14" s="86" t="s">
        <v>780</v>
      </c>
      <c r="D14" s="88" t="s">
        <v>781</v>
      </c>
      <c r="E14" s="88" t="s">
        <v>782</v>
      </c>
      <c r="F14" s="89" t="s">
        <v>761</v>
      </c>
      <c r="G14" s="89" t="s">
        <v>778</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755</v>
      </c>
      <c r="B15" s="84" t="s">
        <v>783</v>
      </c>
      <c r="C15" s="86" t="s">
        <v>784</v>
      </c>
      <c r="D15" s="88" t="s">
        <v>785</v>
      </c>
      <c r="E15" s="88" t="s">
        <v>786</v>
      </c>
      <c r="F15" s="89" t="s">
        <v>761</v>
      </c>
      <c r="G15" s="89" t="s">
        <v>778</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787</v>
      </c>
      <c r="B16" s="83">
        <v>3</v>
      </c>
      <c r="C16" s="85" t="s">
        <v>21</v>
      </c>
      <c r="D16" s="87" t="s">
        <v>788</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787</v>
      </c>
      <c r="B17" s="84" t="s">
        <v>789</v>
      </c>
      <c r="C17" s="86" t="s">
        <v>790</v>
      </c>
      <c r="D17" s="88" t="s">
        <v>791</v>
      </c>
      <c r="E17" s="88" t="s">
        <v>792</v>
      </c>
      <c r="F17" s="89" t="s">
        <v>793</v>
      </c>
      <c r="G17" s="89" t="s">
        <v>794</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787</v>
      </c>
      <c r="B18" s="84" t="s">
        <v>795</v>
      </c>
      <c r="C18" s="86" t="s">
        <v>796</v>
      </c>
      <c r="D18" s="88" t="s">
        <v>797</v>
      </c>
      <c r="E18" s="88" t="s">
        <v>798</v>
      </c>
      <c r="F18" s="89" t="s">
        <v>793</v>
      </c>
      <c r="G18" s="89" t="s">
        <v>736</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787</v>
      </c>
      <c r="B19" s="84" t="s">
        <v>799</v>
      </c>
      <c r="C19" s="86" t="s">
        <v>800</v>
      </c>
      <c r="D19" s="88" t="s">
        <v>801</v>
      </c>
      <c r="E19" s="88" t="s">
        <v>802</v>
      </c>
      <c r="F19" s="89" t="s">
        <v>793</v>
      </c>
      <c r="G19" s="89" t="s">
        <v>778</v>
      </c>
      <c r="H19" s="89">
        <v>1</v>
      </c>
      <c r="I19" s="91">
        <f>IF(COUNTIF(J19:AW19,"&lt;&gt;")=0,"",SUMPRODUCT(((Recommendations[ImplStatus]="Implemented")+(Recommendations[ImplStatus]="Compensated"))*ISNUMBER(MATCH(Recommendations[Id],J19:AW19,0)))/COUNTIF(J19:AW19,"&lt;&gt;"))</f>
        <v>0</v>
      </c>
      <c r="J19" s="93" t="s">
        <v>25</v>
      </c>
      <c r="K19" s="93" t="s">
        <v>31</v>
      </c>
      <c r="L19" s="93" t="s">
        <v>37</v>
      </c>
      <c r="M19" s="93" t="s">
        <v>42</v>
      </c>
      <c r="N19" s="93" t="s">
        <v>113</v>
      </c>
      <c r="O19" s="93" t="s">
        <v>123</v>
      </c>
      <c r="P19" s="93" t="s">
        <v>128</v>
      </c>
      <c r="Q19" s="93" t="s">
        <v>133</v>
      </c>
      <c r="R19" s="93" t="s">
        <v>143</v>
      </c>
      <c r="S19" s="93" t="s">
        <v>173</v>
      </c>
      <c r="T19" s="93" t="s">
        <v>183</v>
      </c>
      <c r="U19" s="93" t="s">
        <v>193</v>
      </c>
      <c r="V19" s="93" t="s">
        <v>298</v>
      </c>
      <c r="W19" s="93" t="s">
        <v>303</v>
      </c>
      <c r="X19" s="93" t="s">
        <v>308</v>
      </c>
      <c r="Y19" s="93" t="s">
        <v>393</v>
      </c>
      <c r="Z19" s="93" t="s">
        <v>398</v>
      </c>
      <c r="AA19" s="93" t="s">
        <v>403</v>
      </c>
      <c r="AB19" s="93" t="s">
        <v>433</v>
      </c>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787</v>
      </c>
      <c r="B20" s="84" t="s">
        <v>803</v>
      </c>
      <c r="C20" s="86" t="s">
        <v>804</v>
      </c>
      <c r="D20" s="88" t="s">
        <v>805</v>
      </c>
      <c r="E20" s="88" t="s">
        <v>806</v>
      </c>
      <c r="F20" s="89" t="s">
        <v>793</v>
      </c>
      <c r="G20" s="89" t="s">
        <v>778</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787</v>
      </c>
      <c r="B21" s="84" t="s">
        <v>807</v>
      </c>
      <c r="C21" s="86" t="s">
        <v>808</v>
      </c>
      <c r="D21" s="88" t="s">
        <v>809</v>
      </c>
      <c r="E21" s="88" t="s">
        <v>810</v>
      </c>
      <c r="F21" s="89" t="s">
        <v>793</v>
      </c>
      <c r="G21" s="89" t="s">
        <v>778</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787</v>
      </c>
      <c r="B22" s="84" t="s">
        <v>811</v>
      </c>
      <c r="C22" s="86" t="s">
        <v>812</v>
      </c>
      <c r="D22" s="88" t="s">
        <v>813</v>
      </c>
      <c r="E22" s="88" t="s">
        <v>814</v>
      </c>
      <c r="F22" s="89" t="s">
        <v>793</v>
      </c>
      <c r="G22" s="89" t="s">
        <v>778</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787</v>
      </c>
      <c r="B23" s="84" t="s">
        <v>815</v>
      </c>
      <c r="C23" s="86" t="s">
        <v>816</v>
      </c>
      <c r="D23" s="88" t="s">
        <v>817</v>
      </c>
      <c r="E23" s="88" t="s">
        <v>818</v>
      </c>
      <c r="F23" s="89" t="s">
        <v>793</v>
      </c>
      <c r="G23" s="89" t="s">
        <v>736</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787</v>
      </c>
      <c r="B24" s="84" t="s">
        <v>819</v>
      </c>
      <c r="C24" s="86" t="s">
        <v>820</v>
      </c>
      <c r="D24" s="88" t="s">
        <v>821</v>
      </c>
      <c r="E24" s="88" t="s">
        <v>822</v>
      </c>
      <c r="F24" s="89" t="s">
        <v>793</v>
      </c>
      <c r="G24" s="89" t="s">
        <v>736</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787</v>
      </c>
      <c r="B25" s="84" t="s">
        <v>823</v>
      </c>
      <c r="C25" s="86" t="s">
        <v>824</v>
      </c>
      <c r="D25" s="88" t="s">
        <v>825</v>
      </c>
      <c r="E25" s="88" t="s">
        <v>826</v>
      </c>
      <c r="F25" s="89" t="s">
        <v>793</v>
      </c>
      <c r="G25" s="89" t="s">
        <v>778</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787</v>
      </c>
      <c r="B26" s="84" t="s">
        <v>827</v>
      </c>
      <c r="C26" s="86" t="s">
        <v>828</v>
      </c>
      <c r="D26" s="88" t="s">
        <v>829</v>
      </c>
      <c r="E26" s="88" t="s">
        <v>830</v>
      </c>
      <c r="F26" s="89" t="s">
        <v>793</v>
      </c>
      <c r="G26" s="89" t="s">
        <v>778</v>
      </c>
      <c r="H26" s="89">
        <v>2</v>
      </c>
      <c r="I26" s="91">
        <f>IF(COUNTIF(J26:AW26,"&lt;&gt;")=0,"",SUMPRODUCT(((Recommendations[ImplStatus]="Implemented")+(Recommendations[ImplStatus]="Compensated"))*ISNUMBER(MATCH(Recommendations[Id],J26:AW26,0)))/COUNTIF(J26:AW26,"&lt;&gt;"))</f>
        <v>0</v>
      </c>
      <c r="J26" s="93" t="s">
        <v>98</v>
      </c>
      <c r="K26" s="93" t="s">
        <v>158</v>
      </c>
      <c r="L26" s="93" t="s">
        <v>238</v>
      </c>
      <c r="M26" s="93" t="s">
        <v>258</v>
      </c>
      <c r="N26" s="93" t="s">
        <v>443</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787</v>
      </c>
      <c r="B27" s="84" t="s">
        <v>831</v>
      </c>
      <c r="C27" s="86" t="s">
        <v>832</v>
      </c>
      <c r="D27" s="88" t="s">
        <v>833</v>
      </c>
      <c r="E27" s="88" t="s">
        <v>834</v>
      </c>
      <c r="F27" s="89" t="s">
        <v>793</v>
      </c>
      <c r="G27" s="89" t="s">
        <v>778</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787</v>
      </c>
      <c r="B28" s="84" t="s">
        <v>835</v>
      </c>
      <c r="C28" s="86" t="s">
        <v>836</v>
      </c>
      <c r="D28" s="88" t="s">
        <v>837</v>
      </c>
      <c r="E28" s="88" t="s">
        <v>838</v>
      </c>
      <c r="F28" s="89" t="s">
        <v>793</v>
      </c>
      <c r="G28" s="89" t="s">
        <v>778</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787</v>
      </c>
      <c r="B29" s="84" t="s">
        <v>839</v>
      </c>
      <c r="C29" s="86" t="s">
        <v>840</v>
      </c>
      <c r="D29" s="88" t="s">
        <v>841</v>
      </c>
      <c r="E29" s="88" t="s">
        <v>842</v>
      </c>
      <c r="F29" s="89" t="s">
        <v>793</v>
      </c>
      <c r="G29" s="89" t="s">
        <v>778</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787</v>
      </c>
      <c r="B30" s="84" t="s">
        <v>843</v>
      </c>
      <c r="C30" s="86" t="s">
        <v>844</v>
      </c>
      <c r="D30" s="88" t="s">
        <v>845</v>
      </c>
      <c r="E30" s="88" t="s">
        <v>846</v>
      </c>
      <c r="F30" s="89" t="s">
        <v>793</v>
      </c>
      <c r="G30" s="89" t="s">
        <v>746</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847</v>
      </c>
      <c r="B31" s="83">
        <v>4</v>
      </c>
      <c r="C31" s="85" t="s">
        <v>21</v>
      </c>
      <c r="D31" s="87" t="s">
        <v>848</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847</v>
      </c>
      <c r="B32" s="84" t="s">
        <v>849</v>
      </c>
      <c r="C32" s="86" t="s">
        <v>850</v>
      </c>
      <c r="D32" s="88" t="s">
        <v>851</v>
      </c>
      <c r="E32" s="88" t="s">
        <v>852</v>
      </c>
      <c r="F32" s="89" t="s">
        <v>853</v>
      </c>
      <c r="G32" s="89" t="s">
        <v>794</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847</v>
      </c>
      <c r="B33" s="84" t="s">
        <v>854</v>
      </c>
      <c r="C33" s="86" t="s">
        <v>855</v>
      </c>
      <c r="D33" s="88" t="s">
        <v>856</v>
      </c>
      <c r="E33" s="88" t="s">
        <v>857</v>
      </c>
      <c r="F33" s="89" t="s">
        <v>853</v>
      </c>
      <c r="G33" s="89" t="s">
        <v>794</v>
      </c>
      <c r="H33" s="89">
        <v>1</v>
      </c>
      <c r="I33" s="91">
        <f>IF(COUNTIF(J33:AW33,"&lt;&gt;")=0,"",SUMPRODUCT(((Recommendations[ImplStatus]="Implemented")+(Recommendations[ImplStatus]="Compensated"))*ISNUMBER(MATCH(Recommendations[Id],J33:AW33,0)))/COUNTIF(J33:AW33,"&lt;&gt;"))</f>
        <v>0</v>
      </c>
      <c r="J33" s="93" t="s">
        <v>31</v>
      </c>
      <c r="K33" s="93" t="s">
        <v>48</v>
      </c>
      <c r="L33" s="93" t="s">
        <v>53</v>
      </c>
      <c r="M33" s="93" t="s">
        <v>63</v>
      </c>
      <c r="N33" s="93" t="s">
        <v>68</v>
      </c>
      <c r="O33" s="93" t="s">
        <v>73</v>
      </c>
      <c r="P33" s="93" t="s">
        <v>78</v>
      </c>
      <c r="Q33" s="93" t="s">
        <v>88</v>
      </c>
      <c r="R33" s="93" t="s">
        <v>108</v>
      </c>
      <c r="S33" s="93" t="s">
        <v>118</v>
      </c>
      <c r="T33" s="93" t="s">
        <v>138</v>
      </c>
      <c r="U33" s="93" t="s">
        <v>148</v>
      </c>
      <c r="V33" s="93" t="s">
        <v>168</v>
      </c>
      <c r="W33" s="93" t="s">
        <v>188</v>
      </c>
      <c r="X33" s="93" t="s">
        <v>208</v>
      </c>
      <c r="Y33" s="93" t="s">
        <v>213</v>
      </c>
      <c r="Z33" s="93" t="s">
        <v>263</v>
      </c>
      <c r="AA33" s="93" t="s">
        <v>268</v>
      </c>
      <c r="AB33" s="93" t="s">
        <v>273</v>
      </c>
      <c r="AC33" s="93" t="s">
        <v>278</v>
      </c>
      <c r="AD33" s="93" t="s">
        <v>283</v>
      </c>
      <c r="AE33" s="93" t="s">
        <v>288</v>
      </c>
      <c r="AF33" s="93" t="s">
        <v>293</v>
      </c>
      <c r="AG33" s="93" t="s">
        <v>303</v>
      </c>
      <c r="AH33" s="93" t="s">
        <v>313</v>
      </c>
      <c r="AI33" s="93" t="s">
        <v>318</v>
      </c>
      <c r="AJ33" s="93" t="s">
        <v>323</v>
      </c>
      <c r="AK33" s="93" t="s">
        <v>328</v>
      </c>
      <c r="AL33" s="93" t="s">
        <v>333</v>
      </c>
      <c r="AM33" s="93" t="s">
        <v>338</v>
      </c>
      <c r="AN33" s="93" t="s">
        <v>378</v>
      </c>
      <c r="AO33" s="93" t="s">
        <v>403</v>
      </c>
      <c r="AP33" s="93" t="s">
        <v>408</v>
      </c>
      <c r="AQ33" s="93" t="s">
        <v>418</v>
      </c>
      <c r="AR33" s="93" t="s">
        <v>423</v>
      </c>
      <c r="AS33" s="93" t="s">
        <v>428</v>
      </c>
      <c r="AT33" s="93" t="s">
        <v>433</v>
      </c>
      <c r="AU33" s="93" t="s">
        <v>438</v>
      </c>
      <c r="AV33" s="93"/>
      <c r="AW33" s="104"/>
    </row>
    <row r="34" spans="1:49" ht="60" customHeight="1" x14ac:dyDescent="0.35">
      <c r="A34" s="101" t="s">
        <v>847</v>
      </c>
      <c r="B34" s="84" t="s">
        <v>858</v>
      </c>
      <c r="C34" s="86" t="s">
        <v>859</v>
      </c>
      <c r="D34" s="88" t="s">
        <v>860</v>
      </c>
      <c r="E34" s="88" t="s">
        <v>861</v>
      </c>
      <c r="F34" s="89" t="s">
        <v>735</v>
      </c>
      <c r="G34" s="89" t="s">
        <v>778</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847</v>
      </c>
      <c r="B35" s="84" t="s">
        <v>862</v>
      </c>
      <c r="C35" s="86" t="s">
        <v>863</v>
      </c>
      <c r="D35" s="88" t="s">
        <v>864</v>
      </c>
      <c r="E35" s="88" t="s">
        <v>865</v>
      </c>
      <c r="F35" s="89" t="s">
        <v>735</v>
      </c>
      <c r="G35" s="89" t="s">
        <v>778</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847</v>
      </c>
      <c r="B36" s="84" t="s">
        <v>866</v>
      </c>
      <c r="C36" s="86" t="s">
        <v>867</v>
      </c>
      <c r="D36" s="88" t="s">
        <v>868</v>
      </c>
      <c r="E36" s="88" t="s">
        <v>869</v>
      </c>
      <c r="F36" s="89" t="s">
        <v>735</v>
      </c>
      <c r="G36" s="89" t="s">
        <v>778</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847</v>
      </c>
      <c r="B37" s="84" t="s">
        <v>870</v>
      </c>
      <c r="C37" s="86" t="s">
        <v>871</v>
      </c>
      <c r="D37" s="88" t="s">
        <v>872</v>
      </c>
      <c r="E37" s="88" t="s">
        <v>873</v>
      </c>
      <c r="F37" s="89" t="s">
        <v>735</v>
      </c>
      <c r="G37" s="89" t="s">
        <v>778</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847</v>
      </c>
      <c r="B38" s="84" t="s">
        <v>874</v>
      </c>
      <c r="C38" s="86" t="s">
        <v>875</v>
      </c>
      <c r="D38" s="88" t="s">
        <v>876</v>
      </c>
      <c r="E38" s="88" t="s">
        <v>877</v>
      </c>
      <c r="F38" s="89" t="s">
        <v>878</v>
      </c>
      <c r="G38" s="89" t="s">
        <v>778</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847</v>
      </c>
      <c r="B39" s="84" t="s">
        <v>879</v>
      </c>
      <c r="C39" s="86" t="s">
        <v>880</v>
      </c>
      <c r="D39" s="88" t="s">
        <v>881</v>
      </c>
      <c r="E39" s="88" t="s">
        <v>882</v>
      </c>
      <c r="F39" s="89" t="s">
        <v>735</v>
      </c>
      <c r="G39" s="89" t="s">
        <v>778</v>
      </c>
      <c r="H39" s="89">
        <v>2</v>
      </c>
      <c r="I39" s="91">
        <f>IF(COUNTIF(J39:AW39,"&lt;&gt;")=0,"",SUMPRODUCT(((Recommendations[ImplStatus]="Implemented")+(Recommendations[ImplStatus]="Compensated"))*ISNUMBER(MATCH(Recommendations[Id],J39:AW39,0)))/COUNTIF(J39:AW39,"&lt;&gt;"))</f>
        <v>0</v>
      </c>
      <c r="J39" s="93" t="s">
        <v>14</v>
      </c>
      <c r="K39" s="93" t="s">
        <v>37</v>
      </c>
      <c r="L39" s="93" t="s">
        <v>42</v>
      </c>
      <c r="M39" s="93" t="s">
        <v>58</v>
      </c>
      <c r="N39" s="93" t="s">
        <v>123</v>
      </c>
      <c r="O39" s="93" t="s">
        <v>143</v>
      </c>
      <c r="P39" s="93" t="s">
        <v>153</v>
      </c>
      <c r="Q39" s="93" t="s">
        <v>173</v>
      </c>
      <c r="R39" s="93" t="s">
        <v>183</v>
      </c>
      <c r="S39" s="93" t="s">
        <v>193</v>
      </c>
      <c r="T39" s="93" t="s">
        <v>228</v>
      </c>
      <c r="U39" s="93" t="s">
        <v>298</v>
      </c>
      <c r="V39" s="93" t="s">
        <v>308</v>
      </c>
      <c r="W39" s="93" t="s">
        <v>318</v>
      </c>
      <c r="X39" s="93" t="s">
        <v>343</v>
      </c>
      <c r="Y39" s="93" t="s">
        <v>368</v>
      </c>
      <c r="Z39" s="93" t="s">
        <v>373</v>
      </c>
      <c r="AA39" s="93" t="s">
        <v>383</v>
      </c>
      <c r="AB39" s="93" t="s">
        <v>388</v>
      </c>
      <c r="AC39" s="93" t="s">
        <v>393</v>
      </c>
      <c r="AD39" s="93" t="s">
        <v>398</v>
      </c>
      <c r="AE39" s="93" t="s">
        <v>413</v>
      </c>
      <c r="AF39" s="93" t="s">
        <v>428</v>
      </c>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847</v>
      </c>
      <c r="B40" s="84" t="s">
        <v>883</v>
      </c>
      <c r="C40" s="86" t="s">
        <v>884</v>
      </c>
      <c r="D40" s="88" t="s">
        <v>885</v>
      </c>
      <c r="E40" s="88" t="s">
        <v>886</v>
      </c>
      <c r="F40" s="89" t="s">
        <v>735</v>
      </c>
      <c r="G40" s="89" t="s">
        <v>778</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847</v>
      </c>
      <c r="B41" s="84" t="s">
        <v>887</v>
      </c>
      <c r="C41" s="86" t="s">
        <v>888</v>
      </c>
      <c r="D41" s="88" t="s">
        <v>889</v>
      </c>
      <c r="E41" s="88" t="s">
        <v>890</v>
      </c>
      <c r="F41" s="89" t="s">
        <v>735</v>
      </c>
      <c r="G41" s="89" t="s">
        <v>778</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847</v>
      </c>
      <c r="B42" s="84" t="s">
        <v>891</v>
      </c>
      <c r="C42" s="86" t="s">
        <v>892</v>
      </c>
      <c r="D42" s="88" t="s">
        <v>893</v>
      </c>
      <c r="E42" s="88" t="s">
        <v>894</v>
      </c>
      <c r="F42" s="89" t="s">
        <v>793</v>
      </c>
      <c r="G42" s="89" t="s">
        <v>778</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847</v>
      </c>
      <c r="B43" s="84" t="s">
        <v>895</v>
      </c>
      <c r="C43" s="86" t="s">
        <v>896</v>
      </c>
      <c r="D43" s="88" t="s">
        <v>897</v>
      </c>
      <c r="E43" s="88" t="s">
        <v>898</v>
      </c>
      <c r="F43" s="89" t="s">
        <v>793</v>
      </c>
      <c r="G43" s="89" t="s">
        <v>778</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899</v>
      </c>
      <c r="B44" s="83">
        <v>5</v>
      </c>
      <c r="C44" s="85" t="s">
        <v>21</v>
      </c>
      <c r="D44" s="87" t="s">
        <v>900</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899</v>
      </c>
      <c r="B45" s="84" t="s">
        <v>901</v>
      </c>
      <c r="C45" s="86" t="s">
        <v>902</v>
      </c>
      <c r="D45" s="88" t="s">
        <v>903</v>
      </c>
      <c r="E45" s="88" t="s">
        <v>904</v>
      </c>
      <c r="F45" s="89" t="s">
        <v>878</v>
      </c>
      <c r="G45" s="89" t="s">
        <v>736</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899</v>
      </c>
      <c r="B46" s="84" t="s">
        <v>905</v>
      </c>
      <c r="C46" s="86" t="s">
        <v>906</v>
      </c>
      <c r="D46" s="88" t="s">
        <v>907</v>
      </c>
      <c r="E46" s="88" t="s">
        <v>908</v>
      </c>
      <c r="F46" s="89" t="s">
        <v>878</v>
      </c>
      <c r="G46" s="89" t="s">
        <v>778</v>
      </c>
      <c r="H46" s="89">
        <v>1</v>
      </c>
      <c r="I46" s="91">
        <f>IF(COUNTIF(J46:AW46,"&lt;&gt;")=0,"",SUMPRODUCT(((Recommendations[ImplStatus]="Implemented")+(Recommendations[ImplStatus]="Compensated"))*ISNUMBER(MATCH(Recommendations[Id],J46:AW46,0)))/COUNTIF(J46:AW46,"&lt;&gt;"))</f>
        <v>0</v>
      </c>
      <c r="J46" s="93" t="s">
        <v>48</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899</v>
      </c>
      <c r="B47" s="84" t="s">
        <v>909</v>
      </c>
      <c r="C47" s="86" t="s">
        <v>910</v>
      </c>
      <c r="D47" s="88" t="s">
        <v>911</v>
      </c>
      <c r="E47" s="88" t="s">
        <v>912</v>
      </c>
      <c r="F47" s="89" t="s">
        <v>878</v>
      </c>
      <c r="G47" s="89" t="s">
        <v>778</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899</v>
      </c>
      <c r="B48" s="84" t="s">
        <v>913</v>
      </c>
      <c r="C48" s="86" t="s">
        <v>914</v>
      </c>
      <c r="D48" s="88" t="s">
        <v>915</v>
      </c>
      <c r="E48" s="88" t="s">
        <v>916</v>
      </c>
      <c r="F48" s="89" t="s">
        <v>878</v>
      </c>
      <c r="G48" s="89" t="s">
        <v>778</v>
      </c>
      <c r="H48" s="89">
        <v>1</v>
      </c>
      <c r="I48" s="91">
        <f>IF(COUNTIF(J48:AW48,"&lt;&gt;")=0,"",SUMPRODUCT(((Recommendations[ImplStatus]="Implemented")+(Recommendations[ImplStatus]="Compensated"))*ISNUMBER(MATCH(Recommendations[Id],J48:AW48,0)))/COUNTIF(J48:AW48,"&lt;&gt;"))</f>
        <v>0</v>
      </c>
      <c r="J48" s="93" t="s">
        <v>25</v>
      </c>
      <c r="K48" s="93" t="s">
        <v>93</v>
      </c>
      <c r="L48" s="93" t="s">
        <v>98</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899</v>
      </c>
      <c r="B49" s="84" t="s">
        <v>917</v>
      </c>
      <c r="C49" s="86" t="s">
        <v>918</v>
      </c>
      <c r="D49" s="88" t="s">
        <v>919</v>
      </c>
      <c r="E49" s="88" t="s">
        <v>920</v>
      </c>
      <c r="F49" s="89" t="s">
        <v>878</v>
      </c>
      <c r="G49" s="89" t="s">
        <v>736</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899</v>
      </c>
      <c r="B50" s="84" t="s">
        <v>921</v>
      </c>
      <c r="C50" s="86" t="s">
        <v>922</v>
      </c>
      <c r="D50" s="88" t="s">
        <v>923</v>
      </c>
      <c r="E50" s="88" t="s">
        <v>924</v>
      </c>
      <c r="F50" s="89" t="s">
        <v>878</v>
      </c>
      <c r="G50" s="89" t="s">
        <v>794</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925</v>
      </c>
      <c r="B51" s="83">
        <v>6</v>
      </c>
      <c r="C51" s="85" t="s">
        <v>21</v>
      </c>
      <c r="D51" s="87" t="s">
        <v>926</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925</v>
      </c>
      <c r="B52" s="84" t="s">
        <v>927</v>
      </c>
      <c r="C52" s="86" t="s">
        <v>928</v>
      </c>
      <c r="D52" s="88" t="s">
        <v>929</v>
      </c>
      <c r="E52" s="88" t="s">
        <v>930</v>
      </c>
      <c r="F52" s="89" t="s">
        <v>853</v>
      </c>
      <c r="G52" s="89" t="s">
        <v>794</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925</v>
      </c>
      <c r="B53" s="84" t="s">
        <v>931</v>
      </c>
      <c r="C53" s="86" t="s">
        <v>932</v>
      </c>
      <c r="D53" s="88" t="s">
        <v>933</v>
      </c>
      <c r="E53" s="88" t="s">
        <v>934</v>
      </c>
      <c r="F53" s="89" t="s">
        <v>853</v>
      </c>
      <c r="G53" s="89" t="s">
        <v>794</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925</v>
      </c>
      <c r="B54" s="84" t="s">
        <v>935</v>
      </c>
      <c r="C54" s="86" t="s">
        <v>936</v>
      </c>
      <c r="D54" s="88" t="s">
        <v>937</v>
      </c>
      <c r="E54" s="88" t="s">
        <v>938</v>
      </c>
      <c r="F54" s="89" t="s">
        <v>878</v>
      </c>
      <c r="G54" s="89" t="s">
        <v>778</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925</v>
      </c>
      <c r="B55" s="84" t="s">
        <v>939</v>
      </c>
      <c r="C55" s="86" t="s">
        <v>940</v>
      </c>
      <c r="D55" s="88" t="s">
        <v>941</v>
      </c>
      <c r="E55" s="88" t="s">
        <v>942</v>
      </c>
      <c r="F55" s="89" t="s">
        <v>878</v>
      </c>
      <c r="G55" s="89" t="s">
        <v>778</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925</v>
      </c>
      <c r="B56" s="84" t="s">
        <v>943</v>
      </c>
      <c r="C56" s="86" t="s">
        <v>944</v>
      </c>
      <c r="D56" s="88" t="s">
        <v>945</v>
      </c>
      <c r="E56" s="88" t="s">
        <v>946</v>
      </c>
      <c r="F56" s="89" t="s">
        <v>878</v>
      </c>
      <c r="G56" s="89" t="s">
        <v>778</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925</v>
      </c>
      <c r="B57" s="84" t="s">
        <v>947</v>
      </c>
      <c r="C57" s="86" t="s">
        <v>948</v>
      </c>
      <c r="D57" s="88" t="s">
        <v>949</v>
      </c>
      <c r="E57" s="88" t="s">
        <v>950</v>
      </c>
      <c r="F57" s="89" t="s">
        <v>761</v>
      </c>
      <c r="G57" s="89" t="s">
        <v>736</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925</v>
      </c>
      <c r="B58" s="84" t="s">
        <v>951</v>
      </c>
      <c r="C58" s="86" t="s">
        <v>952</v>
      </c>
      <c r="D58" s="88" t="s">
        <v>953</v>
      </c>
      <c r="E58" s="88" t="s">
        <v>954</v>
      </c>
      <c r="F58" s="89" t="s">
        <v>878</v>
      </c>
      <c r="G58" s="89" t="s">
        <v>778</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925</v>
      </c>
      <c r="B59" s="84" t="s">
        <v>955</v>
      </c>
      <c r="C59" s="86" t="s">
        <v>956</v>
      </c>
      <c r="D59" s="88" t="s">
        <v>957</v>
      </c>
      <c r="E59" s="88" t="s">
        <v>958</v>
      </c>
      <c r="F59" s="89" t="s">
        <v>878</v>
      </c>
      <c r="G59" s="89" t="s">
        <v>794</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959</v>
      </c>
      <c r="B60" s="83">
        <v>7</v>
      </c>
      <c r="C60" s="85" t="s">
        <v>21</v>
      </c>
      <c r="D60" s="87" t="s">
        <v>960</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959</v>
      </c>
      <c r="B61" s="84" t="s">
        <v>961</v>
      </c>
      <c r="C61" s="86" t="s">
        <v>962</v>
      </c>
      <c r="D61" s="88" t="s">
        <v>963</v>
      </c>
      <c r="E61" s="88" t="s">
        <v>964</v>
      </c>
      <c r="F61" s="89" t="s">
        <v>853</v>
      </c>
      <c r="G61" s="89" t="s">
        <v>794</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959</v>
      </c>
      <c r="B62" s="84" t="s">
        <v>965</v>
      </c>
      <c r="C62" s="86" t="s">
        <v>966</v>
      </c>
      <c r="D62" s="88" t="s">
        <v>967</v>
      </c>
      <c r="E62" s="88" t="s">
        <v>968</v>
      </c>
      <c r="F62" s="89" t="s">
        <v>853</v>
      </c>
      <c r="G62" s="89" t="s">
        <v>794</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959</v>
      </c>
      <c r="B63" s="84" t="s">
        <v>969</v>
      </c>
      <c r="C63" s="86" t="s">
        <v>970</v>
      </c>
      <c r="D63" s="88" t="s">
        <v>971</v>
      </c>
      <c r="E63" s="88" t="s">
        <v>972</v>
      </c>
      <c r="F63" s="89" t="s">
        <v>761</v>
      </c>
      <c r="G63" s="89" t="s">
        <v>778</v>
      </c>
      <c r="H63" s="89">
        <v>1</v>
      </c>
      <c r="I63" s="91">
        <f>IF(COUNTIF(J63:AW63,"&lt;&gt;")=0,"",SUMPRODUCT(((Recommendations[ImplStatus]="Implemented")+(Recommendations[ImplStatus]="Compensated"))*ISNUMBER(MATCH(Recommendations[Id],J63:AW63,0)))/COUNTIF(J63:AW63,"&lt;&gt;"))</f>
        <v>0</v>
      </c>
      <c r="J63" s="93" t="s">
        <v>83</v>
      </c>
      <c r="K63" s="93" t="s">
        <v>218</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959</v>
      </c>
      <c r="B64" s="84" t="s">
        <v>973</v>
      </c>
      <c r="C64" s="86" t="s">
        <v>974</v>
      </c>
      <c r="D64" s="88" t="s">
        <v>975</v>
      </c>
      <c r="E64" s="88" t="s">
        <v>976</v>
      </c>
      <c r="F64" s="89" t="s">
        <v>761</v>
      </c>
      <c r="G64" s="89" t="s">
        <v>778</v>
      </c>
      <c r="H64" s="89">
        <v>1</v>
      </c>
      <c r="I64" s="91">
        <f>IF(COUNTIF(J64:AW64,"&lt;&gt;")=0,"",SUMPRODUCT(((Recommendations[ImplStatus]="Implemented")+(Recommendations[ImplStatus]="Compensated"))*ISNUMBER(MATCH(Recommendations[Id],J64:AW64,0)))/COUNTIF(J64:AW64,"&lt;&gt;"))</f>
        <v>0</v>
      </c>
      <c r="J64" s="93" t="s">
        <v>83</v>
      </c>
      <c r="K64" s="93" t="s">
        <v>218</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959</v>
      </c>
      <c r="B65" s="84" t="s">
        <v>977</v>
      </c>
      <c r="C65" s="86" t="s">
        <v>978</v>
      </c>
      <c r="D65" s="88" t="s">
        <v>979</v>
      </c>
      <c r="E65" s="88" t="s">
        <v>980</v>
      </c>
      <c r="F65" s="89" t="s">
        <v>761</v>
      </c>
      <c r="G65" s="89" t="s">
        <v>736</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959</v>
      </c>
      <c r="B66" s="84" t="s">
        <v>981</v>
      </c>
      <c r="C66" s="86" t="s">
        <v>982</v>
      </c>
      <c r="D66" s="88" t="s">
        <v>983</v>
      </c>
      <c r="E66" s="88" t="s">
        <v>984</v>
      </c>
      <c r="F66" s="89" t="s">
        <v>761</v>
      </c>
      <c r="G66" s="89" t="s">
        <v>736</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959</v>
      </c>
      <c r="B67" s="84" t="s">
        <v>985</v>
      </c>
      <c r="C67" s="86" t="s">
        <v>986</v>
      </c>
      <c r="D67" s="88" t="s">
        <v>987</v>
      </c>
      <c r="E67" s="88" t="s">
        <v>988</v>
      </c>
      <c r="F67" s="89" t="s">
        <v>761</v>
      </c>
      <c r="G67" s="89" t="s">
        <v>741</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989</v>
      </c>
      <c r="B68" s="83">
        <v>8</v>
      </c>
      <c r="C68" s="85" t="s">
        <v>21</v>
      </c>
      <c r="D68" s="87" t="s">
        <v>990</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989</v>
      </c>
      <c r="B69" s="84" t="s">
        <v>991</v>
      </c>
      <c r="C69" s="86" t="s">
        <v>992</v>
      </c>
      <c r="D69" s="88" t="s">
        <v>993</v>
      </c>
      <c r="E69" s="88" t="s">
        <v>994</v>
      </c>
      <c r="F69" s="89" t="s">
        <v>853</v>
      </c>
      <c r="G69" s="89" t="s">
        <v>794</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989</v>
      </c>
      <c r="B70" s="84" t="s">
        <v>995</v>
      </c>
      <c r="C70" s="86" t="s">
        <v>996</v>
      </c>
      <c r="D70" s="88" t="s">
        <v>997</v>
      </c>
      <c r="E70" s="88" t="s">
        <v>998</v>
      </c>
      <c r="F70" s="89" t="s">
        <v>793</v>
      </c>
      <c r="G70" s="89" t="s">
        <v>746</v>
      </c>
      <c r="H70" s="89">
        <v>1</v>
      </c>
      <c r="I70" s="91">
        <f>IF(COUNTIF(J70:AW70,"&lt;&gt;")=0,"",SUMPRODUCT(((Recommendations[ImplStatus]="Implemented")+(Recommendations[ImplStatus]="Compensated"))*ISNUMBER(MATCH(Recommendations[Id],J70:AW70,0)))/COUNTIF(J70:AW70,"&lt;&gt;"))</f>
        <v>0</v>
      </c>
      <c r="J70" s="93" t="s">
        <v>103</v>
      </c>
      <c r="K70" s="93" t="s">
        <v>113</v>
      </c>
      <c r="L70" s="93" t="s">
        <v>248</v>
      </c>
      <c r="M70" s="93" t="s">
        <v>253</v>
      </c>
      <c r="N70" s="93" t="s">
        <v>348</v>
      </c>
      <c r="O70" s="93" t="s">
        <v>353</v>
      </c>
      <c r="P70" s="93" t="s">
        <v>358</v>
      </c>
      <c r="Q70" s="93" t="s">
        <v>363</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989</v>
      </c>
      <c r="B71" s="84" t="s">
        <v>999</v>
      </c>
      <c r="C71" s="86" t="s">
        <v>1000</v>
      </c>
      <c r="D71" s="88" t="s">
        <v>1001</v>
      </c>
      <c r="E71" s="88" t="s">
        <v>1002</v>
      </c>
      <c r="F71" s="89" t="s">
        <v>793</v>
      </c>
      <c r="G71" s="89" t="s">
        <v>778</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989</v>
      </c>
      <c r="B72" s="84" t="s">
        <v>1003</v>
      </c>
      <c r="C72" s="86" t="s">
        <v>1004</v>
      </c>
      <c r="D72" s="88" t="s">
        <v>1005</v>
      </c>
      <c r="E72" s="88" t="s">
        <v>1006</v>
      </c>
      <c r="F72" s="89" t="s">
        <v>1007</v>
      </c>
      <c r="G72" s="89" t="s">
        <v>778</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989</v>
      </c>
      <c r="B73" s="84" t="s">
        <v>1008</v>
      </c>
      <c r="C73" s="86" t="s">
        <v>1009</v>
      </c>
      <c r="D73" s="88" t="s">
        <v>1010</v>
      </c>
      <c r="E73" s="88" t="s">
        <v>1011</v>
      </c>
      <c r="F73" s="89" t="s">
        <v>793</v>
      </c>
      <c r="G73" s="89" t="s">
        <v>746</v>
      </c>
      <c r="H73" s="89">
        <v>2</v>
      </c>
      <c r="I73" s="91">
        <f>IF(COUNTIF(J73:AW73,"&lt;&gt;")=0,"",SUMPRODUCT(((Recommendations[ImplStatus]="Implemented")+(Recommendations[ImplStatus]="Compensated"))*ISNUMBER(MATCH(Recommendations[Id],J73:AW73,0)))/COUNTIF(J73:AW73,"&lt;&gt;"))</f>
        <v>0</v>
      </c>
      <c r="J73" s="93" t="s">
        <v>103</v>
      </c>
      <c r="K73" s="93" t="s">
        <v>113</v>
      </c>
      <c r="L73" s="93" t="s">
        <v>248</v>
      </c>
      <c r="M73" s="93" t="s">
        <v>253</v>
      </c>
      <c r="N73" s="93" t="s">
        <v>348</v>
      </c>
      <c r="O73" s="93" t="s">
        <v>353</v>
      </c>
      <c r="P73" s="93" t="s">
        <v>358</v>
      </c>
      <c r="Q73" s="93" t="s">
        <v>363</v>
      </c>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989</v>
      </c>
      <c r="B74" s="84" t="s">
        <v>1012</v>
      </c>
      <c r="C74" s="86" t="s">
        <v>1013</v>
      </c>
      <c r="D74" s="88" t="s">
        <v>1014</v>
      </c>
      <c r="E74" s="88" t="s">
        <v>1015</v>
      </c>
      <c r="F74" s="89" t="s">
        <v>793</v>
      </c>
      <c r="G74" s="89" t="s">
        <v>746</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989</v>
      </c>
      <c r="B75" s="84" t="s">
        <v>1016</v>
      </c>
      <c r="C75" s="86" t="s">
        <v>1017</v>
      </c>
      <c r="D75" s="88" t="s">
        <v>1018</v>
      </c>
      <c r="E75" s="88" t="s">
        <v>1019</v>
      </c>
      <c r="F75" s="89" t="s">
        <v>793</v>
      </c>
      <c r="G75" s="89" t="s">
        <v>746</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989</v>
      </c>
      <c r="B76" s="84" t="s">
        <v>1020</v>
      </c>
      <c r="C76" s="86" t="s">
        <v>1021</v>
      </c>
      <c r="D76" s="88" t="s">
        <v>1022</v>
      </c>
      <c r="E76" s="88" t="s">
        <v>1023</v>
      </c>
      <c r="F76" s="89" t="s">
        <v>793</v>
      </c>
      <c r="G76" s="89" t="s">
        <v>746</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989</v>
      </c>
      <c r="B77" s="84" t="s">
        <v>1024</v>
      </c>
      <c r="C77" s="86" t="s">
        <v>1025</v>
      </c>
      <c r="D77" s="88" t="s">
        <v>1026</v>
      </c>
      <c r="E77" s="88" t="s">
        <v>1027</v>
      </c>
      <c r="F77" s="89" t="s">
        <v>793</v>
      </c>
      <c r="G77" s="89" t="s">
        <v>746</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989</v>
      </c>
      <c r="B78" s="84" t="s">
        <v>1028</v>
      </c>
      <c r="C78" s="86" t="s">
        <v>1029</v>
      </c>
      <c r="D78" s="88" t="s">
        <v>1030</v>
      </c>
      <c r="E78" s="88" t="s">
        <v>1031</v>
      </c>
      <c r="F78" s="89" t="s">
        <v>793</v>
      </c>
      <c r="G78" s="89" t="s">
        <v>778</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989</v>
      </c>
      <c r="B79" s="84" t="s">
        <v>1032</v>
      </c>
      <c r="C79" s="86" t="s">
        <v>1033</v>
      </c>
      <c r="D79" s="88" t="s">
        <v>1034</v>
      </c>
      <c r="E79" s="88" t="s">
        <v>1035</v>
      </c>
      <c r="F79" s="89" t="s">
        <v>793</v>
      </c>
      <c r="G79" s="89" t="s">
        <v>746</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989</v>
      </c>
      <c r="B80" s="84" t="s">
        <v>1036</v>
      </c>
      <c r="C80" s="86" t="s">
        <v>1037</v>
      </c>
      <c r="D80" s="88" t="s">
        <v>1038</v>
      </c>
      <c r="E80" s="88" t="s">
        <v>1039</v>
      </c>
      <c r="F80" s="89" t="s">
        <v>793</v>
      </c>
      <c r="G80" s="89" t="s">
        <v>746</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1040</v>
      </c>
      <c r="B81" s="83">
        <v>9</v>
      </c>
      <c r="C81" s="85" t="s">
        <v>21</v>
      </c>
      <c r="D81" s="87" t="s">
        <v>1041</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1040</v>
      </c>
      <c r="B82" s="84" t="s">
        <v>1042</v>
      </c>
      <c r="C82" s="86" t="s">
        <v>1043</v>
      </c>
      <c r="D82" s="88" t="s">
        <v>1044</v>
      </c>
      <c r="E82" s="88" t="s">
        <v>1045</v>
      </c>
      <c r="F82" s="89" t="s">
        <v>761</v>
      </c>
      <c r="G82" s="89" t="s">
        <v>778</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1040</v>
      </c>
      <c r="B83" s="84" t="s">
        <v>1046</v>
      </c>
      <c r="C83" s="86" t="s">
        <v>1047</v>
      </c>
      <c r="D83" s="88" t="s">
        <v>1048</v>
      </c>
      <c r="E83" s="88" t="s">
        <v>1049</v>
      </c>
      <c r="F83" s="89" t="s">
        <v>735</v>
      </c>
      <c r="G83" s="89" t="s">
        <v>778</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1040</v>
      </c>
      <c r="B84" s="84" t="s">
        <v>1050</v>
      </c>
      <c r="C84" s="86" t="s">
        <v>1051</v>
      </c>
      <c r="D84" s="88" t="s">
        <v>1052</v>
      </c>
      <c r="E84" s="88" t="s">
        <v>1053</v>
      </c>
      <c r="F84" s="89" t="s">
        <v>1007</v>
      </c>
      <c r="G84" s="89" t="s">
        <v>778</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1040</v>
      </c>
      <c r="B85" s="84" t="s">
        <v>1054</v>
      </c>
      <c r="C85" s="86" t="s">
        <v>1055</v>
      </c>
      <c r="D85" s="88" t="s">
        <v>1056</v>
      </c>
      <c r="E85" s="88" t="s">
        <v>1057</v>
      </c>
      <c r="F85" s="89" t="s">
        <v>761</v>
      </c>
      <c r="G85" s="89" t="s">
        <v>778</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1040</v>
      </c>
      <c r="B86" s="84" t="s">
        <v>1058</v>
      </c>
      <c r="C86" s="86" t="s">
        <v>1059</v>
      </c>
      <c r="D86" s="88" t="s">
        <v>1060</v>
      </c>
      <c r="E86" s="88" t="s">
        <v>1061</v>
      </c>
      <c r="F86" s="89" t="s">
        <v>1007</v>
      </c>
      <c r="G86" s="89" t="s">
        <v>778</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1040</v>
      </c>
      <c r="B87" s="84" t="s">
        <v>1062</v>
      </c>
      <c r="C87" s="86" t="s">
        <v>1063</v>
      </c>
      <c r="D87" s="88" t="s">
        <v>1064</v>
      </c>
      <c r="E87" s="88" t="s">
        <v>1065</v>
      </c>
      <c r="F87" s="89" t="s">
        <v>1007</v>
      </c>
      <c r="G87" s="89" t="s">
        <v>778</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1040</v>
      </c>
      <c r="B88" s="84" t="s">
        <v>1066</v>
      </c>
      <c r="C88" s="86" t="s">
        <v>1067</v>
      </c>
      <c r="D88" s="88" t="s">
        <v>1068</v>
      </c>
      <c r="E88" s="88" t="s">
        <v>1069</v>
      </c>
      <c r="F88" s="89" t="s">
        <v>1007</v>
      </c>
      <c r="G88" s="89" t="s">
        <v>778</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1070</v>
      </c>
      <c r="B89" s="83">
        <v>10</v>
      </c>
      <c r="C89" s="85" t="s">
        <v>21</v>
      </c>
      <c r="D89" s="87" t="s">
        <v>1071</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1070</v>
      </c>
      <c r="B90" s="84" t="s">
        <v>1072</v>
      </c>
      <c r="C90" s="86" t="s">
        <v>1073</v>
      </c>
      <c r="D90" s="88" t="s">
        <v>1074</v>
      </c>
      <c r="E90" s="88" t="s">
        <v>1075</v>
      </c>
      <c r="F90" s="89" t="s">
        <v>735</v>
      </c>
      <c r="G90" s="89" t="s">
        <v>746</v>
      </c>
      <c r="H90" s="89">
        <v>1</v>
      </c>
      <c r="I90" s="91">
        <f>IF(COUNTIF(J90:AW90,"&lt;&gt;")=0,"",SUMPRODUCT(((Recommendations[ImplStatus]="Implemented")+(Recommendations[ImplStatus]="Compensated"))*ISNUMBER(MATCH(Recommendations[Id],J90:AW90,0)))/COUNTIF(J90:AW90,"&lt;&gt;"))</f>
        <v>0</v>
      </c>
      <c r="J90" s="93" t="s">
        <v>178</v>
      </c>
      <c r="K90" s="93" t="s">
        <v>243</v>
      </c>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1070</v>
      </c>
      <c r="B91" s="84" t="s">
        <v>1076</v>
      </c>
      <c r="C91" s="86" t="s">
        <v>1077</v>
      </c>
      <c r="D91" s="88" t="s">
        <v>1078</v>
      </c>
      <c r="E91" s="88" t="s">
        <v>1079</v>
      </c>
      <c r="F91" s="89" t="s">
        <v>735</v>
      </c>
      <c r="G91" s="89" t="s">
        <v>778</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1070</v>
      </c>
      <c r="B92" s="84" t="s">
        <v>1080</v>
      </c>
      <c r="C92" s="86" t="s">
        <v>1081</v>
      </c>
      <c r="D92" s="88" t="s">
        <v>1082</v>
      </c>
      <c r="E92" s="88" t="s">
        <v>1083</v>
      </c>
      <c r="F92" s="89" t="s">
        <v>735</v>
      </c>
      <c r="G92" s="89" t="s">
        <v>778</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1070</v>
      </c>
      <c r="B93" s="84" t="s">
        <v>1084</v>
      </c>
      <c r="C93" s="86" t="s">
        <v>1085</v>
      </c>
      <c r="D93" s="88" t="s">
        <v>1086</v>
      </c>
      <c r="E93" s="88" t="s">
        <v>1087</v>
      </c>
      <c r="F93" s="89" t="s">
        <v>735</v>
      </c>
      <c r="G93" s="89" t="s">
        <v>746</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1070</v>
      </c>
      <c r="B94" s="84" t="s">
        <v>1088</v>
      </c>
      <c r="C94" s="86" t="s">
        <v>1089</v>
      </c>
      <c r="D94" s="88" t="s">
        <v>1090</v>
      </c>
      <c r="E94" s="88" t="s">
        <v>1091</v>
      </c>
      <c r="F94" s="89" t="s">
        <v>735</v>
      </c>
      <c r="G94" s="89" t="s">
        <v>778</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1070</v>
      </c>
      <c r="B95" s="84" t="s">
        <v>1092</v>
      </c>
      <c r="C95" s="86" t="s">
        <v>1093</v>
      </c>
      <c r="D95" s="88" t="s">
        <v>1094</v>
      </c>
      <c r="E95" s="88" t="s">
        <v>1095</v>
      </c>
      <c r="F95" s="89" t="s">
        <v>735</v>
      </c>
      <c r="G95" s="89" t="s">
        <v>778</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1070</v>
      </c>
      <c r="B96" s="84" t="s">
        <v>1096</v>
      </c>
      <c r="C96" s="86" t="s">
        <v>1097</v>
      </c>
      <c r="D96" s="88" t="s">
        <v>1098</v>
      </c>
      <c r="E96" s="88" t="s">
        <v>1099</v>
      </c>
      <c r="F96" s="89" t="s">
        <v>735</v>
      </c>
      <c r="G96" s="89" t="s">
        <v>746</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1100</v>
      </c>
      <c r="B97" s="83">
        <v>11</v>
      </c>
      <c r="C97" s="85" t="s">
        <v>21</v>
      </c>
      <c r="D97" s="87" t="s">
        <v>1101</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1100</v>
      </c>
      <c r="B98" s="84" t="s">
        <v>1102</v>
      </c>
      <c r="C98" s="86" t="s">
        <v>1103</v>
      </c>
      <c r="D98" s="88" t="s">
        <v>1104</v>
      </c>
      <c r="E98" s="88" t="s">
        <v>1105</v>
      </c>
      <c r="F98" s="89" t="s">
        <v>853</v>
      </c>
      <c r="G98" s="89" t="s">
        <v>794</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1100</v>
      </c>
      <c r="B99" s="84" t="s">
        <v>1106</v>
      </c>
      <c r="C99" s="86" t="s">
        <v>1107</v>
      </c>
      <c r="D99" s="88" t="s">
        <v>1108</v>
      </c>
      <c r="E99" s="88" t="s">
        <v>1109</v>
      </c>
      <c r="F99" s="89" t="s">
        <v>793</v>
      </c>
      <c r="G99" s="89" t="s">
        <v>1110</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1100</v>
      </c>
      <c r="B100" s="84" t="s">
        <v>1111</v>
      </c>
      <c r="C100" s="86" t="s">
        <v>1112</v>
      </c>
      <c r="D100" s="88" t="s">
        <v>1113</v>
      </c>
      <c r="E100" s="88" t="s">
        <v>1114</v>
      </c>
      <c r="F100" s="89" t="s">
        <v>793</v>
      </c>
      <c r="G100" s="89" t="s">
        <v>778</v>
      </c>
      <c r="H100" s="89">
        <v>1</v>
      </c>
      <c r="I100" s="91">
        <f>IF(COUNTIF(J100:AW100,"&lt;&gt;")=0,"",SUMPRODUCT(((Recommendations[ImplStatus]="Implemented")+(Recommendations[ImplStatus]="Compensated"))*ISNUMBER(MATCH(Recommendations[Id],J100:AW100,0)))/COUNTIF(J100:AW100,"&lt;&gt;"))</f>
        <v>0</v>
      </c>
      <c r="J100" s="93" t="s">
        <v>198</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1100</v>
      </c>
      <c r="B101" s="84" t="s">
        <v>1115</v>
      </c>
      <c r="C101" s="86" t="s">
        <v>1116</v>
      </c>
      <c r="D101" s="88" t="s">
        <v>1117</v>
      </c>
      <c r="E101" s="88" t="s">
        <v>1118</v>
      </c>
      <c r="F101" s="89" t="s">
        <v>793</v>
      </c>
      <c r="G101" s="89" t="s">
        <v>1110</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1100</v>
      </c>
      <c r="B102" s="84" t="s">
        <v>1119</v>
      </c>
      <c r="C102" s="86" t="s">
        <v>1120</v>
      </c>
      <c r="D102" s="88" t="s">
        <v>1121</v>
      </c>
      <c r="E102" s="88" t="s">
        <v>1122</v>
      </c>
      <c r="F102" s="89" t="s">
        <v>793</v>
      </c>
      <c r="G102" s="89" t="s">
        <v>1110</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1123</v>
      </c>
      <c r="B103" s="83">
        <v>12</v>
      </c>
      <c r="C103" s="85" t="s">
        <v>21</v>
      </c>
      <c r="D103" s="87" t="s">
        <v>1124</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1123</v>
      </c>
      <c r="B104" s="84" t="s">
        <v>1125</v>
      </c>
      <c r="C104" s="86" t="s">
        <v>1126</v>
      </c>
      <c r="D104" s="88" t="s">
        <v>1127</v>
      </c>
      <c r="E104" s="88" t="s">
        <v>1128</v>
      </c>
      <c r="F104" s="89" t="s">
        <v>1007</v>
      </c>
      <c r="G104" s="89" t="s">
        <v>778</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1123</v>
      </c>
      <c r="B105" s="84" t="s">
        <v>1129</v>
      </c>
      <c r="C105" s="86" t="s">
        <v>1130</v>
      </c>
      <c r="D105" s="88" t="s">
        <v>1131</v>
      </c>
      <c r="E105" s="88" t="s">
        <v>1132</v>
      </c>
      <c r="F105" s="89" t="s">
        <v>1007</v>
      </c>
      <c r="G105" s="89" t="s">
        <v>778</v>
      </c>
      <c r="H105" s="89">
        <v>2</v>
      </c>
      <c r="I105" s="91">
        <f>IF(COUNTIF(J105:AW105,"&lt;&gt;")=0,"",SUMPRODUCT(((Recommendations[ImplStatus]="Implemented")+(Recommendations[ImplStatus]="Compensated"))*ISNUMBER(MATCH(Recommendations[Id],J105:AW105,0)))/COUNTIF(J105:AW105,"&lt;&gt;"))</f>
        <v>0</v>
      </c>
      <c r="J105" s="93" t="s">
        <v>68</v>
      </c>
      <c r="K105" s="93" t="s">
        <v>73</v>
      </c>
      <c r="L105" s="93" t="s">
        <v>188</v>
      </c>
      <c r="M105" s="93" t="s">
        <v>208</v>
      </c>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1123</v>
      </c>
      <c r="B106" s="84" t="s">
        <v>1133</v>
      </c>
      <c r="C106" s="86" t="s">
        <v>1134</v>
      </c>
      <c r="D106" s="88" t="s">
        <v>1135</v>
      </c>
      <c r="E106" s="88" t="s">
        <v>1136</v>
      </c>
      <c r="F106" s="89" t="s">
        <v>1007</v>
      </c>
      <c r="G106" s="89" t="s">
        <v>778</v>
      </c>
      <c r="H106" s="89">
        <v>2</v>
      </c>
      <c r="I106" s="91">
        <f>IF(COUNTIF(J106:AW106,"&lt;&gt;")=0,"",SUMPRODUCT(((Recommendations[ImplStatus]="Implemented")+(Recommendations[ImplStatus]="Compensated"))*ISNUMBER(MATCH(Recommendations[Id],J106:AW106,0)))/COUNTIF(J106:AW106,"&lt;&gt;"))</f>
        <v>0</v>
      </c>
      <c r="J106" s="93" t="s">
        <v>153</v>
      </c>
      <c r="K106" s="93" t="s">
        <v>263</v>
      </c>
      <c r="L106" s="93" t="s">
        <v>268</v>
      </c>
      <c r="M106" s="93" t="s">
        <v>273</v>
      </c>
      <c r="N106" s="93" t="s">
        <v>278</v>
      </c>
      <c r="O106" s="93" t="s">
        <v>283</v>
      </c>
      <c r="P106" s="93" t="s">
        <v>288</v>
      </c>
      <c r="Q106" s="93" t="s">
        <v>293</v>
      </c>
      <c r="R106" s="93" t="s">
        <v>323</v>
      </c>
      <c r="S106" s="93" t="s">
        <v>328</v>
      </c>
      <c r="T106" s="93" t="s">
        <v>333</v>
      </c>
      <c r="U106" s="93" t="s">
        <v>338</v>
      </c>
      <c r="V106" s="93" t="s">
        <v>343</v>
      </c>
      <c r="W106" s="93" t="s">
        <v>418</v>
      </c>
      <c r="X106" s="93" t="s">
        <v>438</v>
      </c>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1123</v>
      </c>
      <c r="B107" s="84" t="s">
        <v>1137</v>
      </c>
      <c r="C107" s="86" t="s">
        <v>1138</v>
      </c>
      <c r="D107" s="88" t="s">
        <v>1139</v>
      </c>
      <c r="E107" s="88" t="s">
        <v>1140</v>
      </c>
      <c r="F107" s="89" t="s">
        <v>853</v>
      </c>
      <c r="G107" s="89" t="s">
        <v>794</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1123</v>
      </c>
      <c r="B108" s="84" t="s">
        <v>1141</v>
      </c>
      <c r="C108" s="86" t="s">
        <v>1142</v>
      </c>
      <c r="D108" s="88" t="s">
        <v>1143</v>
      </c>
      <c r="E108" s="88" t="s">
        <v>1144</v>
      </c>
      <c r="F108" s="89" t="s">
        <v>1007</v>
      </c>
      <c r="G108" s="89" t="s">
        <v>778</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1123</v>
      </c>
      <c r="B109" s="84" t="s">
        <v>1145</v>
      </c>
      <c r="C109" s="86" t="s">
        <v>1146</v>
      </c>
      <c r="D109" s="88" t="s">
        <v>1147</v>
      </c>
      <c r="E109" s="88" t="s">
        <v>1148</v>
      </c>
      <c r="F109" s="89" t="s">
        <v>1007</v>
      </c>
      <c r="G109" s="89" t="s">
        <v>778</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1123</v>
      </c>
      <c r="B110" s="84" t="s">
        <v>1149</v>
      </c>
      <c r="C110" s="86" t="s">
        <v>1150</v>
      </c>
      <c r="D110" s="88" t="s">
        <v>1151</v>
      </c>
      <c r="E110" s="88" t="s">
        <v>1152</v>
      </c>
      <c r="F110" s="89" t="s">
        <v>735</v>
      </c>
      <c r="G110" s="89" t="s">
        <v>778</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1123</v>
      </c>
      <c r="B111" s="84" t="s">
        <v>1153</v>
      </c>
      <c r="C111" s="86" t="s">
        <v>1154</v>
      </c>
      <c r="D111" s="88" t="s">
        <v>1155</v>
      </c>
      <c r="E111" s="88" t="s">
        <v>1156</v>
      </c>
      <c r="F111" s="89" t="s">
        <v>735</v>
      </c>
      <c r="G111" s="89" t="s">
        <v>778</v>
      </c>
      <c r="H111" s="89">
        <v>3</v>
      </c>
      <c r="I111" s="91">
        <f>IF(COUNTIF(J111:AW111,"&lt;&gt;")=0,"",SUMPRODUCT(((Recommendations[ImplStatus]="Implemented")+(Recommendations[ImplStatus]="Compensated"))*ISNUMBER(MATCH(Recommendations[Id],J111:AW111,0)))/COUNTIF(J111:AW111,"&lt;&gt;"))</f>
        <v>0</v>
      </c>
      <c r="J111" s="93" t="s">
        <v>383</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1157</v>
      </c>
      <c r="B112" s="83">
        <v>13</v>
      </c>
      <c r="C112" s="85" t="s">
        <v>21</v>
      </c>
      <c r="D112" s="87" t="s">
        <v>1158</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1157</v>
      </c>
      <c r="B113" s="84" t="s">
        <v>1159</v>
      </c>
      <c r="C113" s="86" t="s">
        <v>1160</v>
      </c>
      <c r="D113" s="88" t="s">
        <v>1161</v>
      </c>
      <c r="E113" s="88" t="s">
        <v>1162</v>
      </c>
      <c r="F113" s="89" t="s">
        <v>1007</v>
      </c>
      <c r="G113" s="89" t="s">
        <v>746</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1157</v>
      </c>
      <c r="B114" s="84" t="s">
        <v>1163</v>
      </c>
      <c r="C114" s="86" t="s">
        <v>1164</v>
      </c>
      <c r="D114" s="88" t="s">
        <v>1165</v>
      </c>
      <c r="E114" s="88" t="s">
        <v>1166</v>
      </c>
      <c r="F114" s="89" t="s">
        <v>735</v>
      </c>
      <c r="G114" s="89" t="s">
        <v>746</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1157</v>
      </c>
      <c r="B115" s="84" t="s">
        <v>1167</v>
      </c>
      <c r="C115" s="86" t="s">
        <v>1168</v>
      </c>
      <c r="D115" s="88" t="s">
        <v>1169</v>
      </c>
      <c r="E115" s="88" t="s">
        <v>1170</v>
      </c>
      <c r="F115" s="89" t="s">
        <v>1007</v>
      </c>
      <c r="G115" s="89" t="s">
        <v>746</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1157</v>
      </c>
      <c r="B116" s="84" t="s">
        <v>1171</v>
      </c>
      <c r="C116" s="86" t="s">
        <v>1172</v>
      </c>
      <c r="D116" s="88" t="s">
        <v>1173</v>
      </c>
      <c r="E116" s="88" t="s">
        <v>1174</v>
      </c>
      <c r="F116" s="89" t="s">
        <v>1007</v>
      </c>
      <c r="G116" s="89" t="s">
        <v>778</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1157</v>
      </c>
      <c r="B117" s="84" t="s">
        <v>1175</v>
      </c>
      <c r="C117" s="86" t="s">
        <v>1176</v>
      </c>
      <c r="D117" s="88" t="s">
        <v>1177</v>
      </c>
      <c r="E117" s="88" t="s">
        <v>1178</v>
      </c>
      <c r="F117" s="89" t="s">
        <v>735</v>
      </c>
      <c r="G117" s="89" t="s">
        <v>778</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1157</v>
      </c>
      <c r="B118" s="84" t="s">
        <v>1179</v>
      </c>
      <c r="C118" s="86" t="s">
        <v>1180</v>
      </c>
      <c r="D118" s="88" t="s">
        <v>1181</v>
      </c>
      <c r="E118" s="88" t="s">
        <v>1182</v>
      </c>
      <c r="F118" s="89" t="s">
        <v>1007</v>
      </c>
      <c r="G118" s="89" t="s">
        <v>746</v>
      </c>
      <c r="H118" s="89">
        <v>2</v>
      </c>
      <c r="I118" s="91">
        <f>IF(COUNTIF(J118:AW118,"&lt;&gt;")=0,"",SUMPRODUCT(((Recommendations[ImplStatus]="Implemented")+(Recommendations[ImplStatus]="Compensated"))*ISNUMBER(MATCH(Recommendations[Id],J118:AW118,0)))/COUNTIF(J118:AW118,"&lt;&gt;"))</f>
        <v>0</v>
      </c>
      <c r="J118" s="93" t="s">
        <v>163</v>
      </c>
      <c r="K118" s="93" t="s">
        <v>203</v>
      </c>
      <c r="L118" s="93" t="s">
        <v>223</v>
      </c>
      <c r="M118" s="93" t="s">
        <v>233</v>
      </c>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1157</v>
      </c>
      <c r="B119" s="84" t="s">
        <v>1183</v>
      </c>
      <c r="C119" s="86" t="s">
        <v>1184</v>
      </c>
      <c r="D119" s="88" t="s">
        <v>1185</v>
      </c>
      <c r="E119" s="88" t="s">
        <v>1186</v>
      </c>
      <c r="F119" s="89" t="s">
        <v>735</v>
      </c>
      <c r="G119" s="89" t="s">
        <v>778</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1157</v>
      </c>
      <c r="B120" s="84" t="s">
        <v>1187</v>
      </c>
      <c r="C120" s="86" t="s">
        <v>1188</v>
      </c>
      <c r="D120" s="88" t="s">
        <v>1189</v>
      </c>
      <c r="E120" s="88" t="s">
        <v>1190</v>
      </c>
      <c r="F120" s="89" t="s">
        <v>1007</v>
      </c>
      <c r="G120" s="89" t="s">
        <v>778</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1157</v>
      </c>
      <c r="B121" s="84" t="s">
        <v>1191</v>
      </c>
      <c r="C121" s="86" t="s">
        <v>1192</v>
      </c>
      <c r="D121" s="88" t="s">
        <v>1193</v>
      </c>
      <c r="E121" s="88" t="s">
        <v>1194</v>
      </c>
      <c r="F121" s="89" t="s">
        <v>1007</v>
      </c>
      <c r="G121" s="89" t="s">
        <v>778</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1157</v>
      </c>
      <c r="B122" s="84" t="s">
        <v>1195</v>
      </c>
      <c r="C122" s="86" t="s">
        <v>1196</v>
      </c>
      <c r="D122" s="88" t="s">
        <v>1197</v>
      </c>
      <c r="E122" s="88" t="s">
        <v>1198</v>
      </c>
      <c r="F122" s="89" t="s">
        <v>1007</v>
      </c>
      <c r="G122" s="89" t="s">
        <v>778</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1157</v>
      </c>
      <c r="B123" s="84" t="s">
        <v>1199</v>
      </c>
      <c r="C123" s="86" t="s">
        <v>1200</v>
      </c>
      <c r="D123" s="88" t="s">
        <v>1201</v>
      </c>
      <c r="E123" s="88" t="s">
        <v>1202</v>
      </c>
      <c r="F123" s="89" t="s">
        <v>1007</v>
      </c>
      <c r="G123" s="89" t="s">
        <v>746</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1203</v>
      </c>
      <c r="B124" s="83">
        <v>14</v>
      </c>
      <c r="C124" s="85" t="s">
        <v>21</v>
      </c>
      <c r="D124" s="87" t="s">
        <v>1204</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1203</v>
      </c>
      <c r="B125" s="84" t="s">
        <v>1205</v>
      </c>
      <c r="C125" s="86" t="s">
        <v>1206</v>
      </c>
      <c r="D125" s="88" t="s">
        <v>1207</v>
      </c>
      <c r="E125" s="88" t="s">
        <v>1208</v>
      </c>
      <c r="F125" s="89" t="s">
        <v>853</v>
      </c>
      <c r="G125" s="89" t="s">
        <v>794</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1203</v>
      </c>
      <c r="B126" s="84" t="s">
        <v>1209</v>
      </c>
      <c r="C126" s="86" t="s">
        <v>1210</v>
      </c>
      <c r="D126" s="88" t="s">
        <v>1211</v>
      </c>
      <c r="E126" s="88" t="s">
        <v>1212</v>
      </c>
      <c r="F126" s="89" t="s">
        <v>878</v>
      </c>
      <c r="G126" s="89" t="s">
        <v>778</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1203</v>
      </c>
      <c r="B127" s="84" t="s">
        <v>1213</v>
      </c>
      <c r="C127" s="86" t="s">
        <v>1214</v>
      </c>
      <c r="D127" s="88" t="s">
        <v>1215</v>
      </c>
      <c r="E127" s="88" t="s">
        <v>1216</v>
      </c>
      <c r="F127" s="89" t="s">
        <v>878</v>
      </c>
      <c r="G127" s="89" t="s">
        <v>778</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1203</v>
      </c>
      <c r="B128" s="84" t="s">
        <v>1217</v>
      </c>
      <c r="C128" s="86" t="s">
        <v>1218</v>
      </c>
      <c r="D128" s="88" t="s">
        <v>1219</v>
      </c>
      <c r="E128" s="88" t="s">
        <v>1220</v>
      </c>
      <c r="F128" s="89" t="s">
        <v>878</v>
      </c>
      <c r="G128" s="89" t="s">
        <v>778</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1203</v>
      </c>
      <c r="B129" s="84" t="s">
        <v>1221</v>
      </c>
      <c r="C129" s="86" t="s">
        <v>1222</v>
      </c>
      <c r="D129" s="88" t="s">
        <v>1223</v>
      </c>
      <c r="E129" s="88" t="s">
        <v>1224</v>
      </c>
      <c r="F129" s="89" t="s">
        <v>878</v>
      </c>
      <c r="G129" s="89" t="s">
        <v>778</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1203</v>
      </c>
      <c r="B130" s="84" t="s">
        <v>1225</v>
      </c>
      <c r="C130" s="86" t="s">
        <v>1226</v>
      </c>
      <c r="D130" s="88" t="s">
        <v>1227</v>
      </c>
      <c r="E130" s="88" t="s">
        <v>1228</v>
      </c>
      <c r="F130" s="89" t="s">
        <v>878</v>
      </c>
      <c r="G130" s="89" t="s">
        <v>778</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1203</v>
      </c>
      <c r="B131" s="84" t="s">
        <v>1229</v>
      </c>
      <c r="C131" s="86" t="s">
        <v>1230</v>
      </c>
      <c r="D131" s="88" t="s">
        <v>1231</v>
      </c>
      <c r="E131" s="88" t="s">
        <v>1232</v>
      </c>
      <c r="F131" s="89" t="s">
        <v>878</v>
      </c>
      <c r="G131" s="89" t="s">
        <v>778</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1203</v>
      </c>
      <c r="B132" s="84" t="s">
        <v>1233</v>
      </c>
      <c r="C132" s="86" t="s">
        <v>1234</v>
      </c>
      <c r="D132" s="88" t="s">
        <v>1235</v>
      </c>
      <c r="E132" s="88" t="s">
        <v>1236</v>
      </c>
      <c r="F132" s="89" t="s">
        <v>878</v>
      </c>
      <c r="G132" s="89" t="s">
        <v>778</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1203</v>
      </c>
      <c r="B133" s="84" t="s">
        <v>1237</v>
      </c>
      <c r="C133" s="86" t="s">
        <v>1238</v>
      </c>
      <c r="D133" s="88" t="s">
        <v>1239</v>
      </c>
      <c r="E133" s="88" t="s">
        <v>1240</v>
      </c>
      <c r="F133" s="89" t="s">
        <v>878</v>
      </c>
      <c r="G133" s="89" t="s">
        <v>778</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1241</v>
      </c>
      <c r="B134" s="83">
        <v>15</v>
      </c>
      <c r="C134" s="85" t="s">
        <v>21</v>
      </c>
      <c r="D134" s="87" t="s">
        <v>1242</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1241</v>
      </c>
      <c r="B135" s="84" t="s">
        <v>1243</v>
      </c>
      <c r="C135" s="86" t="s">
        <v>1244</v>
      </c>
      <c r="D135" s="88" t="s">
        <v>1245</v>
      </c>
      <c r="E135" s="88" t="s">
        <v>1246</v>
      </c>
      <c r="F135" s="89" t="s">
        <v>878</v>
      </c>
      <c r="G135" s="89" t="s">
        <v>736</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1241</v>
      </c>
      <c r="B136" s="84" t="s">
        <v>1247</v>
      </c>
      <c r="C136" s="86" t="s">
        <v>1248</v>
      </c>
      <c r="D136" s="88" t="s">
        <v>1249</v>
      </c>
      <c r="E136" s="88" t="s">
        <v>1250</v>
      </c>
      <c r="F136" s="89" t="s">
        <v>853</v>
      </c>
      <c r="G136" s="89" t="s">
        <v>794</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1241</v>
      </c>
      <c r="B137" s="84" t="s">
        <v>1251</v>
      </c>
      <c r="C137" s="86" t="s">
        <v>1252</v>
      </c>
      <c r="D137" s="88" t="s">
        <v>1253</v>
      </c>
      <c r="E137" s="88" t="s">
        <v>1254</v>
      </c>
      <c r="F137" s="89" t="s">
        <v>878</v>
      </c>
      <c r="G137" s="89" t="s">
        <v>794</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1241</v>
      </c>
      <c r="B138" s="84" t="s">
        <v>1255</v>
      </c>
      <c r="C138" s="86" t="s">
        <v>1256</v>
      </c>
      <c r="D138" s="88" t="s">
        <v>1257</v>
      </c>
      <c r="E138" s="88" t="s">
        <v>1258</v>
      </c>
      <c r="F138" s="89" t="s">
        <v>853</v>
      </c>
      <c r="G138" s="89" t="s">
        <v>794</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1241</v>
      </c>
      <c r="B139" s="84" t="s">
        <v>1259</v>
      </c>
      <c r="C139" s="86" t="s">
        <v>1260</v>
      </c>
      <c r="D139" s="88" t="s">
        <v>1261</v>
      </c>
      <c r="E139" s="88" t="s">
        <v>1262</v>
      </c>
      <c r="F139" s="89" t="s">
        <v>878</v>
      </c>
      <c r="G139" s="89" t="s">
        <v>794</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1241</v>
      </c>
      <c r="B140" s="84" t="s">
        <v>1263</v>
      </c>
      <c r="C140" s="86" t="s">
        <v>1264</v>
      </c>
      <c r="D140" s="88" t="s">
        <v>1265</v>
      </c>
      <c r="E140" s="88" t="s">
        <v>1266</v>
      </c>
      <c r="F140" s="89" t="s">
        <v>793</v>
      </c>
      <c r="G140" s="89" t="s">
        <v>794</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1241</v>
      </c>
      <c r="B141" s="84" t="s">
        <v>1267</v>
      </c>
      <c r="C141" s="86" t="s">
        <v>1268</v>
      </c>
      <c r="D141" s="88" t="s">
        <v>1269</v>
      </c>
      <c r="E141" s="88" t="s">
        <v>1270</v>
      </c>
      <c r="F141" s="89" t="s">
        <v>793</v>
      </c>
      <c r="G141" s="89" t="s">
        <v>778</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1271</v>
      </c>
      <c r="B142" s="83">
        <v>16</v>
      </c>
      <c r="C142" s="85" t="s">
        <v>21</v>
      </c>
      <c r="D142" s="87" t="s">
        <v>1272</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1271</v>
      </c>
      <c r="B143" s="84" t="s">
        <v>1273</v>
      </c>
      <c r="C143" s="86" t="s">
        <v>1274</v>
      </c>
      <c r="D143" s="88" t="s">
        <v>1275</v>
      </c>
      <c r="E143" s="88" t="s">
        <v>1276</v>
      </c>
      <c r="F143" s="89" t="s">
        <v>853</v>
      </c>
      <c r="G143" s="89" t="s">
        <v>794</v>
      </c>
      <c r="H143" s="89">
        <v>2</v>
      </c>
      <c r="I143" s="91">
        <f>IF(COUNTIF(J143:AW143,"&lt;&gt;")=0,"",SUMPRODUCT(((Recommendations[ImplStatus]="Implemented")+(Recommendations[ImplStatus]="Compensated"))*ISNUMBER(MATCH(Recommendations[Id],J143:AW143,0)))/COUNTIF(J143:AW143,"&lt;&gt;"))</f>
        <v>0</v>
      </c>
      <c r="J143" s="93" t="s">
        <v>118</v>
      </c>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1271</v>
      </c>
      <c r="B144" s="84" t="s">
        <v>1277</v>
      </c>
      <c r="C144" s="86" t="s">
        <v>1278</v>
      </c>
      <c r="D144" s="88" t="s">
        <v>1279</v>
      </c>
      <c r="E144" s="88" t="s">
        <v>1280</v>
      </c>
      <c r="F144" s="89" t="s">
        <v>853</v>
      </c>
      <c r="G144" s="89" t="s">
        <v>794</v>
      </c>
      <c r="H144" s="89">
        <v>2</v>
      </c>
      <c r="I144" s="91">
        <f>IF(COUNTIF(J144:AW144,"&lt;&gt;")=0,"",SUMPRODUCT(((Recommendations[ImplStatus]="Implemented")+(Recommendations[ImplStatus]="Compensated"))*ISNUMBER(MATCH(Recommendations[Id],J144:AW144,0)))/COUNTIF(J144:AW144,"&lt;&gt;"))</f>
        <v>0</v>
      </c>
      <c r="J144" s="93" t="s">
        <v>163</v>
      </c>
      <c r="K144" s="93" t="s">
        <v>203</v>
      </c>
      <c r="L144" s="93" t="s">
        <v>223</v>
      </c>
      <c r="M144" s="93" t="s">
        <v>233</v>
      </c>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1271</v>
      </c>
      <c r="B145" s="84" t="s">
        <v>1281</v>
      </c>
      <c r="C145" s="86" t="s">
        <v>1282</v>
      </c>
      <c r="D145" s="88" t="s">
        <v>1283</v>
      </c>
      <c r="E145" s="88" t="s">
        <v>1284</v>
      </c>
      <c r="F145" s="89" t="s">
        <v>761</v>
      </c>
      <c r="G145" s="89" t="s">
        <v>746</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1271</v>
      </c>
      <c r="B146" s="84" t="s">
        <v>1285</v>
      </c>
      <c r="C146" s="86" t="s">
        <v>1286</v>
      </c>
      <c r="D146" s="88" t="s">
        <v>1287</v>
      </c>
      <c r="E146" s="88" t="s">
        <v>1288</v>
      </c>
      <c r="F146" s="89" t="s">
        <v>761</v>
      </c>
      <c r="G146" s="89" t="s">
        <v>736</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1271</v>
      </c>
      <c r="B147" s="84" t="s">
        <v>1289</v>
      </c>
      <c r="C147" s="86" t="s">
        <v>1290</v>
      </c>
      <c r="D147" s="88" t="s">
        <v>1291</v>
      </c>
      <c r="E147" s="88" t="s">
        <v>1292</v>
      </c>
      <c r="F147" s="89" t="s">
        <v>761</v>
      </c>
      <c r="G147" s="89" t="s">
        <v>778</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1271</v>
      </c>
      <c r="B148" s="84" t="s">
        <v>1293</v>
      </c>
      <c r="C148" s="86" t="s">
        <v>1294</v>
      </c>
      <c r="D148" s="88" t="s">
        <v>1295</v>
      </c>
      <c r="E148" s="88" t="s">
        <v>1296</v>
      </c>
      <c r="F148" s="89" t="s">
        <v>853</v>
      </c>
      <c r="G148" s="89" t="s">
        <v>794</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1271</v>
      </c>
      <c r="B149" s="84" t="s">
        <v>1297</v>
      </c>
      <c r="C149" s="86" t="s">
        <v>1298</v>
      </c>
      <c r="D149" s="88" t="s">
        <v>1299</v>
      </c>
      <c r="E149" s="88" t="s">
        <v>1300</v>
      </c>
      <c r="F149" s="89" t="s">
        <v>761</v>
      </c>
      <c r="G149" s="89" t="s">
        <v>778</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1271</v>
      </c>
      <c r="B150" s="84" t="s">
        <v>1301</v>
      </c>
      <c r="C150" s="86" t="s">
        <v>1302</v>
      </c>
      <c r="D150" s="88" t="s">
        <v>1303</v>
      </c>
      <c r="E150" s="88" t="s">
        <v>1304</v>
      </c>
      <c r="F150" s="89" t="s">
        <v>1007</v>
      </c>
      <c r="G150" s="89" t="s">
        <v>778</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1271</v>
      </c>
      <c r="B151" s="84" t="s">
        <v>1305</v>
      </c>
      <c r="C151" s="86" t="s">
        <v>1306</v>
      </c>
      <c r="D151" s="88" t="s">
        <v>1307</v>
      </c>
      <c r="E151" s="88" t="s">
        <v>1308</v>
      </c>
      <c r="F151" s="89" t="s">
        <v>878</v>
      </c>
      <c r="G151" s="89" t="s">
        <v>778</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1271</v>
      </c>
      <c r="B152" s="84" t="s">
        <v>1309</v>
      </c>
      <c r="C152" s="86" t="s">
        <v>1310</v>
      </c>
      <c r="D152" s="88" t="s">
        <v>1311</v>
      </c>
      <c r="E152" s="88" t="s">
        <v>1312</v>
      </c>
      <c r="F152" s="89" t="s">
        <v>761</v>
      </c>
      <c r="G152" s="89" t="s">
        <v>778</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1271</v>
      </c>
      <c r="B153" s="84" t="s">
        <v>1313</v>
      </c>
      <c r="C153" s="86" t="s">
        <v>1314</v>
      </c>
      <c r="D153" s="88" t="s">
        <v>1315</v>
      </c>
      <c r="E153" s="88" t="s">
        <v>1316</v>
      </c>
      <c r="F153" s="89" t="s">
        <v>761</v>
      </c>
      <c r="G153" s="89" t="s">
        <v>778</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1271</v>
      </c>
      <c r="B154" s="84" t="s">
        <v>1317</v>
      </c>
      <c r="C154" s="86" t="s">
        <v>1318</v>
      </c>
      <c r="D154" s="88" t="s">
        <v>1319</v>
      </c>
      <c r="E154" s="88" t="s">
        <v>1320</v>
      </c>
      <c r="F154" s="89" t="s">
        <v>761</v>
      </c>
      <c r="G154" s="89" t="s">
        <v>778</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1271</v>
      </c>
      <c r="B155" s="84" t="s">
        <v>1321</v>
      </c>
      <c r="C155" s="86" t="s">
        <v>1322</v>
      </c>
      <c r="D155" s="88" t="s">
        <v>1323</v>
      </c>
      <c r="E155" s="88" t="s">
        <v>1324</v>
      </c>
      <c r="F155" s="89" t="s">
        <v>761</v>
      </c>
      <c r="G155" s="89" t="s">
        <v>746</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1271</v>
      </c>
      <c r="B156" s="84" t="s">
        <v>1325</v>
      </c>
      <c r="C156" s="86" t="s">
        <v>1326</v>
      </c>
      <c r="D156" s="88" t="s">
        <v>1327</v>
      </c>
      <c r="E156" s="88" t="s">
        <v>1328</v>
      </c>
      <c r="F156" s="89" t="s">
        <v>761</v>
      </c>
      <c r="G156" s="89" t="s">
        <v>778</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1329</v>
      </c>
      <c r="B157" s="83">
        <v>17</v>
      </c>
      <c r="C157" s="85" t="s">
        <v>21</v>
      </c>
      <c r="D157" s="87" t="s">
        <v>1330</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1329</v>
      </c>
      <c r="B158" s="84" t="s">
        <v>1331</v>
      </c>
      <c r="C158" s="86" t="s">
        <v>1332</v>
      </c>
      <c r="D158" s="88" t="s">
        <v>1333</v>
      </c>
      <c r="E158" s="88" t="s">
        <v>1334</v>
      </c>
      <c r="F158" s="89" t="s">
        <v>878</v>
      </c>
      <c r="G158" s="89" t="s">
        <v>741</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1329</v>
      </c>
      <c r="B159" s="84" t="s">
        <v>1335</v>
      </c>
      <c r="C159" s="86" t="s">
        <v>1336</v>
      </c>
      <c r="D159" s="88" t="s">
        <v>1337</v>
      </c>
      <c r="E159" s="88" t="s">
        <v>1338</v>
      </c>
      <c r="F159" s="89" t="s">
        <v>853</v>
      </c>
      <c r="G159" s="89" t="s">
        <v>794</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1329</v>
      </c>
      <c r="B160" s="84" t="s">
        <v>1339</v>
      </c>
      <c r="C160" s="86" t="s">
        <v>1340</v>
      </c>
      <c r="D160" s="88" t="s">
        <v>1341</v>
      </c>
      <c r="E160" s="88" t="s">
        <v>1342</v>
      </c>
      <c r="F160" s="89" t="s">
        <v>853</v>
      </c>
      <c r="G160" s="89" t="s">
        <v>794</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1329</v>
      </c>
      <c r="B161" s="84" t="s">
        <v>1343</v>
      </c>
      <c r="C161" s="86" t="s">
        <v>1344</v>
      </c>
      <c r="D161" s="88" t="s">
        <v>1345</v>
      </c>
      <c r="E161" s="88" t="s">
        <v>1346</v>
      </c>
      <c r="F161" s="89" t="s">
        <v>853</v>
      </c>
      <c r="G161" s="89" t="s">
        <v>794</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1329</v>
      </c>
      <c r="B162" s="84" t="s">
        <v>1347</v>
      </c>
      <c r="C162" s="86" t="s">
        <v>1348</v>
      </c>
      <c r="D162" s="88" t="s">
        <v>1349</v>
      </c>
      <c r="E162" s="88" t="s">
        <v>1350</v>
      </c>
      <c r="F162" s="89" t="s">
        <v>878</v>
      </c>
      <c r="G162" s="89" t="s">
        <v>741</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1329</v>
      </c>
      <c r="B163" s="84" t="s">
        <v>1351</v>
      </c>
      <c r="C163" s="86" t="s">
        <v>1352</v>
      </c>
      <c r="D163" s="88" t="s">
        <v>1353</v>
      </c>
      <c r="E163" s="88" t="s">
        <v>1354</v>
      </c>
      <c r="F163" s="89" t="s">
        <v>878</v>
      </c>
      <c r="G163" s="89" t="s">
        <v>741</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1329</v>
      </c>
      <c r="B164" s="84" t="s">
        <v>1355</v>
      </c>
      <c r="C164" s="86" t="s">
        <v>1356</v>
      </c>
      <c r="D164" s="88" t="s">
        <v>1357</v>
      </c>
      <c r="E164" s="88" t="s">
        <v>1358</v>
      </c>
      <c r="F164" s="89" t="s">
        <v>878</v>
      </c>
      <c r="G164" s="89" t="s">
        <v>1110</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1329</v>
      </c>
      <c r="B165" s="84" t="s">
        <v>1359</v>
      </c>
      <c r="C165" s="86" t="s">
        <v>1360</v>
      </c>
      <c r="D165" s="88" t="s">
        <v>1361</v>
      </c>
      <c r="E165" s="88" t="s">
        <v>1362</v>
      </c>
      <c r="F165" s="89" t="s">
        <v>878</v>
      </c>
      <c r="G165" s="89" t="s">
        <v>1110</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1329</v>
      </c>
      <c r="B166" s="84" t="s">
        <v>1363</v>
      </c>
      <c r="C166" s="86" t="s">
        <v>1364</v>
      </c>
      <c r="D166" s="88" t="s">
        <v>1365</v>
      </c>
      <c r="E166" s="88" t="s">
        <v>1366</v>
      </c>
      <c r="F166" s="89" t="s">
        <v>853</v>
      </c>
      <c r="G166" s="89" t="s">
        <v>1110</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1367</v>
      </c>
      <c r="B167" s="83">
        <v>18</v>
      </c>
      <c r="C167" s="85" t="s">
        <v>21</v>
      </c>
      <c r="D167" s="87" t="s">
        <v>1368</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1367</v>
      </c>
      <c r="B168" s="84" t="s">
        <v>1369</v>
      </c>
      <c r="C168" s="86" t="s">
        <v>1370</v>
      </c>
      <c r="D168" s="88" t="s">
        <v>1371</v>
      </c>
      <c r="E168" s="88" t="s">
        <v>1372</v>
      </c>
      <c r="F168" s="89" t="s">
        <v>853</v>
      </c>
      <c r="G168" s="89" t="s">
        <v>794</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1367</v>
      </c>
      <c r="B169" s="84" t="s">
        <v>1373</v>
      </c>
      <c r="C169" s="86" t="s">
        <v>1374</v>
      </c>
      <c r="D169" s="88" t="s">
        <v>1375</v>
      </c>
      <c r="E169" s="88" t="s">
        <v>1376</v>
      </c>
      <c r="F169" s="89" t="s">
        <v>1007</v>
      </c>
      <c r="G169" s="89" t="s">
        <v>746</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1367</v>
      </c>
      <c r="B170" s="84" t="s">
        <v>1377</v>
      </c>
      <c r="C170" s="86" t="s">
        <v>1378</v>
      </c>
      <c r="D170" s="88" t="s">
        <v>1379</v>
      </c>
      <c r="E170" s="88" t="s">
        <v>1380</v>
      </c>
      <c r="F170" s="89" t="s">
        <v>1007</v>
      </c>
      <c r="G170" s="89" t="s">
        <v>778</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1367</v>
      </c>
      <c r="B171" s="84" t="s">
        <v>1381</v>
      </c>
      <c r="C171" s="86" t="s">
        <v>1382</v>
      </c>
      <c r="D171" s="88" t="s">
        <v>1383</v>
      </c>
      <c r="E171" s="88" t="s">
        <v>1384</v>
      </c>
      <c r="F171" s="89" t="s">
        <v>1007</v>
      </c>
      <c r="G171" s="89" t="s">
        <v>778</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1367</v>
      </c>
      <c r="B172" s="94" t="s">
        <v>1385</v>
      </c>
      <c r="C172" s="95" t="s">
        <v>1386</v>
      </c>
      <c r="D172" s="96" t="s">
        <v>1387</v>
      </c>
      <c r="E172" s="96" t="s">
        <v>1388</v>
      </c>
      <c r="F172" s="97" t="s">
        <v>1007</v>
      </c>
      <c r="G172" s="97" t="s">
        <v>746</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11" t="s">
        <v>448</v>
      </c>
      <c r="B176" s="211"/>
      <c r="C176" s="211"/>
      <c r="D176" s="21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IFERROR(INDEX('Recommendations'!$H$2:$H$86, MATCH(J2,'Recommendations'!$A$2:$A$86,0))="Implemented", FALSE))</xm:f>
            <x14:dxf>
              <font>
                <color rgb="FF000000"/>
              </font>
              <fill>
                <patternFill>
                  <bgColor rgb="FF3C7D22"/>
                </patternFill>
              </fill>
            </x14:dxf>
          </x14:cfRule>
          <x14:cfRule type="expression" priority="2" id="{00000000-000E-0000-0400-000002000000}">
            <xm:f>AND(J2&lt;&gt;"", IFERROR(INDEX('Recommendations'!$H$2:$H$86, MATCH(J2,'Recommendations'!$A$2:$A$86,0))="Compensated", FALSE))</xm:f>
            <x14:dxf>
              <font>
                <color rgb="FF000000"/>
              </font>
              <fill>
                <patternFill>
                  <bgColor rgb="FFC6E0B4"/>
                </patternFill>
              </fill>
            </x14:dxf>
          </x14:cfRule>
          <x14:cfRule type="expression" priority="3" id="{00000000-000E-0000-0400-000003000000}">
            <xm:f>AND(J2&lt;&gt;"", IFERROR(INDEX('Recommendations'!$H$2:$H$86, MATCH(J2,'Recommendations'!$A$2:$A$86,0))="Testing", FALSE))</xm:f>
            <x14:dxf>
              <font>
                <color rgb="FF000000"/>
              </font>
              <fill>
                <patternFill>
                  <bgColor rgb="FFFFC000"/>
                </patternFill>
              </fill>
            </x14:dxf>
          </x14:cfRule>
          <x14:cfRule type="expression" priority="4" id="{00000000-000E-0000-0400-000004000000}">
            <xm:f>AND(J2&lt;&gt;"", IFERROR(INDEX('Recommendations'!$H$2:$H$86, MATCH(J2,'Recommendations'!$A$2:$A$86,0))="Failed", FALSE))</xm:f>
            <x14:dxf>
              <font>
                <color rgb="FF000000"/>
              </font>
              <fill>
                <patternFill>
                  <bgColor rgb="FFD82891"/>
                </patternFill>
              </fill>
            </x14:dxf>
          </x14:cfRule>
          <x14:cfRule type="expression" priority="5" id="{00000000-000E-0000-0400-000005000000}">
            <xm:f>AND(J2&lt;&gt;"", IFERROR(INDEX('Recommendations'!$H$2:$H$86, MATCH(J2,'Recommendations'!$A$2:$A$86,0))="Risk Accepted", FALSE))</xm:f>
            <x14:dxf>
              <font>
                <color rgb="FF000000"/>
              </font>
              <fill>
                <patternFill>
                  <bgColor rgb="FFD9D9D9"/>
                </patternFill>
              </fill>
            </x14:dxf>
          </x14:cfRule>
          <x14:cfRule type="expression" priority="6" id="{00000000-000E-0000-0400-000006000000}">
            <xm:f>AND(J2&lt;&gt;"", IFERROR(INDEX('Recommendations'!$H$2:$H$86, MATCH(J2,'Recommendations'!$A$2:$A$86,0))="N/A",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129" t="s">
        <v>1389</v>
      </c>
      <c r="B1" s="130" t="s">
        <v>1390</v>
      </c>
      <c r="C1" s="130" t="s">
        <v>1391</v>
      </c>
      <c r="D1" s="130" t="s">
        <v>1392</v>
      </c>
      <c r="E1" s="130" t="s">
        <v>1393</v>
      </c>
      <c r="F1" s="130" t="s">
        <v>688</v>
      </c>
      <c r="G1" s="130" t="s">
        <v>689</v>
      </c>
      <c r="H1" s="130" t="s">
        <v>690</v>
      </c>
      <c r="I1" s="130" t="s">
        <v>691</v>
      </c>
      <c r="J1" s="130" t="s">
        <v>692</v>
      </c>
      <c r="K1" s="130" t="s">
        <v>693</v>
      </c>
      <c r="L1" s="130" t="s">
        <v>694</v>
      </c>
      <c r="M1" s="130" t="s">
        <v>695</v>
      </c>
      <c r="N1" s="130" t="s">
        <v>696</v>
      </c>
      <c r="O1" s="130" t="s">
        <v>697</v>
      </c>
      <c r="P1" s="130" t="s">
        <v>698</v>
      </c>
      <c r="Q1" s="130" t="s">
        <v>699</v>
      </c>
      <c r="R1" s="130" t="s">
        <v>700</v>
      </c>
      <c r="S1" s="130" t="s">
        <v>701</v>
      </c>
      <c r="T1" s="130" t="s">
        <v>702</v>
      </c>
      <c r="U1" s="130" t="s">
        <v>703</v>
      </c>
      <c r="V1" s="130" t="s">
        <v>704</v>
      </c>
      <c r="W1" s="130" t="s">
        <v>705</v>
      </c>
      <c r="X1" s="130" t="s">
        <v>706</v>
      </c>
      <c r="Y1" s="130" t="s">
        <v>707</v>
      </c>
      <c r="Z1" s="130" t="s">
        <v>708</v>
      </c>
      <c r="AA1" s="130" t="s">
        <v>709</v>
      </c>
      <c r="AB1" s="130" t="s">
        <v>710</v>
      </c>
      <c r="AC1" s="130" t="s">
        <v>711</v>
      </c>
      <c r="AD1" s="130" t="s">
        <v>712</v>
      </c>
      <c r="AE1" s="130" t="s">
        <v>713</v>
      </c>
      <c r="AF1" s="130" t="s">
        <v>714</v>
      </c>
      <c r="AG1" s="130" t="s">
        <v>715</v>
      </c>
      <c r="AH1" s="130" t="s">
        <v>716</v>
      </c>
      <c r="AI1" s="130" t="s">
        <v>717</v>
      </c>
      <c r="AJ1" s="130" t="s">
        <v>718</v>
      </c>
      <c r="AK1" s="130" t="s">
        <v>719</v>
      </c>
      <c r="AL1" s="130" t="s">
        <v>720</v>
      </c>
      <c r="AM1" s="130" t="s">
        <v>721</v>
      </c>
      <c r="AN1" s="130" t="s">
        <v>722</v>
      </c>
      <c r="AO1" s="130" t="s">
        <v>723</v>
      </c>
      <c r="AP1" s="130" t="s">
        <v>724</v>
      </c>
      <c r="AQ1" s="130" t="s">
        <v>725</v>
      </c>
      <c r="AR1" s="130" t="s">
        <v>726</v>
      </c>
      <c r="AS1" s="130" t="s">
        <v>727</v>
      </c>
      <c r="AT1" s="131" t="s">
        <v>728</v>
      </c>
    </row>
    <row r="2" spans="1:46" ht="60" customHeight="1" outlineLevel="1" x14ac:dyDescent="0.35">
      <c r="A2" s="123" t="s">
        <v>529</v>
      </c>
      <c r="B2" s="109" t="s">
        <v>1394</v>
      </c>
      <c r="C2" s="109"/>
      <c r="D2" s="112" t="s">
        <v>1395</v>
      </c>
      <c r="E2" s="112"/>
      <c r="F2" s="114" t="str">
        <f>IF(COUNTIF(G2:AT2,"&lt;&gt;")=0,"",SUMPRODUCT(((Recommendations[ImplStatus]="Implemented")+(Recommendations[ImplStatus]="Compensated"))*ISNUMBER(MATCH(Recommendations[Id],G2:AT2,0)))/COUNTIF(G2:AT2,"&lt;&gt;"))</f>
        <v/>
      </c>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26"/>
    </row>
    <row r="3" spans="1:46" ht="60" customHeight="1" x14ac:dyDescent="0.35">
      <c r="A3" s="124" t="s">
        <v>529</v>
      </c>
      <c r="B3" s="110" t="s">
        <v>1394</v>
      </c>
      <c r="C3" s="111" t="s">
        <v>1396</v>
      </c>
      <c r="D3" s="113" t="s">
        <v>1397</v>
      </c>
      <c r="E3" s="113" t="s">
        <v>1398</v>
      </c>
      <c r="F3" s="115" t="str">
        <f>IF(COUNTIF(G3:AT3,"&lt;&gt;")=0,"",SUMPRODUCT(((Recommendations[ImplStatus]="Implemented")+(Recommendations[ImplStatus]="Compensated"))*ISNUMBER(MATCH(Recommendations[Id],G3:AT3,0)))/COUNTIF(G3:AT3,"&lt;&gt;"))</f>
        <v/>
      </c>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27"/>
    </row>
    <row r="4" spans="1:46" ht="60" customHeight="1" x14ac:dyDescent="0.35">
      <c r="A4" s="124" t="s">
        <v>529</v>
      </c>
      <c r="B4" s="110" t="s">
        <v>1394</v>
      </c>
      <c r="C4" s="111" t="s">
        <v>1399</v>
      </c>
      <c r="D4" s="113" t="s">
        <v>1400</v>
      </c>
      <c r="E4" s="113" t="s">
        <v>1401</v>
      </c>
      <c r="F4" s="115" t="str">
        <f>IF(COUNTIF(G4:AT4,"&lt;&gt;")=0,"",SUMPRODUCT(((Recommendations[ImplStatus]="Implemented")+(Recommendations[ImplStatus]="Compensated"))*ISNUMBER(MATCH(Recommendations[Id],G4:AT4,0)))/COUNTIF(G4:AT4,"&lt;&gt;"))</f>
        <v/>
      </c>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27"/>
    </row>
    <row r="5" spans="1:46" ht="60" customHeight="1" x14ac:dyDescent="0.35">
      <c r="A5" s="124" t="s">
        <v>529</v>
      </c>
      <c r="B5" s="110" t="s">
        <v>1394</v>
      </c>
      <c r="C5" s="111" t="s">
        <v>1402</v>
      </c>
      <c r="D5" s="113" t="s">
        <v>1403</v>
      </c>
      <c r="E5" s="113" t="s">
        <v>1404</v>
      </c>
      <c r="F5" s="115" t="str">
        <f>IF(COUNTIF(G5:AT5,"&lt;&gt;")=0,"",SUMPRODUCT(((Recommendations[ImplStatus]="Implemented")+(Recommendations[ImplStatus]="Compensated"))*ISNUMBER(MATCH(Recommendations[Id],G5:AT5,0)))/COUNTIF(G5:AT5,"&lt;&gt;"))</f>
        <v/>
      </c>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27"/>
    </row>
    <row r="6" spans="1:46" ht="60" customHeight="1" x14ac:dyDescent="0.35">
      <c r="A6" s="124" t="s">
        <v>529</v>
      </c>
      <c r="B6" s="110" t="s">
        <v>1394</v>
      </c>
      <c r="C6" s="111" t="s">
        <v>1405</v>
      </c>
      <c r="D6" s="113" t="s">
        <v>1406</v>
      </c>
      <c r="E6" s="113" t="s">
        <v>1407</v>
      </c>
      <c r="F6" s="115" t="str">
        <f>IF(COUNTIF(G6:AT6,"&lt;&gt;")=0,"",SUMPRODUCT(((Recommendations[ImplStatus]="Implemented")+(Recommendations[ImplStatus]="Compensated"))*ISNUMBER(MATCH(Recommendations[Id],G6:AT6,0)))/COUNTIF(G6:AT6,"&lt;&gt;"))</f>
        <v/>
      </c>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27"/>
    </row>
    <row r="7" spans="1:46" ht="60" customHeight="1" x14ac:dyDescent="0.35">
      <c r="A7" s="124" t="s">
        <v>529</v>
      </c>
      <c r="B7" s="110" t="s">
        <v>1394</v>
      </c>
      <c r="C7" s="111" t="s">
        <v>1408</v>
      </c>
      <c r="D7" s="113" t="s">
        <v>1409</v>
      </c>
      <c r="E7" s="113" t="s">
        <v>1410</v>
      </c>
      <c r="F7" s="115" t="str">
        <f>IF(COUNTIF(G7:AT7,"&lt;&gt;")=0,"",SUMPRODUCT(((Recommendations[ImplStatus]="Implemented")+(Recommendations[ImplStatus]="Compensated"))*ISNUMBER(MATCH(Recommendations[Id],G7:AT7,0)))/COUNTIF(G7:AT7,"&lt;&gt;"))</f>
        <v/>
      </c>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27"/>
    </row>
    <row r="8" spans="1:46" ht="60" customHeight="1" x14ac:dyDescent="0.35">
      <c r="A8" s="124" t="s">
        <v>529</v>
      </c>
      <c r="B8" s="110" t="s">
        <v>1394</v>
      </c>
      <c r="C8" s="111" t="s">
        <v>1411</v>
      </c>
      <c r="D8" s="113" t="s">
        <v>1412</v>
      </c>
      <c r="E8" s="113" t="s">
        <v>1413</v>
      </c>
      <c r="F8" s="115" t="str">
        <f>IF(COUNTIF(G8:AT8,"&lt;&gt;")=0,"",SUMPRODUCT(((Recommendations[ImplStatus]="Implemented")+(Recommendations[ImplStatus]="Compensated"))*ISNUMBER(MATCH(Recommendations[Id],G8:AT8,0)))/COUNTIF(G8:AT8,"&lt;&gt;"))</f>
        <v/>
      </c>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27"/>
    </row>
    <row r="9" spans="1:46" ht="60" customHeight="1" x14ac:dyDescent="0.35">
      <c r="A9" s="124" t="s">
        <v>529</v>
      </c>
      <c r="B9" s="110" t="s">
        <v>1394</v>
      </c>
      <c r="C9" s="111" t="s">
        <v>1414</v>
      </c>
      <c r="D9" s="113" t="s">
        <v>1415</v>
      </c>
      <c r="E9" s="113" t="s">
        <v>1416</v>
      </c>
      <c r="F9" s="115" t="str">
        <f>IF(COUNTIF(G9:AT9,"&lt;&gt;")=0,"",SUMPRODUCT(((Recommendations[ImplStatus]="Implemented")+(Recommendations[ImplStatus]="Compensated"))*ISNUMBER(MATCH(Recommendations[Id],G9:AT9,0)))/COUNTIF(G9:AT9,"&lt;&gt;"))</f>
        <v/>
      </c>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27"/>
    </row>
    <row r="10" spans="1:46" ht="60" customHeight="1" x14ac:dyDescent="0.35">
      <c r="A10" s="124" t="s">
        <v>529</v>
      </c>
      <c r="B10" s="110" t="s">
        <v>1394</v>
      </c>
      <c r="C10" s="111" t="s">
        <v>1417</v>
      </c>
      <c r="D10" s="113" t="s">
        <v>1418</v>
      </c>
      <c r="E10" s="113" t="s">
        <v>1419</v>
      </c>
      <c r="F10" s="115" t="str">
        <f>IF(COUNTIF(G10:AT10,"&lt;&gt;")=0,"",SUMPRODUCT(((Recommendations[ImplStatus]="Implemented")+(Recommendations[ImplStatus]="Compensated"))*ISNUMBER(MATCH(Recommendations[Id],G10:AT10,0)))/COUNTIF(G10:AT10,"&lt;&gt;"))</f>
        <v/>
      </c>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27"/>
    </row>
    <row r="11" spans="1:46" ht="60" customHeight="1" x14ac:dyDescent="0.35">
      <c r="A11" s="124" t="s">
        <v>529</v>
      </c>
      <c r="B11" s="110" t="s">
        <v>1394</v>
      </c>
      <c r="C11" s="111" t="s">
        <v>1420</v>
      </c>
      <c r="D11" s="113" t="s">
        <v>1421</v>
      </c>
      <c r="E11" s="113" t="s">
        <v>1422</v>
      </c>
      <c r="F11" s="115" t="str">
        <f>IF(COUNTIF(G11:AT11,"&lt;&gt;")=0,"",SUMPRODUCT(((Recommendations[ImplStatus]="Implemented")+(Recommendations[ImplStatus]="Compensated"))*ISNUMBER(MATCH(Recommendations[Id],G11:AT11,0)))/COUNTIF(G11:AT11,"&lt;&gt;"))</f>
        <v/>
      </c>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27"/>
    </row>
    <row r="12" spans="1:46" ht="60" customHeight="1" x14ac:dyDescent="0.35">
      <c r="A12" s="124" t="s">
        <v>529</v>
      </c>
      <c r="B12" s="110" t="s">
        <v>1394</v>
      </c>
      <c r="C12" s="111" t="s">
        <v>1423</v>
      </c>
      <c r="D12" s="113" t="s">
        <v>1424</v>
      </c>
      <c r="E12" s="113" t="s">
        <v>1425</v>
      </c>
      <c r="F12" s="115" t="str">
        <f>IF(COUNTIF(G12:AT12,"&lt;&gt;")=0,"",SUMPRODUCT(((Recommendations[ImplStatus]="Implemented")+(Recommendations[ImplStatus]="Compensated"))*ISNUMBER(MATCH(Recommendations[Id],G12:AT12,0)))/COUNTIF(G12:AT12,"&lt;&gt;"))</f>
        <v/>
      </c>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27"/>
    </row>
    <row r="13" spans="1:46" ht="60" customHeight="1" x14ac:dyDescent="0.35">
      <c r="A13" s="124" t="s">
        <v>529</v>
      </c>
      <c r="B13" s="110" t="s">
        <v>1394</v>
      </c>
      <c r="C13" s="111" t="s">
        <v>1426</v>
      </c>
      <c r="D13" s="113" t="s">
        <v>1427</v>
      </c>
      <c r="E13" s="113" t="s">
        <v>1428</v>
      </c>
      <c r="F13" s="115" t="str">
        <f>IF(COUNTIF(G13:AT13,"&lt;&gt;")=0,"",SUMPRODUCT(((Recommendations[ImplStatus]="Implemented")+(Recommendations[ImplStatus]="Compensated"))*ISNUMBER(MATCH(Recommendations[Id],G13:AT13,0)))/COUNTIF(G13:AT13,"&lt;&gt;"))</f>
        <v/>
      </c>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27"/>
    </row>
    <row r="14" spans="1:46" ht="60" customHeight="1" x14ac:dyDescent="0.35">
      <c r="A14" s="124" t="s">
        <v>529</v>
      </c>
      <c r="B14" s="110" t="s">
        <v>1394</v>
      </c>
      <c r="C14" s="111" t="s">
        <v>1429</v>
      </c>
      <c r="D14" s="113" t="s">
        <v>1430</v>
      </c>
      <c r="E14" s="113" t="s">
        <v>1431</v>
      </c>
      <c r="F14" s="115" t="str">
        <f>IF(COUNTIF(G14:AT14,"&lt;&gt;")=0,"",SUMPRODUCT(((Recommendations[ImplStatus]="Implemented")+(Recommendations[ImplStatus]="Compensated"))*ISNUMBER(MATCH(Recommendations[Id],G14:AT14,0)))/COUNTIF(G14:AT14,"&lt;&gt;"))</f>
        <v/>
      </c>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27"/>
    </row>
    <row r="15" spans="1:46" ht="60" customHeight="1" x14ac:dyDescent="0.35">
      <c r="A15" s="124" t="s">
        <v>529</v>
      </c>
      <c r="B15" s="110" t="s">
        <v>1394</v>
      </c>
      <c r="C15" s="111" t="s">
        <v>1432</v>
      </c>
      <c r="D15" s="113" t="s">
        <v>1433</v>
      </c>
      <c r="E15" s="113" t="s">
        <v>1434</v>
      </c>
      <c r="F15" s="115" t="str">
        <f>IF(COUNTIF(G15:AT15,"&lt;&gt;")=0,"",SUMPRODUCT(((Recommendations[ImplStatus]="Implemented")+(Recommendations[ImplStatus]="Compensated"))*ISNUMBER(MATCH(Recommendations[Id],G15:AT15,0)))/COUNTIF(G15:AT15,"&lt;&gt;"))</f>
        <v/>
      </c>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27"/>
    </row>
    <row r="16" spans="1:46" ht="60" customHeight="1" x14ac:dyDescent="0.35">
      <c r="A16" s="124" t="s">
        <v>529</v>
      </c>
      <c r="B16" s="110" t="s">
        <v>1394</v>
      </c>
      <c r="C16" s="111" t="s">
        <v>1435</v>
      </c>
      <c r="D16" s="113" t="s">
        <v>1436</v>
      </c>
      <c r="E16" s="113" t="s">
        <v>1437</v>
      </c>
      <c r="F16" s="115" t="str">
        <f>IF(COUNTIF(G16:AT16,"&lt;&gt;")=0,"",SUMPRODUCT(((Recommendations[ImplStatus]="Implemented")+(Recommendations[ImplStatus]="Compensated"))*ISNUMBER(MATCH(Recommendations[Id],G16:AT16,0)))/COUNTIF(G16:AT16,"&lt;&gt;"))</f>
        <v/>
      </c>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27"/>
    </row>
    <row r="17" spans="1:46" ht="60" customHeight="1" x14ac:dyDescent="0.35">
      <c r="A17" s="124" t="s">
        <v>529</v>
      </c>
      <c r="B17" s="110" t="s">
        <v>1394</v>
      </c>
      <c r="C17" s="111" t="s">
        <v>1438</v>
      </c>
      <c r="D17" s="113" t="s">
        <v>1439</v>
      </c>
      <c r="E17" s="113" t="s">
        <v>1440</v>
      </c>
      <c r="F17" s="115" t="str">
        <f>IF(COUNTIF(G17:AT17,"&lt;&gt;")=0,"",SUMPRODUCT(((Recommendations[ImplStatus]="Implemented")+(Recommendations[ImplStatus]="Compensated"))*ISNUMBER(MATCH(Recommendations[Id],G17:AT17,0)))/COUNTIF(G17:AT17,"&lt;&gt;"))</f>
        <v/>
      </c>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27"/>
    </row>
    <row r="18" spans="1:46" ht="60" customHeight="1" x14ac:dyDescent="0.35">
      <c r="A18" s="124" t="s">
        <v>529</v>
      </c>
      <c r="B18" s="110" t="s">
        <v>1394</v>
      </c>
      <c r="C18" s="111" t="s">
        <v>1441</v>
      </c>
      <c r="D18" s="113" t="s">
        <v>1442</v>
      </c>
      <c r="E18" s="113" t="s">
        <v>1443</v>
      </c>
      <c r="F18" s="115" t="str">
        <f>IF(COUNTIF(G18:AT18,"&lt;&gt;")=0,"",SUMPRODUCT(((Recommendations[ImplStatus]="Implemented")+(Recommendations[ImplStatus]="Compensated"))*ISNUMBER(MATCH(Recommendations[Id],G18:AT18,0)))/COUNTIF(G18:AT18,"&lt;&gt;"))</f>
        <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27"/>
    </row>
    <row r="19" spans="1:46" ht="60" customHeight="1" outlineLevel="1" x14ac:dyDescent="0.35">
      <c r="A19" s="123" t="s">
        <v>529</v>
      </c>
      <c r="B19" s="109" t="s">
        <v>1444</v>
      </c>
      <c r="C19" s="109"/>
      <c r="D19" s="112" t="s">
        <v>1445</v>
      </c>
      <c r="E19" s="112"/>
      <c r="F19" s="114" t="str">
        <f>IF(COUNTIF(G19:AT19,"&lt;&gt;")=0,"",SUMPRODUCT(((Recommendations[ImplStatus]="Implemented")+(Recommendations[ImplStatus]="Compensated"))*ISNUMBER(MATCH(Recommendations[Id],G19:AT19,0)))/COUNTIF(G19:AT19,"&lt;&gt;"))</f>
        <v/>
      </c>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26"/>
    </row>
    <row r="20" spans="1:46" ht="60" customHeight="1" x14ac:dyDescent="0.35">
      <c r="A20" s="124" t="s">
        <v>529</v>
      </c>
      <c r="B20" s="110" t="s">
        <v>1444</v>
      </c>
      <c r="C20" s="111" t="s">
        <v>1446</v>
      </c>
      <c r="D20" s="113" t="s">
        <v>1447</v>
      </c>
      <c r="E20" s="113" t="s">
        <v>1448</v>
      </c>
      <c r="F20" s="115" t="str">
        <f>IF(COUNTIF(G20:AT20,"&lt;&gt;")=0,"",SUMPRODUCT(((Recommendations[ImplStatus]="Implemented")+(Recommendations[ImplStatus]="Compensated"))*ISNUMBER(MATCH(Recommendations[Id],G20:AT20,0)))/COUNTIF(G20:AT20,"&lt;&gt;"))</f>
        <v/>
      </c>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27"/>
    </row>
    <row r="21" spans="1:46" ht="60" customHeight="1" x14ac:dyDescent="0.35">
      <c r="A21" s="124" t="s">
        <v>529</v>
      </c>
      <c r="B21" s="110" t="s">
        <v>1444</v>
      </c>
      <c r="C21" s="111" t="s">
        <v>1449</v>
      </c>
      <c r="D21" s="113" t="s">
        <v>1450</v>
      </c>
      <c r="E21" s="113" t="s">
        <v>1451</v>
      </c>
      <c r="F21" s="115" t="str">
        <f>IF(COUNTIF(G21:AT21,"&lt;&gt;")=0,"",SUMPRODUCT(((Recommendations[ImplStatus]="Implemented")+(Recommendations[ImplStatus]="Compensated"))*ISNUMBER(MATCH(Recommendations[Id],G21:AT21,0)))/COUNTIF(G21:AT21,"&lt;&gt;"))</f>
        <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27"/>
    </row>
    <row r="22" spans="1:46" ht="60" customHeight="1" x14ac:dyDescent="0.35">
      <c r="A22" s="124" t="s">
        <v>529</v>
      </c>
      <c r="B22" s="110" t="s">
        <v>1444</v>
      </c>
      <c r="C22" s="111" t="s">
        <v>1452</v>
      </c>
      <c r="D22" s="113" t="s">
        <v>1453</v>
      </c>
      <c r="E22" s="113" t="s">
        <v>1454</v>
      </c>
      <c r="F22" s="115" t="str">
        <f>IF(COUNTIF(G22:AT22,"&lt;&gt;")=0,"",SUMPRODUCT(((Recommendations[ImplStatus]="Implemented")+(Recommendations[ImplStatus]="Compensated"))*ISNUMBER(MATCH(Recommendations[Id],G22:AT22,0)))/COUNTIF(G22:AT22,"&lt;&gt;"))</f>
        <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27"/>
    </row>
    <row r="23" spans="1:46" ht="60" customHeight="1" x14ac:dyDescent="0.35">
      <c r="A23" s="124" t="s">
        <v>529</v>
      </c>
      <c r="B23" s="110" t="s">
        <v>1444</v>
      </c>
      <c r="C23" s="111" t="s">
        <v>1455</v>
      </c>
      <c r="D23" s="113" t="s">
        <v>1456</v>
      </c>
      <c r="E23" s="113" t="s">
        <v>1457</v>
      </c>
      <c r="F23" s="115" t="str">
        <f>IF(COUNTIF(G23:AT23,"&lt;&gt;")=0,"",SUMPRODUCT(((Recommendations[ImplStatus]="Implemented")+(Recommendations[ImplStatus]="Compensated"))*ISNUMBER(MATCH(Recommendations[Id],G23:AT23,0)))/COUNTIF(G23:AT23,"&lt;&gt;"))</f>
        <v/>
      </c>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27"/>
    </row>
    <row r="24" spans="1:46" ht="60" customHeight="1" x14ac:dyDescent="0.35">
      <c r="A24" s="124" t="s">
        <v>529</v>
      </c>
      <c r="B24" s="110" t="s">
        <v>1444</v>
      </c>
      <c r="C24" s="111" t="s">
        <v>1458</v>
      </c>
      <c r="D24" s="113" t="s">
        <v>1459</v>
      </c>
      <c r="E24" s="113" t="s">
        <v>1460</v>
      </c>
      <c r="F24" s="115" t="str">
        <f>IF(COUNTIF(G24:AT24,"&lt;&gt;")=0,"",SUMPRODUCT(((Recommendations[ImplStatus]="Implemented")+(Recommendations[ImplStatus]="Compensated"))*ISNUMBER(MATCH(Recommendations[Id],G24:AT24,0)))/COUNTIF(G24:AT24,"&lt;&gt;"))</f>
        <v/>
      </c>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27"/>
    </row>
    <row r="25" spans="1:46" ht="60" customHeight="1" x14ac:dyDescent="0.35">
      <c r="A25" s="124" t="s">
        <v>529</v>
      </c>
      <c r="B25" s="110" t="s">
        <v>1444</v>
      </c>
      <c r="C25" s="111" t="s">
        <v>1461</v>
      </c>
      <c r="D25" s="113" t="s">
        <v>1462</v>
      </c>
      <c r="E25" s="113" t="s">
        <v>1463</v>
      </c>
      <c r="F25" s="115" t="str">
        <f>IF(COUNTIF(G25:AT25,"&lt;&gt;")=0,"",SUMPRODUCT(((Recommendations[ImplStatus]="Implemented")+(Recommendations[ImplStatus]="Compensated"))*ISNUMBER(MATCH(Recommendations[Id],G25:AT25,0)))/COUNTIF(G25:AT25,"&lt;&gt;"))</f>
        <v/>
      </c>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7"/>
    </row>
    <row r="26" spans="1:46" ht="60" customHeight="1" x14ac:dyDescent="0.35">
      <c r="A26" s="124" t="s">
        <v>529</v>
      </c>
      <c r="B26" s="110" t="s">
        <v>1444</v>
      </c>
      <c r="C26" s="111" t="s">
        <v>1464</v>
      </c>
      <c r="D26" s="113" t="s">
        <v>1465</v>
      </c>
      <c r="E26" s="113" t="s">
        <v>1466</v>
      </c>
      <c r="F26" s="115" t="str">
        <f>IF(COUNTIF(G26:AT26,"&lt;&gt;")=0,"",SUMPRODUCT(((Recommendations[ImplStatus]="Implemented")+(Recommendations[ImplStatus]="Compensated"))*ISNUMBER(MATCH(Recommendations[Id],G26:AT26,0)))/COUNTIF(G26:AT26,"&lt;&gt;"))</f>
        <v/>
      </c>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27"/>
    </row>
    <row r="27" spans="1:46" ht="60" customHeight="1" x14ac:dyDescent="0.35">
      <c r="A27" s="124" t="s">
        <v>529</v>
      </c>
      <c r="B27" s="110" t="s">
        <v>1444</v>
      </c>
      <c r="C27" s="111" t="s">
        <v>1467</v>
      </c>
      <c r="D27" s="113" t="s">
        <v>1468</v>
      </c>
      <c r="E27" s="113" t="s">
        <v>1469</v>
      </c>
      <c r="F27" s="115" t="str">
        <f>IF(COUNTIF(G27:AT27,"&lt;&gt;")=0,"",SUMPRODUCT(((Recommendations[ImplStatus]="Implemented")+(Recommendations[ImplStatus]="Compensated"))*ISNUMBER(MATCH(Recommendations[Id],G27:AT27,0)))/COUNTIF(G27:AT27,"&lt;&gt;"))</f>
        <v/>
      </c>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27"/>
    </row>
    <row r="28" spans="1:46" ht="60" customHeight="1" x14ac:dyDescent="0.35">
      <c r="A28" s="124" t="s">
        <v>529</v>
      </c>
      <c r="B28" s="110" t="s">
        <v>1444</v>
      </c>
      <c r="C28" s="111" t="s">
        <v>1470</v>
      </c>
      <c r="D28" s="113" t="s">
        <v>1471</v>
      </c>
      <c r="E28" s="113" t="s">
        <v>1472</v>
      </c>
      <c r="F28" s="115" t="str">
        <f>IF(COUNTIF(G28:AT28,"&lt;&gt;")=0,"",SUMPRODUCT(((Recommendations[ImplStatus]="Implemented")+(Recommendations[ImplStatus]="Compensated"))*ISNUMBER(MATCH(Recommendations[Id],G28:AT28,0)))/COUNTIF(G28:AT28,"&lt;&gt;"))</f>
        <v/>
      </c>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27"/>
    </row>
    <row r="29" spans="1:46" ht="60" customHeight="1" x14ac:dyDescent="0.35">
      <c r="A29" s="124" t="s">
        <v>529</v>
      </c>
      <c r="B29" s="110" t="s">
        <v>1444</v>
      </c>
      <c r="C29" s="111" t="s">
        <v>1473</v>
      </c>
      <c r="D29" s="113" t="s">
        <v>1474</v>
      </c>
      <c r="E29" s="113" t="s">
        <v>1475</v>
      </c>
      <c r="F29" s="115" t="str">
        <f>IF(COUNTIF(G29:AT29,"&lt;&gt;")=0,"",SUMPRODUCT(((Recommendations[ImplStatus]="Implemented")+(Recommendations[ImplStatus]="Compensated"))*ISNUMBER(MATCH(Recommendations[Id],G29:AT29,0)))/COUNTIF(G29:AT29,"&lt;&gt;"))</f>
        <v/>
      </c>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27"/>
    </row>
    <row r="30" spans="1:46" ht="60" customHeight="1" x14ac:dyDescent="0.35">
      <c r="A30" s="124" t="s">
        <v>529</v>
      </c>
      <c r="B30" s="110" t="s">
        <v>1444</v>
      </c>
      <c r="C30" s="111" t="s">
        <v>1476</v>
      </c>
      <c r="D30" s="113" t="s">
        <v>1477</v>
      </c>
      <c r="E30" s="113" t="s">
        <v>1478</v>
      </c>
      <c r="F30" s="115" t="str">
        <f>IF(COUNTIF(G30:AT30,"&lt;&gt;")=0,"",SUMPRODUCT(((Recommendations[ImplStatus]="Implemented")+(Recommendations[ImplStatus]="Compensated"))*ISNUMBER(MATCH(Recommendations[Id],G30:AT30,0)))/COUNTIF(G30:AT30,"&lt;&gt;"))</f>
        <v/>
      </c>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27"/>
    </row>
    <row r="31" spans="1:46" ht="60" customHeight="1" x14ac:dyDescent="0.35">
      <c r="A31" s="124" t="s">
        <v>529</v>
      </c>
      <c r="B31" s="110" t="s">
        <v>1444</v>
      </c>
      <c r="C31" s="111" t="s">
        <v>1479</v>
      </c>
      <c r="D31" s="113" t="s">
        <v>1480</v>
      </c>
      <c r="E31" s="113" t="s">
        <v>1481</v>
      </c>
      <c r="F31" s="115" t="str">
        <f>IF(COUNTIF(G31:AT31,"&lt;&gt;")=0,"",SUMPRODUCT(((Recommendations[ImplStatus]="Implemented")+(Recommendations[ImplStatus]="Compensated"))*ISNUMBER(MATCH(Recommendations[Id],G31:AT31,0)))/COUNTIF(G31:AT31,"&lt;&gt;"))</f>
        <v/>
      </c>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27"/>
    </row>
    <row r="32" spans="1:46" ht="60" customHeight="1" outlineLevel="1" x14ac:dyDescent="0.35">
      <c r="A32" s="123" t="s">
        <v>1482</v>
      </c>
      <c r="B32" s="109"/>
      <c r="C32" s="109"/>
      <c r="D32" s="112" t="s">
        <v>1483</v>
      </c>
      <c r="E32" s="112"/>
      <c r="F32" s="114" t="str">
        <f>IF(COUNTIF(G32:AT32,"&lt;&gt;")=0,"",SUMPRODUCT(((Recommendations[ImplStatus]="Implemented")+(Recommendations[ImplStatus]="Compensated"))*ISNUMBER(MATCH(Recommendations[Id],G32:AT32,0)))/COUNTIF(G32:AT32,"&lt;&gt;"))</f>
        <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26"/>
    </row>
    <row r="33" spans="1:46" ht="60" customHeight="1" x14ac:dyDescent="0.35">
      <c r="A33" s="124" t="s">
        <v>1482</v>
      </c>
      <c r="B33" s="110"/>
      <c r="C33" s="111" t="s">
        <v>1484</v>
      </c>
      <c r="D33" s="113" t="s">
        <v>1485</v>
      </c>
      <c r="E33" s="113" t="s">
        <v>1486</v>
      </c>
      <c r="F33" s="115" t="str">
        <f>IF(COUNTIF(G33:AT33,"&lt;&gt;")=0,"",SUMPRODUCT(((Recommendations[ImplStatus]="Implemented")+(Recommendations[ImplStatus]="Compensated"))*ISNUMBER(MATCH(Recommendations[Id],G33:AT33,0)))/COUNTIF(G33:AT33,"&lt;&gt;"))</f>
        <v/>
      </c>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27"/>
    </row>
    <row r="34" spans="1:46" ht="60" customHeight="1" x14ac:dyDescent="0.35">
      <c r="A34" s="124" t="s">
        <v>1482</v>
      </c>
      <c r="B34" s="110"/>
      <c r="C34" s="111" t="s">
        <v>1487</v>
      </c>
      <c r="D34" s="113" t="s">
        <v>1488</v>
      </c>
      <c r="E34" s="113" t="s">
        <v>1489</v>
      </c>
      <c r="F34" s="115" t="str">
        <f>IF(COUNTIF(G34:AT34,"&lt;&gt;")=0,"",SUMPRODUCT(((Recommendations[ImplStatus]="Implemented")+(Recommendations[ImplStatus]="Compensated"))*ISNUMBER(MATCH(Recommendations[Id],G34:AT34,0)))/COUNTIF(G34:AT34,"&lt;&gt;"))</f>
        <v/>
      </c>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27"/>
    </row>
    <row r="35" spans="1:46" ht="60" customHeight="1" x14ac:dyDescent="0.35">
      <c r="A35" s="124" t="s">
        <v>1482</v>
      </c>
      <c r="B35" s="110"/>
      <c r="C35" s="111" t="s">
        <v>1490</v>
      </c>
      <c r="D35" s="113" t="s">
        <v>1491</v>
      </c>
      <c r="E35" s="113" t="s">
        <v>1492</v>
      </c>
      <c r="F35" s="115" t="str">
        <f>IF(COUNTIF(G35:AT35,"&lt;&gt;")=0,"",SUMPRODUCT(((Recommendations[ImplStatus]="Implemented")+(Recommendations[ImplStatus]="Compensated"))*ISNUMBER(MATCH(Recommendations[Id],G35:AT35,0)))/COUNTIF(G35:AT35,"&lt;&gt;"))</f>
        <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27"/>
    </row>
    <row r="36" spans="1:46" ht="60" customHeight="1" outlineLevel="1" x14ac:dyDescent="0.35">
      <c r="A36" s="123" t="s">
        <v>1482</v>
      </c>
      <c r="B36" s="109" t="s">
        <v>1493</v>
      </c>
      <c r="C36" s="109"/>
      <c r="D36" s="112" t="s">
        <v>1494</v>
      </c>
      <c r="E36" s="112"/>
      <c r="F36" s="114" t="str">
        <f>IF(COUNTIF(G36:AT36,"&lt;&gt;")=0,"",SUMPRODUCT(((Recommendations[ImplStatus]="Implemented")+(Recommendations[ImplStatus]="Compensated"))*ISNUMBER(MATCH(Recommendations[Id],G36:AT36,0)))/COUNTIF(G36:AT36,"&lt;&gt;"))</f>
        <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26"/>
    </row>
    <row r="37" spans="1:46" ht="60" customHeight="1" x14ac:dyDescent="0.35">
      <c r="A37" s="124" t="s">
        <v>1482</v>
      </c>
      <c r="B37" s="110" t="s">
        <v>1493</v>
      </c>
      <c r="C37" s="111" t="s">
        <v>1495</v>
      </c>
      <c r="D37" s="113" t="s">
        <v>1496</v>
      </c>
      <c r="E37" s="113" t="s">
        <v>1497</v>
      </c>
      <c r="F37" s="115" t="str">
        <f>IF(COUNTIF(G37:AT37,"&lt;&gt;")=0,"",SUMPRODUCT(((Recommendations[ImplStatus]="Implemented")+(Recommendations[ImplStatus]="Compensated"))*ISNUMBER(MATCH(Recommendations[Id],G37:AT37,0)))/COUNTIF(G37:AT37,"&lt;&gt;"))</f>
        <v/>
      </c>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27"/>
    </row>
    <row r="38" spans="1:46" ht="60" customHeight="1" x14ac:dyDescent="0.35">
      <c r="A38" s="124" t="s">
        <v>1482</v>
      </c>
      <c r="B38" s="110" t="s">
        <v>1493</v>
      </c>
      <c r="C38" s="111" t="s">
        <v>1498</v>
      </c>
      <c r="D38" s="113" t="s">
        <v>1499</v>
      </c>
      <c r="E38" s="113" t="s">
        <v>1500</v>
      </c>
      <c r="F38" s="115" t="str">
        <f>IF(COUNTIF(G38:AT38,"&lt;&gt;")=0,"",SUMPRODUCT(((Recommendations[ImplStatus]="Implemented")+(Recommendations[ImplStatus]="Compensated"))*ISNUMBER(MATCH(Recommendations[Id],G38:AT38,0)))/COUNTIF(G38:AT38,"&lt;&gt;"))</f>
        <v/>
      </c>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27"/>
    </row>
    <row r="39" spans="1:46" ht="60" customHeight="1" x14ac:dyDescent="0.35">
      <c r="A39" s="124" t="s">
        <v>1482</v>
      </c>
      <c r="B39" s="110" t="s">
        <v>1493</v>
      </c>
      <c r="C39" s="111" t="s">
        <v>1501</v>
      </c>
      <c r="D39" s="113" t="s">
        <v>1502</v>
      </c>
      <c r="E39" s="113" t="s">
        <v>1503</v>
      </c>
      <c r="F39" s="115" t="str">
        <f>IF(COUNTIF(G39:AT39,"&lt;&gt;")=0,"",SUMPRODUCT(((Recommendations[ImplStatus]="Implemented")+(Recommendations[ImplStatus]="Compensated"))*ISNUMBER(MATCH(Recommendations[Id],G39:AT39,0)))/COUNTIF(G39:AT39,"&lt;&gt;"))</f>
        <v/>
      </c>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27"/>
    </row>
    <row r="40" spans="1:46" ht="60" customHeight="1" x14ac:dyDescent="0.35">
      <c r="A40" s="124" t="s">
        <v>1482</v>
      </c>
      <c r="B40" s="110" t="s">
        <v>1493</v>
      </c>
      <c r="C40" s="111" t="s">
        <v>1504</v>
      </c>
      <c r="D40" s="113" t="s">
        <v>1505</v>
      </c>
      <c r="E40" s="113" t="s">
        <v>1506</v>
      </c>
      <c r="F40" s="115" t="str">
        <f>IF(COUNTIF(G40:AT40,"&lt;&gt;")=0,"",SUMPRODUCT(((Recommendations[ImplStatus]="Implemented")+(Recommendations[ImplStatus]="Compensated"))*ISNUMBER(MATCH(Recommendations[Id],G40:AT40,0)))/COUNTIF(G40:AT40,"&lt;&gt;"))</f>
        <v/>
      </c>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27"/>
    </row>
    <row r="41" spans="1:46" ht="60" customHeight="1" x14ac:dyDescent="0.35">
      <c r="A41" s="124" t="s">
        <v>1482</v>
      </c>
      <c r="B41" s="110" t="s">
        <v>1493</v>
      </c>
      <c r="C41" s="111" t="s">
        <v>1507</v>
      </c>
      <c r="D41" s="113" t="s">
        <v>1508</v>
      </c>
      <c r="E41" s="113" t="s">
        <v>1509</v>
      </c>
      <c r="F41" s="115" t="str">
        <f>IF(COUNTIF(G41:AT41,"&lt;&gt;")=0,"",SUMPRODUCT(((Recommendations[ImplStatus]="Implemented")+(Recommendations[ImplStatus]="Compensated"))*ISNUMBER(MATCH(Recommendations[Id],G41:AT41,0)))/COUNTIF(G41:AT41,"&lt;&gt;"))</f>
        <v/>
      </c>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27"/>
    </row>
    <row r="42" spans="1:46" ht="60" customHeight="1" x14ac:dyDescent="0.35">
      <c r="A42" s="124" t="s">
        <v>1482</v>
      </c>
      <c r="B42" s="110" t="s">
        <v>1493</v>
      </c>
      <c r="C42" s="111" t="s">
        <v>1510</v>
      </c>
      <c r="D42" s="113" t="s">
        <v>1511</v>
      </c>
      <c r="E42" s="113" t="s">
        <v>1512</v>
      </c>
      <c r="F42" s="115" t="str">
        <f>IF(COUNTIF(G42:AT42,"&lt;&gt;")=0,"",SUMPRODUCT(((Recommendations[ImplStatus]="Implemented")+(Recommendations[ImplStatus]="Compensated"))*ISNUMBER(MATCH(Recommendations[Id],G42:AT42,0)))/COUNTIF(G42:AT42,"&lt;&gt;"))</f>
        <v/>
      </c>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27"/>
    </row>
    <row r="43" spans="1:46" ht="60" customHeight="1" x14ac:dyDescent="0.35">
      <c r="A43" s="124" t="s">
        <v>1482</v>
      </c>
      <c r="B43" s="110" t="s">
        <v>1493</v>
      </c>
      <c r="C43" s="111" t="s">
        <v>1513</v>
      </c>
      <c r="D43" s="113" t="s">
        <v>1514</v>
      </c>
      <c r="E43" s="113" t="s">
        <v>1515</v>
      </c>
      <c r="F43" s="115" t="str">
        <f>IF(COUNTIF(G43:AT43,"&lt;&gt;")=0,"",SUMPRODUCT(((Recommendations[ImplStatus]="Implemented")+(Recommendations[ImplStatus]="Compensated"))*ISNUMBER(MATCH(Recommendations[Id],G43:AT43,0)))/COUNTIF(G43:AT43,"&lt;&gt;"))</f>
        <v/>
      </c>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27"/>
    </row>
    <row r="44" spans="1:46" ht="60" customHeight="1" x14ac:dyDescent="0.35">
      <c r="A44" s="124" t="s">
        <v>1482</v>
      </c>
      <c r="B44" s="110" t="s">
        <v>1493</v>
      </c>
      <c r="C44" s="111" t="s">
        <v>1516</v>
      </c>
      <c r="D44" s="113" t="s">
        <v>1517</v>
      </c>
      <c r="E44" s="113" t="s">
        <v>1518</v>
      </c>
      <c r="F44" s="115" t="str">
        <f>IF(COUNTIF(G44:AT44,"&lt;&gt;")=0,"",SUMPRODUCT(((Recommendations[ImplStatus]="Implemented")+(Recommendations[ImplStatus]="Compensated"))*ISNUMBER(MATCH(Recommendations[Id],G44:AT44,0)))/COUNTIF(G44:AT44,"&lt;&gt;"))</f>
        <v/>
      </c>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27"/>
    </row>
    <row r="45" spans="1:46" ht="60" customHeight="1" x14ac:dyDescent="0.35">
      <c r="A45" s="124" t="s">
        <v>1482</v>
      </c>
      <c r="B45" s="110" t="s">
        <v>1493</v>
      </c>
      <c r="C45" s="111" t="s">
        <v>1519</v>
      </c>
      <c r="D45" s="113" t="s">
        <v>1520</v>
      </c>
      <c r="E45" s="113" t="s">
        <v>1521</v>
      </c>
      <c r="F45" s="115" t="str">
        <f>IF(COUNTIF(G45:AT45,"&lt;&gt;")=0,"",SUMPRODUCT(((Recommendations[ImplStatus]="Implemented")+(Recommendations[ImplStatus]="Compensated"))*ISNUMBER(MATCH(Recommendations[Id],G45:AT45,0)))/COUNTIF(G45:AT45,"&lt;&gt;"))</f>
        <v/>
      </c>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27"/>
    </row>
    <row r="46" spans="1:46" ht="60" customHeight="1" x14ac:dyDescent="0.35">
      <c r="A46" s="124" t="s">
        <v>1482</v>
      </c>
      <c r="B46" s="110" t="s">
        <v>1493</v>
      </c>
      <c r="C46" s="111" t="s">
        <v>1522</v>
      </c>
      <c r="D46" s="113" t="s">
        <v>1523</v>
      </c>
      <c r="E46" s="113" t="s">
        <v>1524</v>
      </c>
      <c r="F46" s="115" t="str">
        <f>IF(COUNTIF(G46:AT46,"&lt;&gt;")=0,"",SUMPRODUCT(((Recommendations[ImplStatus]="Implemented")+(Recommendations[ImplStatus]="Compensated"))*ISNUMBER(MATCH(Recommendations[Id],G46:AT46,0)))/COUNTIF(G46:AT46,"&lt;&gt;"))</f>
        <v/>
      </c>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27"/>
    </row>
    <row r="47" spans="1:46" ht="60" customHeight="1" x14ac:dyDescent="0.35">
      <c r="A47" s="124" t="s">
        <v>1482</v>
      </c>
      <c r="B47" s="110" t="s">
        <v>1493</v>
      </c>
      <c r="C47" s="111" t="s">
        <v>1525</v>
      </c>
      <c r="D47" s="113" t="s">
        <v>1526</v>
      </c>
      <c r="E47" s="113" t="s">
        <v>1527</v>
      </c>
      <c r="F47" s="115" t="str">
        <f>IF(COUNTIF(G47:AT47,"&lt;&gt;")=0,"",SUMPRODUCT(((Recommendations[ImplStatus]="Implemented")+(Recommendations[ImplStatus]="Compensated"))*ISNUMBER(MATCH(Recommendations[Id],G47:AT47,0)))/COUNTIF(G47:AT47,"&lt;&gt;"))</f>
        <v/>
      </c>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27"/>
    </row>
    <row r="48" spans="1:46" ht="60" customHeight="1" x14ac:dyDescent="0.35">
      <c r="A48" s="124" t="s">
        <v>1482</v>
      </c>
      <c r="B48" s="110" t="s">
        <v>1493</v>
      </c>
      <c r="C48" s="111" t="s">
        <v>1528</v>
      </c>
      <c r="D48" s="113" t="s">
        <v>1529</v>
      </c>
      <c r="E48" s="113" t="s">
        <v>1530</v>
      </c>
      <c r="F48" s="115" t="str">
        <f>IF(COUNTIF(G48:AT48,"&lt;&gt;")=0,"",SUMPRODUCT(((Recommendations[ImplStatus]="Implemented")+(Recommendations[ImplStatus]="Compensated"))*ISNUMBER(MATCH(Recommendations[Id],G48:AT48,0)))/COUNTIF(G48:AT48,"&lt;&gt;"))</f>
        <v/>
      </c>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27"/>
    </row>
    <row r="49" spans="1:46" ht="60" customHeight="1" x14ac:dyDescent="0.35">
      <c r="A49" s="124" t="s">
        <v>1482</v>
      </c>
      <c r="B49" s="110" t="s">
        <v>1493</v>
      </c>
      <c r="C49" s="111" t="s">
        <v>1531</v>
      </c>
      <c r="D49" s="113" t="s">
        <v>1532</v>
      </c>
      <c r="E49" s="113" t="s">
        <v>1533</v>
      </c>
      <c r="F49" s="115" t="str">
        <f>IF(COUNTIF(G49:AT49,"&lt;&gt;")=0,"",SUMPRODUCT(((Recommendations[ImplStatus]="Implemented")+(Recommendations[ImplStatus]="Compensated"))*ISNUMBER(MATCH(Recommendations[Id],G49:AT49,0)))/COUNTIF(G49:AT49,"&lt;&gt;"))</f>
        <v/>
      </c>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27"/>
    </row>
    <row r="50" spans="1:46" ht="60" customHeight="1" x14ac:dyDescent="0.35">
      <c r="A50" s="124" t="s">
        <v>1482</v>
      </c>
      <c r="B50" s="110" t="s">
        <v>1493</v>
      </c>
      <c r="C50" s="111" t="s">
        <v>1534</v>
      </c>
      <c r="D50" s="113" t="s">
        <v>1535</v>
      </c>
      <c r="E50" s="113" t="s">
        <v>1536</v>
      </c>
      <c r="F50" s="115" t="str">
        <f>IF(COUNTIF(G50:AT50,"&lt;&gt;")=0,"",SUMPRODUCT(((Recommendations[ImplStatus]="Implemented")+(Recommendations[ImplStatus]="Compensated"))*ISNUMBER(MATCH(Recommendations[Id],G50:AT50,0)))/COUNTIF(G50:AT50,"&lt;&gt;"))</f>
        <v/>
      </c>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27"/>
    </row>
    <row r="51" spans="1:46" ht="60" customHeight="1" outlineLevel="1" x14ac:dyDescent="0.35">
      <c r="A51" s="123" t="s">
        <v>1482</v>
      </c>
      <c r="B51" s="109" t="s">
        <v>1537</v>
      </c>
      <c r="C51" s="109"/>
      <c r="D51" s="112" t="s">
        <v>1538</v>
      </c>
      <c r="E51" s="112"/>
      <c r="F51" s="114" t="str">
        <f>IF(COUNTIF(G51:AT51,"&lt;&gt;")=0,"",SUMPRODUCT(((Recommendations[ImplStatus]="Implemented")+(Recommendations[ImplStatus]="Compensated"))*ISNUMBER(MATCH(Recommendations[Id],G51:AT51,0)))/COUNTIF(G51:AT51,"&lt;&gt;"))</f>
        <v/>
      </c>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26"/>
    </row>
    <row r="52" spans="1:46" ht="60" customHeight="1" x14ac:dyDescent="0.35">
      <c r="A52" s="124" t="s">
        <v>1482</v>
      </c>
      <c r="B52" s="110" t="s">
        <v>1537</v>
      </c>
      <c r="C52" s="111" t="s">
        <v>1539</v>
      </c>
      <c r="D52" s="113" t="s">
        <v>1540</v>
      </c>
      <c r="E52" s="113" t="s">
        <v>1541</v>
      </c>
      <c r="F52" s="115" t="str">
        <f>IF(COUNTIF(G52:AT52,"&lt;&gt;")=0,"",SUMPRODUCT(((Recommendations[ImplStatus]="Implemented")+(Recommendations[ImplStatus]="Compensated"))*ISNUMBER(MATCH(Recommendations[Id],G52:AT52,0)))/COUNTIF(G52:AT52,"&lt;&gt;"))</f>
        <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27"/>
    </row>
    <row r="53" spans="1:46" ht="60" customHeight="1" x14ac:dyDescent="0.35">
      <c r="A53" s="124" t="s">
        <v>1482</v>
      </c>
      <c r="B53" s="110" t="s">
        <v>1537</v>
      </c>
      <c r="C53" s="111" t="s">
        <v>1542</v>
      </c>
      <c r="D53" s="113" t="s">
        <v>1543</v>
      </c>
      <c r="E53" s="113" t="s">
        <v>1544</v>
      </c>
      <c r="F53" s="115" t="str">
        <f>IF(COUNTIF(G53:AT53,"&lt;&gt;")=0,"",SUMPRODUCT(((Recommendations[ImplStatus]="Implemented")+(Recommendations[ImplStatus]="Compensated"))*ISNUMBER(MATCH(Recommendations[Id],G53:AT53,0)))/COUNTIF(G53:AT53,"&lt;&gt;"))</f>
        <v/>
      </c>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27"/>
    </row>
    <row r="54" spans="1:46" ht="60" customHeight="1" x14ac:dyDescent="0.35">
      <c r="A54" s="124" t="s">
        <v>1482</v>
      </c>
      <c r="B54" s="110" t="s">
        <v>1537</v>
      </c>
      <c r="C54" s="111" t="s">
        <v>1545</v>
      </c>
      <c r="D54" s="113" t="s">
        <v>1546</v>
      </c>
      <c r="E54" s="113" t="s">
        <v>1547</v>
      </c>
      <c r="F54" s="115" t="str">
        <f>IF(COUNTIF(G54:AT54,"&lt;&gt;")=0,"",SUMPRODUCT(((Recommendations[ImplStatus]="Implemented")+(Recommendations[ImplStatus]="Compensated"))*ISNUMBER(MATCH(Recommendations[Id],G54:AT54,0)))/COUNTIF(G54:AT54,"&lt;&gt;"))</f>
        <v/>
      </c>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27"/>
    </row>
    <row r="55" spans="1:46" ht="60" customHeight="1" x14ac:dyDescent="0.35">
      <c r="A55" s="124" t="s">
        <v>1482</v>
      </c>
      <c r="B55" s="110" t="s">
        <v>1537</v>
      </c>
      <c r="C55" s="111" t="s">
        <v>1548</v>
      </c>
      <c r="D55" s="113" t="s">
        <v>1549</v>
      </c>
      <c r="E55" s="113" t="s">
        <v>1550</v>
      </c>
      <c r="F55" s="115" t="str">
        <f>IF(COUNTIF(G55:AT55,"&lt;&gt;")=0,"",SUMPRODUCT(((Recommendations[ImplStatus]="Implemented")+(Recommendations[ImplStatus]="Compensated"))*ISNUMBER(MATCH(Recommendations[Id],G55:AT55,0)))/COUNTIF(G55:AT55,"&lt;&gt;"))</f>
        <v/>
      </c>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27"/>
    </row>
    <row r="56" spans="1:46" ht="60" customHeight="1" x14ac:dyDescent="0.35">
      <c r="A56" s="124" t="s">
        <v>1482</v>
      </c>
      <c r="B56" s="110" t="s">
        <v>1537</v>
      </c>
      <c r="C56" s="111" t="s">
        <v>1551</v>
      </c>
      <c r="D56" s="113" t="s">
        <v>1552</v>
      </c>
      <c r="E56" s="113" t="s">
        <v>1553</v>
      </c>
      <c r="F56" s="115" t="str">
        <f>IF(COUNTIF(G56:AT56,"&lt;&gt;")=0,"",SUMPRODUCT(((Recommendations[ImplStatus]="Implemented")+(Recommendations[ImplStatus]="Compensated"))*ISNUMBER(MATCH(Recommendations[Id],G56:AT56,0)))/COUNTIF(G56:AT56,"&lt;&gt;"))</f>
        <v/>
      </c>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27"/>
    </row>
    <row r="57" spans="1:46" ht="60" customHeight="1" x14ac:dyDescent="0.35">
      <c r="A57" s="124" t="s">
        <v>1482</v>
      </c>
      <c r="B57" s="110" t="s">
        <v>1537</v>
      </c>
      <c r="C57" s="111" t="s">
        <v>1554</v>
      </c>
      <c r="D57" s="113" t="s">
        <v>1555</v>
      </c>
      <c r="E57" s="113" t="s">
        <v>1556</v>
      </c>
      <c r="F57" s="115" t="str">
        <f>IF(COUNTIF(G57:AT57,"&lt;&gt;")=0,"",SUMPRODUCT(((Recommendations[ImplStatus]="Implemented")+(Recommendations[ImplStatus]="Compensated"))*ISNUMBER(MATCH(Recommendations[Id],G57:AT57,0)))/COUNTIF(G57:AT57,"&lt;&gt;"))</f>
        <v/>
      </c>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27"/>
    </row>
    <row r="58" spans="1:46" ht="60" customHeight="1" x14ac:dyDescent="0.35">
      <c r="A58" s="124" t="s">
        <v>1482</v>
      </c>
      <c r="B58" s="110" t="s">
        <v>1537</v>
      </c>
      <c r="C58" s="111" t="s">
        <v>1557</v>
      </c>
      <c r="D58" s="113" t="s">
        <v>1558</v>
      </c>
      <c r="E58" s="113" t="s">
        <v>1559</v>
      </c>
      <c r="F58" s="115" t="str">
        <f>IF(COUNTIF(G58:AT58,"&lt;&gt;")=0,"",SUMPRODUCT(((Recommendations[ImplStatus]="Implemented")+(Recommendations[ImplStatus]="Compensated"))*ISNUMBER(MATCH(Recommendations[Id],G58:AT58,0)))/COUNTIF(G58:AT58,"&lt;&gt;"))</f>
        <v/>
      </c>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27"/>
    </row>
    <row r="59" spans="1:46" ht="60" customHeight="1" x14ac:dyDescent="0.35">
      <c r="A59" s="124" t="s">
        <v>1482</v>
      </c>
      <c r="B59" s="110" t="s">
        <v>1537</v>
      </c>
      <c r="C59" s="111" t="s">
        <v>1560</v>
      </c>
      <c r="D59" s="113" t="s">
        <v>1561</v>
      </c>
      <c r="E59" s="113" t="s">
        <v>1562</v>
      </c>
      <c r="F59" s="115" t="str">
        <f>IF(COUNTIF(G59:AT59,"&lt;&gt;")=0,"",SUMPRODUCT(((Recommendations[ImplStatus]="Implemented")+(Recommendations[ImplStatus]="Compensated"))*ISNUMBER(MATCH(Recommendations[Id],G59:AT59,0)))/COUNTIF(G59:AT59,"&lt;&gt;"))</f>
        <v/>
      </c>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27"/>
    </row>
    <row r="60" spans="1:46" ht="60" customHeight="1" x14ac:dyDescent="0.35">
      <c r="A60" s="124" t="s">
        <v>1482</v>
      </c>
      <c r="B60" s="110" t="s">
        <v>1563</v>
      </c>
      <c r="C60" s="111" t="s">
        <v>1564</v>
      </c>
      <c r="D60" s="113" t="s">
        <v>1565</v>
      </c>
      <c r="E60" s="113" t="s">
        <v>1566</v>
      </c>
      <c r="F60" s="115" t="str">
        <f>IF(COUNTIF(G60:AT60,"&lt;&gt;")=0,"",SUMPRODUCT(((Recommendations[ImplStatus]="Implemented")+(Recommendations[ImplStatus]="Compensated"))*ISNUMBER(MATCH(Recommendations[Id],G60:AT60,0)))/COUNTIF(G60:AT60,"&lt;&gt;"))</f>
        <v/>
      </c>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27"/>
    </row>
    <row r="61" spans="1:46" ht="60" customHeight="1" x14ac:dyDescent="0.35">
      <c r="A61" s="124" t="s">
        <v>1482</v>
      </c>
      <c r="B61" s="110" t="s">
        <v>1563</v>
      </c>
      <c r="C61" s="111" t="s">
        <v>1567</v>
      </c>
      <c r="D61" s="113" t="s">
        <v>1568</v>
      </c>
      <c r="E61" s="113" t="s">
        <v>1569</v>
      </c>
      <c r="F61" s="115" t="str">
        <f>IF(COUNTIF(G61:AT61,"&lt;&gt;")=0,"",SUMPRODUCT(((Recommendations[ImplStatus]="Implemented")+(Recommendations[ImplStatus]="Compensated"))*ISNUMBER(MATCH(Recommendations[Id],G61:AT61,0)))/COUNTIF(G61:AT61,"&lt;&gt;"))</f>
        <v/>
      </c>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27"/>
    </row>
    <row r="62" spans="1:46" ht="60" customHeight="1" outlineLevel="1" x14ac:dyDescent="0.35">
      <c r="A62" s="123" t="s">
        <v>1482</v>
      </c>
      <c r="B62" s="109" t="s">
        <v>1570</v>
      </c>
      <c r="C62" s="109"/>
      <c r="D62" s="112" t="s">
        <v>1571</v>
      </c>
      <c r="E62" s="112"/>
      <c r="F62" s="114" t="str">
        <f>IF(COUNTIF(G62:AT62,"&lt;&gt;")=0,"",SUMPRODUCT(((Recommendations[ImplStatus]="Implemented")+(Recommendations[ImplStatus]="Compensated"))*ISNUMBER(MATCH(Recommendations[Id],G62:AT62,0)))/COUNTIF(G62:AT62,"&lt;&gt;"))</f>
        <v/>
      </c>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26"/>
    </row>
    <row r="63" spans="1:46" ht="60" customHeight="1" x14ac:dyDescent="0.35">
      <c r="A63" s="124" t="s">
        <v>1482</v>
      </c>
      <c r="B63" s="110" t="s">
        <v>1570</v>
      </c>
      <c r="C63" s="111" t="s">
        <v>1572</v>
      </c>
      <c r="D63" s="113" t="s">
        <v>1573</v>
      </c>
      <c r="E63" s="113" t="s">
        <v>1574</v>
      </c>
      <c r="F63" s="115" t="str">
        <f>IF(COUNTIF(G63:AT63,"&lt;&gt;")=0,"",SUMPRODUCT(((Recommendations[ImplStatus]="Implemented")+(Recommendations[ImplStatus]="Compensated"))*ISNUMBER(MATCH(Recommendations[Id],G63:AT63,0)))/COUNTIF(G63:AT63,"&lt;&gt;"))</f>
        <v/>
      </c>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27"/>
    </row>
    <row r="64" spans="1:46" ht="60" customHeight="1" x14ac:dyDescent="0.35">
      <c r="A64" s="124" t="s">
        <v>1482</v>
      </c>
      <c r="B64" s="110" t="s">
        <v>1570</v>
      </c>
      <c r="C64" s="111" t="s">
        <v>1575</v>
      </c>
      <c r="D64" s="113" t="s">
        <v>1576</v>
      </c>
      <c r="E64" s="113" t="s">
        <v>1577</v>
      </c>
      <c r="F64" s="115" t="str">
        <f>IF(COUNTIF(G64:AT64,"&lt;&gt;")=0,"",SUMPRODUCT(((Recommendations[ImplStatus]="Implemented")+(Recommendations[ImplStatus]="Compensated"))*ISNUMBER(MATCH(Recommendations[Id],G64:AT64,0)))/COUNTIF(G64:AT64,"&lt;&gt;"))</f>
        <v/>
      </c>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27"/>
    </row>
    <row r="65" spans="1:46" ht="60" customHeight="1" x14ac:dyDescent="0.35">
      <c r="A65" s="124" t="s">
        <v>1482</v>
      </c>
      <c r="B65" s="110" t="s">
        <v>1570</v>
      </c>
      <c r="C65" s="111" t="s">
        <v>1578</v>
      </c>
      <c r="D65" s="113" t="s">
        <v>1579</v>
      </c>
      <c r="E65" s="113" t="s">
        <v>1580</v>
      </c>
      <c r="F65" s="115" t="str">
        <f>IF(COUNTIF(G65:AT65,"&lt;&gt;")=0,"",SUMPRODUCT(((Recommendations[ImplStatus]="Implemented")+(Recommendations[ImplStatus]="Compensated"))*ISNUMBER(MATCH(Recommendations[Id],G65:AT65,0)))/COUNTIF(G65:AT65,"&lt;&gt;"))</f>
        <v/>
      </c>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27"/>
    </row>
    <row r="66" spans="1:46" ht="60" customHeight="1" x14ac:dyDescent="0.35">
      <c r="A66" s="124" t="s">
        <v>1482</v>
      </c>
      <c r="B66" s="110" t="s">
        <v>1570</v>
      </c>
      <c r="C66" s="111" t="s">
        <v>1581</v>
      </c>
      <c r="D66" s="113" t="s">
        <v>1582</v>
      </c>
      <c r="E66" s="113" t="s">
        <v>1583</v>
      </c>
      <c r="F66" s="115" t="str">
        <f>IF(COUNTIF(G66:AT66,"&lt;&gt;")=0,"",SUMPRODUCT(((Recommendations[ImplStatus]="Implemented")+(Recommendations[ImplStatus]="Compensated"))*ISNUMBER(MATCH(Recommendations[Id],G66:AT66,0)))/COUNTIF(G66:AT66,"&lt;&gt;"))</f>
        <v/>
      </c>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27"/>
    </row>
    <row r="67" spans="1:46" ht="60" customHeight="1" x14ac:dyDescent="0.35">
      <c r="A67" s="124" t="s">
        <v>1482</v>
      </c>
      <c r="B67" s="110" t="s">
        <v>1570</v>
      </c>
      <c r="C67" s="111" t="s">
        <v>1584</v>
      </c>
      <c r="D67" s="113" t="s">
        <v>1585</v>
      </c>
      <c r="E67" s="113" t="s">
        <v>1586</v>
      </c>
      <c r="F67" s="115" t="str">
        <f>IF(COUNTIF(G67:AT67,"&lt;&gt;")=0,"",SUMPRODUCT(((Recommendations[ImplStatus]="Implemented")+(Recommendations[ImplStatus]="Compensated"))*ISNUMBER(MATCH(Recommendations[Id],G67:AT67,0)))/COUNTIF(G67:AT67,"&lt;&gt;"))</f>
        <v/>
      </c>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27"/>
    </row>
    <row r="68" spans="1:46" ht="60" customHeight="1" x14ac:dyDescent="0.35">
      <c r="A68" s="124" t="s">
        <v>1482</v>
      </c>
      <c r="B68" s="110" t="s">
        <v>1570</v>
      </c>
      <c r="C68" s="111" t="s">
        <v>1587</v>
      </c>
      <c r="D68" s="113" t="s">
        <v>1588</v>
      </c>
      <c r="E68" s="113" t="s">
        <v>1589</v>
      </c>
      <c r="F68" s="115" t="str">
        <f>IF(COUNTIF(G68:AT68,"&lt;&gt;")=0,"",SUMPRODUCT(((Recommendations[ImplStatus]="Implemented")+(Recommendations[ImplStatus]="Compensated"))*ISNUMBER(MATCH(Recommendations[Id],G68:AT68,0)))/COUNTIF(G68:AT68,"&lt;&gt;"))</f>
        <v/>
      </c>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27"/>
    </row>
    <row r="69" spans="1:46" ht="60" customHeight="1" x14ac:dyDescent="0.35">
      <c r="A69" s="124" t="s">
        <v>1482</v>
      </c>
      <c r="B69" s="110" t="s">
        <v>1570</v>
      </c>
      <c r="C69" s="111" t="s">
        <v>1590</v>
      </c>
      <c r="D69" s="113" t="s">
        <v>1591</v>
      </c>
      <c r="E69" s="113" t="s">
        <v>1592</v>
      </c>
      <c r="F69" s="115" t="str">
        <f>IF(COUNTIF(G69:AT69,"&lt;&gt;")=0,"",SUMPRODUCT(((Recommendations[ImplStatus]="Implemented")+(Recommendations[ImplStatus]="Compensated"))*ISNUMBER(MATCH(Recommendations[Id],G69:AT69,0)))/COUNTIF(G69:AT69,"&lt;&gt;"))</f>
        <v/>
      </c>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27"/>
    </row>
    <row r="70" spans="1:46" ht="60" customHeight="1" x14ac:dyDescent="0.35">
      <c r="A70" s="124" t="s">
        <v>1482</v>
      </c>
      <c r="B70" s="110" t="s">
        <v>1570</v>
      </c>
      <c r="C70" s="111" t="s">
        <v>1593</v>
      </c>
      <c r="D70" s="113" t="s">
        <v>1594</v>
      </c>
      <c r="E70" s="113"/>
      <c r="F70" s="115" t="str">
        <f>IF(COUNTIF(G70:AT70,"&lt;&gt;")=0,"",SUMPRODUCT(((Recommendations[ImplStatus]="Implemented")+(Recommendations[ImplStatus]="Compensated"))*ISNUMBER(MATCH(Recommendations[Id],G70:AT70,0)))/COUNTIF(G70:AT70,"&lt;&gt;"))</f>
        <v/>
      </c>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27"/>
    </row>
    <row r="71" spans="1:46" ht="60" customHeight="1" x14ac:dyDescent="0.35">
      <c r="A71" s="124" t="s">
        <v>1482</v>
      </c>
      <c r="B71" s="110" t="s">
        <v>1570</v>
      </c>
      <c r="C71" s="111" t="s">
        <v>1595</v>
      </c>
      <c r="D71" s="113" t="s">
        <v>1596</v>
      </c>
      <c r="E71" s="113" t="s">
        <v>1597</v>
      </c>
      <c r="F71" s="115" t="str">
        <f>IF(COUNTIF(G71:AT71,"&lt;&gt;")=0,"",SUMPRODUCT(((Recommendations[ImplStatus]="Implemented")+(Recommendations[ImplStatus]="Compensated"))*ISNUMBER(MATCH(Recommendations[Id],G71:AT71,0)))/COUNTIF(G71:AT71,"&lt;&gt;"))</f>
        <v/>
      </c>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27"/>
    </row>
    <row r="72" spans="1:46" ht="60" customHeight="1" x14ac:dyDescent="0.35">
      <c r="A72" s="124" t="s">
        <v>1482</v>
      </c>
      <c r="B72" s="110" t="s">
        <v>1570</v>
      </c>
      <c r="C72" s="111" t="s">
        <v>1598</v>
      </c>
      <c r="D72" s="113" t="s">
        <v>1599</v>
      </c>
      <c r="E72" s="113" t="s">
        <v>1600</v>
      </c>
      <c r="F72" s="115" t="str">
        <f>IF(COUNTIF(G72:AT72,"&lt;&gt;")=0,"",SUMPRODUCT(((Recommendations[ImplStatus]="Implemented")+(Recommendations[ImplStatus]="Compensated"))*ISNUMBER(MATCH(Recommendations[Id],G72:AT72,0)))/COUNTIF(G72:AT72,"&lt;&gt;"))</f>
        <v/>
      </c>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27"/>
    </row>
    <row r="73" spans="1:46" ht="60" customHeight="1" x14ac:dyDescent="0.35">
      <c r="A73" s="124" t="s">
        <v>1482</v>
      </c>
      <c r="B73" s="110" t="s">
        <v>1570</v>
      </c>
      <c r="C73" s="111" t="s">
        <v>1601</v>
      </c>
      <c r="D73" s="113" t="s">
        <v>1602</v>
      </c>
      <c r="E73" s="113" t="s">
        <v>1603</v>
      </c>
      <c r="F73" s="115" t="str">
        <f>IF(COUNTIF(G73:AT73,"&lt;&gt;")=0,"",SUMPRODUCT(((Recommendations[ImplStatus]="Implemented")+(Recommendations[ImplStatus]="Compensated"))*ISNUMBER(MATCH(Recommendations[Id],G73:AT73,0)))/COUNTIF(G73:AT73,"&lt;&gt;"))</f>
        <v/>
      </c>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27"/>
    </row>
    <row r="74" spans="1:46" ht="60" customHeight="1" x14ac:dyDescent="0.35">
      <c r="A74" s="124" t="s">
        <v>1482</v>
      </c>
      <c r="B74" s="110" t="s">
        <v>1570</v>
      </c>
      <c r="C74" s="111" t="s">
        <v>1604</v>
      </c>
      <c r="D74" s="113" t="s">
        <v>1605</v>
      </c>
      <c r="E74" s="113" t="s">
        <v>1606</v>
      </c>
      <c r="F74" s="115" t="str">
        <f>IF(COUNTIF(G74:AT74,"&lt;&gt;")=0,"",SUMPRODUCT(((Recommendations[ImplStatus]="Implemented")+(Recommendations[ImplStatus]="Compensated"))*ISNUMBER(MATCH(Recommendations[Id],G74:AT74,0)))/COUNTIF(G74:AT74,"&lt;&gt;"))</f>
        <v/>
      </c>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27"/>
    </row>
    <row r="75" spans="1:46" ht="60" customHeight="1" x14ac:dyDescent="0.35">
      <c r="A75" s="124" t="s">
        <v>1482</v>
      </c>
      <c r="B75" s="110" t="s">
        <v>1570</v>
      </c>
      <c r="C75" s="111" t="s">
        <v>1607</v>
      </c>
      <c r="D75" s="113" t="s">
        <v>1608</v>
      </c>
      <c r="E75" s="113" t="s">
        <v>1609</v>
      </c>
      <c r="F75" s="115" t="str">
        <f>IF(COUNTIF(G75:AT75,"&lt;&gt;")=0,"",SUMPRODUCT(((Recommendations[ImplStatus]="Implemented")+(Recommendations[ImplStatus]="Compensated"))*ISNUMBER(MATCH(Recommendations[Id],G75:AT75,0)))/COUNTIF(G75:AT75,"&lt;&gt;"))</f>
        <v/>
      </c>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27"/>
    </row>
    <row r="76" spans="1:46" ht="60" customHeight="1" x14ac:dyDescent="0.35">
      <c r="A76" s="124" t="s">
        <v>1482</v>
      </c>
      <c r="B76" s="110" t="s">
        <v>1570</v>
      </c>
      <c r="C76" s="111" t="s">
        <v>1610</v>
      </c>
      <c r="D76" s="113" t="s">
        <v>1611</v>
      </c>
      <c r="E76" s="113" t="s">
        <v>1612</v>
      </c>
      <c r="F76" s="115" t="str">
        <f>IF(COUNTIF(G76:AT76,"&lt;&gt;")=0,"",SUMPRODUCT(((Recommendations[ImplStatus]="Implemented")+(Recommendations[ImplStatus]="Compensated"))*ISNUMBER(MATCH(Recommendations[Id],G76:AT76,0)))/COUNTIF(G76:AT76,"&lt;&gt;"))</f>
        <v/>
      </c>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27"/>
    </row>
    <row r="77" spans="1:46" ht="60" customHeight="1" x14ac:dyDescent="0.35">
      <c r="A77" s="124" t="s">
        <v>1482</v>
      </c>
      <c r="B77" s="110" t="s">
        <v>1570</v>
      </c>
      <c r="C77" s="111" t="s">
        <v>1613</v>
      </c>
      <c r="D77" s="113" t="s">
        <v>1614</v>
      </c>
      <c r="E77" s="113" t="s">
        <v>1615</v>
      </c>
      <c r="F77" s="115" t="str">
        <f>IF(COUNTIF(G77:AT77,"&lt;&gt;")=0,"",SUMPRODUCT(((Recommendations[ImplStatus]="Implemented")+(Recommendations[ImplStatus]="Compensated"))*ISNUMBER(MATCH(Recommendations[Id],G77:AT77,0)))/COUNTIF(G77:AT77,"&lt;&gt;"))</f>
        <v/>
      </c>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27"/>
    </row>
    <row r="78" spans="1:46" ht="60" customHeight="1" x14ac:dyDescent="0.35">
      <c r="A78" s="124" t="s">
        <v>1482</v>
      </c>
      <c r="B78" s="110" t="s">
        <v>1570</v>
      </c>
      <c r="C78" s="111" t="s">
        <v>1616</v>
      </c>
      <c r="D78" s="113" t="s">
        <v>1617</v>
      </c>
      <c r="E78" s="113" t="s">
        <v>1618</v>
      </c>
      <c r="F78" s="115" t="str">
        <f>IF(COUNTIF(G78:AT78,"&lt;&gt;")=0,"",SUMPRODUCT(((Recommendations[ImplStatus]="Implemented")+(Recommendations[ImplStatus]="Compensated"))*ISNUMBER(MATCH(Recommendations[Id],G78:AT78,0)))/COUNTIF(G78:AT78,"&lt;&gt;"))</f>
        <v/>
      </c>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27"/>
    </row>
    <row r="79" spans="1:46" ht="60" customHeight="1" outlineLevel="1" x14ac:dyDescent="0.35">
      <c r="A79" s="123" t="s">
        <v>1482</v>
      </c>
      <c r="B79" s="109" t="s">
        <v>1570</v>
      </c>
      <c r="C79" s="109"/>
      <c r="D79" s="112" t="s">
        <v>1619</v>
      </c>
      <c r="E79" s="112"/>
      <c r="F79" s="114" t="str">
        <f>IF(COUNTIF(G79:AT79,"&lt;&gt;")=0,"",SUMPRODUCT(((Recommendations[ImplStatus]="Implemented")+(Recommendations[ImplStatus]="Compensated"))*ISNUMBER(MATCH(Recommendations[Id],G79:AT79,0)))/COUNTIF(G79:AT79,"&lt;&gt;"))</f>
        <v/>
      </c>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26"/>
    </row>
    <row r="80" spans="1:46" ht="60" customHeight="1" x14ac:dyDescent="0.35">
      <c r="A80" s="124" t="s">
        <v>1620</v>
      </c>
      <c r="B80" s="110"/>
      <c r="C80" s="111" t="s">
        <v>1621</v>
      </c>
      <c r="D80" s="113" t="s">
        <v>1622</v>
      </c>
      <c r="E80" s="113" t="s">
        <v>1623</v>
      </c>
      <c r="F80" s="115" t="str">
        <f>IF(COUNTIF(G80:AT80,"&lt;&gt;")=0,"",SUMPRODUCT(((Recommendations[ImplStatus]="Implemented")+(Recommendations[ImplStatus]="Compensated"))*ISNUMBER(MATCH(Recommendations[Id],G80:AT80,0)))/COUNTIF(G80:AT80,"&lt;&gt;"))</f>
        <v/>
      </c>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27"/>
    </row>
    <row r="81" spans="1:46" ht="60" customHeight="1" x14ac:dyDescent="0.35">
      <c r="A81" s="124" t="s">
        <v>1620</v>
      </c>
      <c r="B81" s="110"/>
      <c r="C81" s="111" t="s">
        <v>1624</v>
      </c>
      <c r="D81" s="113" t="s">
        <v>1625</v>
      </c>
      <c r="E81" s="113" t="s">
        <v>1626</v>
      </c>
      <c r="F81" s="115" t="str">
        <f>IF(COUNTIF(G81:AT81,"&lt;&gt;")=0,"",SUMPRODUCT(((Recommendations[ImplStatus]="Implemented")+(Recommendations[ImplStatus]="Compensated"))*ISNUMBER(MATCH(Recommendations[Id],G81:AT81,0)))/COUNTIF(G81:AT81,"&lt;&gt;"))</f>
        <v/>
      </c>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27"/>
    </row>
    <row r="82" spans="1:46" ht="60" customHeight="1" x14ac:dyDescent="0.35">
      <c r="A82" s="124" t="s">
        <v>1620</v>
      </c>
      <c r="B82" s="110"/>
      <c r="C82" s="111" t="s">
        <v>1627</v>
      </c>
      <c r="D82" s="113" t="s">
        <v>1628</v>
      </c>
      <c r="E82" s="113" t="s">
        <v>1629</v>
      </c>
      <c r="F82" s="115" t="str">
        <f>IF(COUNTIF(G82:AT82,"&lt;&gt;")=0,"",SUMPRODUCT(((Recommendations[ImplStatus]="Implemented")+(Recommendations[ImplStatus]="Compensated"))*ISNUMBER(MATCH(Recommendations[Id],G82:AT82,0)))/COUNTIF(G82:AT82,"&lt;&gt;"))</f>
        <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27"/>
    </row>
    <row r="83" spans="1:46" ht="60" customHeight="1" x14ac:dyDescent="0.35">
      <c r="A83" s="124" t="s">
        <v>1620</v>
      </c>
      <c r="B83" s="110"/>
      <c r="C83" s="111" t="s">
        <v>1630</v>
      </c>
      <c r="D83" s="113" t="s">
        <v>1631</v>
      </c>
      <c r="E83" s="113" t="s">
        <v>1632</v>
      </c>
      <c r="F83" s="115" t="str">
        <f>IF(COUNTIF(G83:AT83,"&lt;&gt;")=0,"",SUMPRODUCT(((Recommendations[ImplStatus]="Implemented")+(Recommendations[ImplStatus]="Compensated"))*ISNUMBER(MATCH(Recommendations[Id],G83:AT83,0)))/COUNTIF(G83:AT83,"&lt;&gt;"))</f>
        <v/>
      </c>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27"/>
    </row>
    <row r="84" spans="1:46" ht="60" customHeight="1" outlineLevel="1" x14ac:dyDescent="0.35">
      <c r="A84" s="123" t="s">
        <v>1620</v>
      </c>
      <c r="B84" s="109"/>
      <c r="C84" s="109"/>
      <c r="D84" s="112" t="s">
        <v>1633</v>
      </c>
      <c r="E84" s="112"/>
      <c r="F84" s="114" t="str">
        <f>IF(COUNTIF(G84:AT84,"&lt;&gt;")=0,"",SUMPRODUCT(((Recommendations[ImplStatus]="Implemented")+(Recommendations[ImplStatus]="Compensated"))*ISNUMBER(MATCH(Recommendations[Id],G84:AT84,0)))/COUNTIF(G84:AT84,"&lt;&gt;"))</f>
        <v/>
      </c>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26"/>
    </row>
    <row r="85" spans="1:46" ht="60" customHeight="1" x14ac:dyDescent="0.35">
      <c r="A85" s="124" t="s">
        <v>1634</v>
      </c>
      <c r="B85" s="110"/>
      <c r="C85" s="111" t="s">
        <v>1635</v>
      </c>
      <c r="D85" s="113" t="s">
        <v>1636</v>
      </c>
      <c r="E85" s="113" t="s">
        <v>1637</v>
      </c>
      <c r="F85" s="115" t="str">
        <f>IF(COUNTIF(G85:AT85,"&lt;&gt;")=0,"",SUMPRODUCT(((Recommendations[ImplStatus]="Implemented")+(Recommendations[ImplStatus]="Compensated"))*ISNUMBER(MATCH(Recommendations[Id],G85:AT85,0)))/COUNTIF(G85:AT85,"&lt;&gt;"))</f>
        <v/>
      </c>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27"/>
    </row>
    <row r="86" spans="1:46" ht="60" customHeight="1" x14ac:dyDescent="0.35">
      <c r="A86" s="124" t="s">
        <v>1634</v>
      </c>
      <c r="B86" s="110"/>
      <c r="C86" s="111" t="s">
        <v>1638</v>
      </c>
      <c r="D86" s="113" t="s">
        <v>1639</v>
      </c>
      <c r="E86" s="113" t="s">
        <v>1640</v>
      </c>
      <c r="F86" s="115" t="str">
        <f>IF(COUNTIF(G86:AT86,"&lt;&gt;")=0,"",SUMPRODUCT(((Recommendations[ImplStatus]="Implemented")+(Recommendations[ImplStatus]="Compensated"))*ISNUMBER(MATCH(Recommendations[Id],G86:AT86,0)))/COUNTIF(G86:AT86,"&lt;&gt;"))</f>
        <v/>
      </c>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27"/>
    </row>
    <row r="87" spans="1:46" ht="60" customHeight="1" x14ac:dyDescent="0.35">
      <c r="A87" s="124" t="s">
        <v>1634</v>
      </c>
      <c r="B87" s="110"/>
      <c r="C87" s="111" t="s">
        <v>1641</v>
      </c>
      <c r="D87" s="113" t="s">
        <v>1642</v>
      </c>
      <c r="E87" s="113" t="s">
        <v>1643</v>
      </c>
      <c r="F87" s="115" t="str">
        <f>IF(COUNTIF(G87:AT87,"&lt;&gt;")=0,"",SUMPRODUCT(((Recommendations[ImplStatus]="Implemented")+(Recommendations[ImplStatus]="Compensated"))*ISNUMBER(MATCH(Recommendations[Id],G87:AT87,0)))/COUNTIF(G87:AT87,"&lt;&gt;"))</f>
        <v/>
      </c>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27"/>
    </row>
    <row r="88" spans="1:46" ht="60" customHeight="1" x14ac:dyDescent="0.35">
      <c r="A88" s="124" t="s">
        <v>1634</v>
      </c>
      <c r="B88" s="110"/>
      <c r="C88" s="111" t="s">
        <v>1644</v>
      </c>
      <c r="D88" s="113" t="s">
        <v>1645</v>
      </c>
      <c r="E88" s="113" t="s">
        <v>1646</v>
      </c>
      <c r="F88" s="115" t="str">
        <f>IF(COUNTIF(G88:AT88,"&lt;&gt;")=0,"",SUMPRODUCT(((Recommendations[ImplStatus]="Implemented")+(Recommendations[ImplStatus]="Compensated"))*ISNUMBER(MATCH(Recommendations[Id],G88:AT88,0)))/COUNTIF(G88:AT88,"&lt;&gt;"))</f>
        <v/>
      </c>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27"/>
    </row>
    <row r="89" spans="1:46" ht="60" customHeight="1" x14ac:dyDescent="0.35">
      <c r="A89" s="124" t="s">
        <v>1634</v>
      </c>
      <c r="B89" s="110"/>
      <c r="C89" s="111" t="s">
        <v>1647</v>
      </c>
      <c r="D89" s="113" t="s">
        <v>1648</v>
      </c>
      <c r="E89" s="113" t="s">
        <v>1649</v>
      </c>
      <c r="F89" s="115" t="str">
        <f>IF(COUNTIF(G89:AT89,"&lt;&gt;")=0,"",SUMPRODUCT(((Recommendations[ImplStatus]="Implemented")+(Recommendations[ImplStatus]="Compensated"))*ISNUMBER(MATCH(Recommendations[Id],G89:AT89,0)))/COUNTIF(G89:AT89,"&lt;&gt;"))</f>
        <v/>
      </c>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27"/>
    </row>
    <row r="90" spans="1:46" ht="60" customHeight="1" outlineLevel="1" x14ac:dyDescent="0.35">
      <c r="A90" s="123" t="s">
        <v>1634</v>
      </c>
      <c r="B90" s="109" t="s">
        <v>1650</v>
      </c>
      <c r="C90" s="109"/>
      <c r="D90" s="112" t="s">
        <v>1651</v>
      </c>
      <c r="E90" s="112"/>
      <c r="F90" s="114" t="str">
        <f>IF(COUNTIF(G90:AT90,"&lt;&gt;")=0,"",SUMPRODUCT(((Recommendations[ImplStatus]="Implemented")+(Recommendations[ImplStatus]="Compensated"))*ISNUMBER(MATCH(Recommendations[Id],G90:AT90,0)))/COUNTIF(G90:AT90,"&lt;&gt;"))</f>
        <v/>
      </c>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26"/>
    </row>
    <row r="91" spans="1:46" ht="60" customHeight="1" x14ac:dyDescent="0.35">
      <c r="A91" s="124" t="s">
        <v>1634</v>
      </c>
      <c r="B91" s="110" t="s">
        <v>1650</v>
      </c>
      <c r="C91" s="111" t="s">
        <v>1652</v>
      </c>
      <c r="D91" s="113" t="s">
        <v>1653</v>
      </c>
      <c r="E91" s="113" t="s">
        <v>1654</v>
      </c>
      <c r="F91" s="115" t="str">
        <f>IF(COUNTIF(G91:AT91,"&lt;&gt;")=0,"",SUMPRODUCT(((Recommendations[ImplStatus]="Implemented")+(Recommendations[ImplStatus]="Compensated"))*ISNUMBER(MATCH(Recommendations[Id],G91:AT91,0)))/COUNTIF(G91:AT91,"&lt;&gt;"))</f>
        <v/>
      </c>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27"/>
    </row>
    <row r="92" spans="1:46" ht="60" customHeight="1" x14ac:dyDescent="0.35">
      <c r="A92" s="124" t="s">
        <v>1634</v>
      </c>
      <c r="B92" s="110" t="s">
        <v>1650</v>
      </c>
      <c r="C92" s="111" t="s">
        <v>1655</v>
      </c>
      <c r="D92" s="113" t="s">
        <v>1656</v>
      </c>
      <c r="E92" s="113" t="s">
        <v>1657</v>
      </c>
      <c r="F92" s="115" t="str">
        <f>IF(COUNTIF(G92:AT92,"&lt;&gt;")=0,"",SUMPRODUCT(((Recommendations[ImplStatus]="Implemented")+(Recommendations[ImplStatus]="Compensated"))*ISNUMBER(MATCH(Recommendations[Id],G92:AT92,0)))/COUNTIF(G92:AT92,"&lt;&gt;"))</f>
        <v/>
      </c>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27"/>
    </row>
    <row r="93" spans="1:46" ht="60" customHeight="1" x14ac:dyDescent="0.35">
      <c r="A93" s="124"/>
      <c r="B93" s="110" t="s">
        <v>1650</v>
      </c>
      <c r="C93" s="111" t="s">
        <v>1658</v>
      </c>
      <c r="D93" s="113" t="s">
        <v>1659</v>
      </c>
      <c r="E93" s="113" t="s">
        <v>1660</v>
      </c>
      <c r="F93" s="115" t="str">
        <f>IF(COUNTIF(G93:AT93,"&lt;&gt;")=0,"",SUMPRODUCT(((Recommendations[ImplStatus]="Implemented")+(Recommendations[ImplStatus]="Compensated"))*ISNUMBER(MATCH(Recommendations[Id],G93:AT93,0)))/COUNTIF(G93:AT93,"&lt;&gt;"))</f>
        <v/>
      </c>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27"/>
    </row>
    <row r="94" spans="1:46" ht="60" customHeight="1" x14ac:dyDescent="0.35">
      <c r="A94" s="124"/>
      <c r="B94" s="110" t="s">
        <v>1650</v>
      </c>
      <c r="C94" s="111" t="s">
        <v>1661</v>
      </c>
      <c r="D94" s="113" t="s">
        <v>1662</v>
      </c>
      <c r="E94" s="113" t="s">
        <v>1663</v>
      </c>
      <c r="F94" s="115" t="str">
        <f>IF(COUNTIF(G94:AT94,"&lt;&gt;")=0,"",SUMPRODUCT(((Recommendations[ImplStatus]="Implemented")+(Recommendations[ImplStatus]="Compensated"))*ISNUMBER(MATCH(Recommendations[Id],G94:AT94,0)))/COUNTIF(G94:AT94,"&lt;&gt;"))</f>
        <v/>
      </c>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27"/>
    </row>
    <row r="95" spans="1:46" ht="60" customHeight="1" x14ac:dyDescent="0.35">
      <c r="A95" s="124"/>
      <c r="B95" s="110" t="s">
        <v>1650</v>
      </c>
      <c r="C95" s="111" t="s">
        <v>1664</v>
      </c>
      <c r="D95" s="113" t="s">
        <v>1665</v>
      </c>
      <c r="E95" s="113" t="s">
        <v>1666</v>
      </c>
      <c r="F95" s="115" t="str">
        <f>IF(COUNTIF(G95:AT95,"&lt;&gt;")=0,"",SUMPRODUCT(((Recommendations[ImplStatus]="Implemented")+(Recommendations[ImplStatus]="Compensated"))*ISNUMBER(MATCH(Recommendations[Id],G95:AT95,0)))/COUNTIF(G95:AT95,"&lt;&gt;"))</f>
        <v/>
      </c>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27"/>
    </row>
    <row r="96" spans="1:46" ht="60" customHeight="1" x14ac:dyDescent="0.35">
      <c r="A96" s="124"/>
      <c r="B96" s="110" t="s">
        <v>1650</v>
      </c>
      <c r="C96" s="111" t="s">
        <v>1667</v>
      </c>
      <c r="D96" s="113" t="s">
        <v>1668</v>
      </c>
      <c r="E96" s="113" t="s">
        <v>1669</v>
      </c>
      <c r="F96" s="115" t="str">
        <f>IF(COUNTIF(G96:AT96,"&lt;&gt;")=0,"",SUMPRODUCT(((Recommendations[ImplStatus]="Implemented")+(Recommendations[ImplStatus]="Compensated"))*ISNUMBER(MATCH(Recommendations[Id],G96:AT96,0)))/COUNTIF(G96:AT96,"&lt;&gt;"))</f>
        <v/>
      </c>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27"/>
    </row>
    <row r="97" spans="1:46" ht="60" customHeight="1" x14ac:dyDescent="0.35">
      <c r="A97" s="124"/>
      <c r="B97" s="110" t="s">
        <v>1650</v>
      </c>
      <c r="C97" s="111" t="s">
        <v>1670</v>
      </c>
      <c r="D97" s="113" t="s">
        <v>1671</v>
      </c>
      <c r="E97" s="113" t="s">
        <v>1672</v>
      </c>
      <c r="F97" s="115" t="str">
        <f>IF(COUNTIF(G97:AT97,"&lt;&gt;")=0,"",SUMPRODUCT(((Recommendations[ImplStatus]="Implemented")+(Recommendations[ImplStatus]="Compensated"))*ISNUMBER(MATCH(Recommendations[Id],G97:AT97,0)))/COUNTIF(G97:AT97,"&lt;&gt;"))</f>
        <v/>
      </c>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27"/>
    </row>
    <row r="98" spans="1:46" ht="60" customHeight="1" x14ac:dyDescent="0.35">
      <c r="A98" s="124"/>
      <c r="B98" s="110" t="s">
        <v>1650</v>
      </c>
      <c r="C98" s="111" t="s">
        <v>1673</v>
      </c>
      <c r="D98" s="113" t="s">
        <v>1674</v>
      </c>
      <c r="E98" s="113" t="s">
        <v>1675</v>
      </c>
      <c r="F98" s="115" t="str">
        <f>IF(COUNTIF(G98:AT98,"&lt;&gt;")=0,"",SUMPRODUCT(((Recommendations[ImplStatus]="Implemented")+(Recommendations[ImplStatus]="Compensated"))*ISNUMBER(MATCH(Recommendations[Id],G98:AT98,0)))/COUNTIF(G98:AT98,"&lt;&gt;"))</f>
        <v/>
      </c>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27"/>
    </row>
    <row r="99" spans="1:46" ht="60" customHeight="1" outlineLevel="1" x14ac:dyDescent="0.35">
      <c r="A99" s="123"/>
      <c r="B99" s="109" t="s">
        <v>1676</v>
      </c>
      <c r="C99" s="109"/>
      <c r="D99" s="112" t="s">
        <v>1677</v>
      </c>
      <c r="E99" s="112"/>
      <c r="F99" s="114" t="str">
        <f>IF(COUNTIF(G99:AT99,"&lt;&gt;")=0,"",SUMPRODUCT(((Recommendations[ImplStatus]="Implemented")+(Recommendations[ImplStatus]="Compensated"))*ISNUMBER(MATCH(Recommendations[Id],G99:AT99,0)))/COUNTIF(G99:AT99,"&lt;&gt;"))</f>
        <v/>
      </c>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26"/>
    </row>
    <row r="100" spans="1:46" ht="60" customHeight="1" x14ac:dyDescent="0.35">
      <c r="A100" s="124"/>
      <c r="B100" s="110" t="s">
        <v>1676</v>
      </c>
      <c r="C100" s="111" t="s">
        <v>1678</v>
      </c>
      <c r="D100" s="113" t="s">
        <v>1679</v>
      </c>
      <c r="E100" s="113" t="s">
        <v>1680</v>
      </c>
      <c r="F100" s="115" t="str">
        <f>IF(COUNTIF(G100:AT100,"&lt;&gt;")=0,"",SUMPRODUCT(((Recommendations[ImplStatus]="Implemented")+(Recommendations[ImplStatus]="Compensated"))*ISNUMBER(MATCH(Recommendations[Id],G100:AT100,0)))/COUNTIF(G100:AT100,"&lt;&gt;"))</f>
        <v/>
      </c>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27"/>
    </row>
    <row r="101" spans="1:46" ht="60" customHeight="1" x14ac:dyDescent="0.35">
      <c r="A101" s="124"/>
      <c r="B101" s="110" t="s">
        <v>1676</v>
      </c>
      <c r="C101" s="111" t="s">
        <v>1681</v>
      </c>
      <c r="D101" s="113" t="s">
        <v>1682</v>
      </c>
      <c r="E101" s="113" t="s">
        <v>1683</v>
      </c>
      <c r="F101" s="115" t="str">
        <f>IF(COUNTIF(G101:AT101,"&lt;&gt;")=0,"",SUMPRODUCT(((Recommendations[ImplStatus]="Implemented")+(Recommendations[ImplStatus]="Compensated"))*ISNUMBER(MATCH(Recommendations[Id],G101:AT101,0)))/COUNTIF(G101:AT101,"&lt;&gt;"))</f>
        <v/>
      </c>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27"/>
    </row>
    <row r="102" spans="1:46" ht="60" customHeight="1" x14ac:dyDescent="0.35">
      <c r="A102" s="124"/>
      <c r="B102" s="110" t="s">
        <v>1676</v>
      </c>
      <c r="C102" s="111" t="s">
        <v>1684</v>
      </c>
      <c r="D102" s="113" t="s">
        <v>1685</v>
      </c>
      <c r="E102" s="113" t="s">
        <v>1686</v>
      </c>
      <c r="F102" s="115" t="str">
        <f>IF(COUNTIF(G102:AT102,"&lt;&gt;")=0,"",SUMPRODUCT(((Recommendations[ImplStatus]="Implemented")+(Recommendations[ImplStatus]="Compensated"))*ISNUMBER(MATCH(Recommendations[Id],G102:AT102,0)))/COUNTIF(G102:AT102,"&lt;&gt;"))</f>
        <v/>
      </c>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27"/>
    </row>
    <row r="103" spans="1:46" ht="60" customHeight="1" x14ac:dyDescent="0.35">
      <c r="A103" s="124"/>
      <c r="B103" s="110" t="s">
        <v>1676</v>
      </c>
      <c r="C103" s="111" t="s">
        <v>1687</v>
      </c>
      <c r="D103" s="113" t="s">
        <v>1688</v>
      </c>
      <c r="E103" s="113" t="s">
        <v>1689</v>
      </c>
      <c r="F103" s="115" t="str">
        <f>IF(COUNTIF(G103:AT103,"&lt;&gt;")=0,"",SUMPRODUCT(((Recommendations[ImplStatus]="Implemented")+(Recommendations[ImplStatus]="Compensated"))*ISNUMBER(MATCH(Recommendations[Id],G103:AT103,0)))/COUNTIF(G103:AT103,"&lt;&gt;"))</f>
        <v/>
      </c>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27"/>
    </row>
    <row r="104" spans="1:46" ht="60" customHeight="1" x14ac:dyDescent="0.35">
      <c r="A104" s="125"/>
      <c r="B104" s="118" t="s">
        <v>1676</v>
      </c>
      <c r="C104" s="119" t="s">
        <v>1690</v>
      </c>
      <c r="D104" s="120" t="s">
        <v>1691</v>
      </c>
      <c r="E104" s="120" t="s">
        <v>1692</v>
      </c>
      <c r="F104" s="121" t="str">
        <f>IF(COUNTIF(G104:AT104,"&lt;&gt;")=0,"",SUMPRODUCT(((Recommendations[ImplStatus]="Implemented")+(Recommendations[ImplStatus]="Compensated"))*ISNUMBER(MATCH(Recommendations[Id],G104:AT104,0)))/COUNTIF(G104:AT104,"&lt;&gt;"))</f>
        <v/>
      </c>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8"/>
    </row>
    <row r="108" spans="1:46" ht="32" customHeight="1" x14ac:dyDescent="0.35">
      <c r="A108" s="211" t="s">
        <v>448</v>
      </c>
      <c r="B108" s="211"/>
      <c r="C108" s="211"/>
      <c r="D108" s="211"/>
    </row>
  </sheetData>
  <mergeCells count="1">
    <mergeCell ref="A108:D108"/>
  </mergeCells>
  <hyperlinks>
    <hyperlink ref="A108" r:id="rId1" xr:uid="{00000000-0004-0000-05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AND(G2&lt;&gt;"", IFERROR(INDEX('Recommendations'!$H$2:$H$86, MATCH(G2,'Recommendations'!$A$2:$A$86,0))="Implemented", FALSE))</xm:f>
            <x14:dxf>
              <font>
                <color rgb="FF000000"/>
              </font>
              <fill>
                <patternFill>
                  <bgColor rgb="FF3C7D22"/>
                </patternFill>
              </fill>
            </x14:dxf>
          </x14:cfRule>
          <x14:cfRule type="expression" priority="2" id="{00000000-000E-0000-0500-000002000000}">
            <xm:f>AND(G2&lt;&gt;"", IFERROR(INDEX('Recommendations'!$H$2:$H$86, MATCH(G2,'Recommendations'!$A$2:$A$86,0))="Compensated", FALSE))</xm:f>
            <x14:dxf>
              <font>
                <color rgb="FF000000"/>
              </font>
              <fill>
                <patternFill>
                  <bgColor rgb="FFC6E0B4"/>
                </patternFill>
              </fill>
            </x14:dxf>
          </x14:cfRule>
          <x14:cfRule type="expression" priority="3" id="{00000000-000E-0000-0500-000003000000}">
            <xm:f>AND(G2&lt;&gt;"", IFERROR(INDEX('Recommendations'!$H$2:$H$86, MATCH(G2,'Recommendations'!$A$2:$A$86,0))="Testing", FALSE))</xm:f>
            <x14:dxf>
              <font>
                <color rgb="FF000000"/>
              </font>
              <fill>
                <patternFill>
                  <bgColor rgb="FFFFC000"/>
                </patternFill>
              </fill>
            </x14:dxf>
          </x14:cfRule>
          <x14:cfRule type="expression" priority="4" id="{00000000-000E-0000-0500-000004000000}">
            <xm:f>AND(G2&lt;&gt;"", IFERROR(INDEX('Recommendations'!$H$2:$H$86, MATCH(G2,'Recommendations'!$A$2:$A$86,0))="Failed", FALSE))</xm:f>
            <x14:dxf>
              <font>
                <color rgb="FF000000"/>
              </font>
              <fill>
                <patternFill>
                  <bgColor rgb="FFD82891"/>
                </patternFill>
              </fill>
            </x14:dxf>
          </x14:cfRule>
          <x14:cfRule type="expression" priority="5" id="{00000000-000E-0000-0500-000005000000}">
            <xm:f>AND(G2&lt;&gt;"", IFERROR(INDEX('Recommendations'!$H$2:$H$86, MATCH(G2,'Recommendations'!$A$2:$A$86,0))="Risk Accepted", FALSE))</xm:f>
            <x14:dxf>
              <font>
                <color rgb="FF000000"/>
              </font>
              <fill>
                <patternFill>
                  <bgColor rgb="FFD9D9D9"/>
                </patternFill>
              </fill>
            </x14:dxf>
          </x14:cfRule>
          <x14:cfRule type="expression" priority="6" id="{00000000-000E-0000-0500-000006000000}">
            <xm:f>AND(G2&lt;&gt;"", IFERROR(INDEX('Recommendations'!$H$2:$H$86, MATCH(G2,'Recommendations'!$A$2:$A$86,0))="N/A", FALSE))</xm:f>
            <x14:dxf>
              <font>
                <color rgb="FF000000"/>
              </font>
              <fill>
                <patternFill>
                  <bgColor rgb="FFF2F2F2"/>
                </patternFill>
              </fill>
            </x14:dxf>
          </x14:cfRule>
          <xm:sqref>G2:AT104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152" t="s">
        <v>1693</v>
      </c>
      <c r="B1" s="153" t="s">
        <v>0</v>
      </c>
      <c r="C1" s="153" t="s">
        <v>682</v>
      </c>
      <c r="D1" s="153" t="s">
        <v>683</v>
      </c>
      <c r="E1" s="153" t="s">
        <v>688</v>
      </c>
      <c r="F1" s="153" t="s">
        <v>689</v>
      </c>
      <c r="G1" s="153" t="s">
        <v>690</v>
      </c>
      <c r="H1" s="153" t="s">
        <v>691</v>
      </c>
      <c r="I1" s="153" t="s">
        <v>692</v>
      </c>
      <c r="J1" s="153" t="s">
        <v>693</v>
      </c>
      <c r="K1" s="153" t="s">
        <v>694</v>
      </c>
      <c r="L1" s="153" t="s">
        <v>695</v>
      </c>
      <c r="M1" s="153" t="s">
        <v>696</v>
      </c>
      <c r="N1" s="153" t="s">
        <v>697</v>
      </c>
      <c r="O1" s="153" t="s">
        <v>698</v>
      </c>
      <c r="P1" s="153" t="s">
        <v>699</v>
      </c>
      <c r="Q1" s="153" t="s">
        <v>700</v>
      </c>
      <c r="R1" s="153" t="s">
        <v>701</v>
      </c>
      <c r="S1" s="153" t="s">
        <v>702</v>
      </c>
      <c r="T1" s="153" t="s">
        <v>703</v>
      </c>
      <c r="U1" s="153" t="s">
        <v>704</v>
      </c>
      <c r="V1" s="153" t="s">
        <v>705</v>
      </c>
      <c r="W1" s="153" t="s">
        <v>706</v>
      </c>
      <c r="X1" s="153" t="s">
        <v>707</v>
      </c>
      <c r="Y1" s="153" t="s">
        <v>708</v>
      </c>
      <c r="Z1" s="153" t="s">
        <v>709</v>
      </c>
      <c r="AA1" s="153" t="s">
        <v>710</v>
      </c>
      <c r="AB1" s="153" t="s">
        <v>711</v>
      </c>
      <c r="AC1" s="153" t="s">
        <v>712</v>
      </c>
      <c r="AD1" s="153" t="s">
        <v>713</v>
      </c>
      <c r="AE1" s="153" t="s">
        <v>714</v>
      </c>
      <c r="AF1" s="153" t="s">
        <v>715</v>
      </c>
      <c r="AG1" s="153" t="s">
        <v>716</v>
      </c>
      <c r="AH1" s="153" t="s">
        <v>717</v>
      </c>
      <c r="AI1" s="153" t="s">
        <v>718</v>
      </c>
      <c r="AJ1" s="153" t="s">
        <v>719</v>
      </c>
      <c r="AK1" s="153" t="s">
        <v>720</v>
      </c>
      <c r="AL1" s="153" t="s">
        <v>721</v>
      </c>
      <c r="AM1" s="153" t="s">
        <v>722</v>
      </c>
      <c r="AN1" s="153" t="s">
        <v>723</v>
      </c>
      <c r="AO1" s="153" t="s">
        <v>724</v>
      </c>
      <c r="AP1" s="153" t="s">
        <v>725</v>
      </c>
      <c r="AQ1" s="153" t="s">
        <v>726</v>
      </c>
      <c r="AR1" s="153" t="s">
        <v>727</v>
      </c>
      <c r="AS1" s="154" t="s">
        <v>728</v>
      </c>
    </row>
    <row r="2" spans="1:45" ht="60" customHeight="1" outlineLevel="1" x14ac:dyDescent="0.35">
      <c r="A2" s="146" t="s">
        <v>1694</v>
      </c>
      <c r="B2" s="133" t="s">
        <v>1695</v>
      </c>
      <c r="C2" s="132"/>
      <c r="D2" s="136"/>
      <c r="E2" s="138" t="str">
        <f>IF(COUNTIF(F2:AS2,"&lt;&gt;")=0,"",SUMPRODUCT(((Recommendations[ImplStatus]="Implemented")+(Recommendations[ImplStatus]="Compensated"))*ISNUMBER(MATCH(Recommendations[Id],F2:AS2,0)))/COUNTIF(F2:AS2,"&lt;&gt;"))</f>
        <v/>
      </c>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49"/>
    </row>
    <row r="3" spans="1:45" ht="60" customHeight="1" x14ac:dyDescent="0.35">
      <c r="A3" s="147" t="s">
        <v>1694</v>
      </c>
      <c r="B3" s="134" t="s">
        <v>1696</v>
      </c>
      <c r="C3" s="135" t="s">
        <v>1697</v>
      </c>
      <c r="D3" s="137" t="s">
        <v>1698</v>
      </c>
      <c r="E3" s="139" t="str">
        <f>IF(COUNTIF(F3:AS3,"&lt;&gt;")=0,"",SUMPRODUCT(((Recommendations[ImplStatus]="Implemented")+(Recommendations[ImplStatus]="Compensated"))*ISNUMBER(MATCH(Recommendations[Id],F3:AS3,0)))/COUNTIF(F3:AS3,"&lt;&gt;"))</f>
        <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50"/>
    </row>
    <row r="4" spans="1:45" ht="60" customHeight="1" x14ac:dyDescent="0.35">
      <c r="A4" s="147" t="s">
        <v>1694</v>
      </c>
      <c r="B4" s="134" t="s">
        <v>1699</v>
      </c>
      <c r="C4" s="135" t="s">
        <v>1700</v>
      </c>
      <c r="D4" s="137" t="s">
        <v>1701</v>
      </c>
      <c r="E4" s="139" t="str">
        <f>IF(COUNTIF(F4:AS4,"&lt;&gt;")=0,"",SUMPRODUCT(((Recommendations[ImplStatus]="Implemented")+(Recommendations[ImplStatus]="Compensated"))*ISNUMBER(MATCH(Recommendations[Id],F4:AS4,0)))/COUNTIF(F4:AS4,"&lt;&gt;"))</f>
        <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50"/>
    </row>
    <row r="5" spans="1:45" ht="60" customHeight="1" x14ac:dyDescent="0.35">
      <c r="A5" s="147" t="s">
        <v>1694</v>
      </c>
      <c r="B5" s="134" t="s">
        <v>1702</v>
      </c>
      <c r="C5" s="135" t="s">
        <v>1703</v>
      </c>
      <c r="D5" s="137" t="s">
        <v>1704</v>
      </c>
      <c r="E5" s="139" t="str">
        <f>IF(COUNTIF(F5:AS5,"&lt;&gt;")=0,"",SUMPRODUCT(((Recommendations[ImplStatus]="Implemented")+(Recommendations[ImplStatus]="Compensated"))*ISNUMBER(MATCH(Recommendations[Id],F5:AS5,0)))/COUNTIF(F5:AS5,"&lt;&gt;"))</f>
        <v/>
      </c>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50"/>
    </row>
    <row r="6" spans="1:45" ht="60" customHeight="1" x14ac:dyDescent="0.35">
      <c r="A6" s="147" t="s">
        <v>1694</v>
      </c>
      <c r="B6" s="134" t="s">
        <v>1705</v>
      </c>
      <c r="C6" s="135" t="s">
        <v>1706</v>
      </c>
      <c r="D6" s="137" t="s">
        <v>1707</v>
      </c>
      <c r="E6" s="139" t="str">
        <f>IF(COUNTIF(F6:AS6,"&lt;&gt;")=0,"",SUMPRODUCT(((Recommendations[ImplStatus]="Implemented")+(Recommendations[ImplStatus]="Compensated"))*ISNUMBER(MATCH(Recommendations[Id],F6:AS6,0)))/COUNTIF(F6:AS6,"&lt;&gt;"))</f>
        <v/>
      </c>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50"/>
    </row>
    <row r="7" spans="1:45" ht="60" customHeight="1" x14ac:dyDescent="0.35">
      <c r="A7" s="147" t="s">
        <v>1694</v>
      </c>
      <c r="B7" s="134" t="s">
        <v>1708</v>
      </c>
      <c r="C7" s="135" t="s">
        <v>1709</v>
      </c>
      <c r="D7" s="137" t="s">
        <v>1710</v>
      </c>
      <c r="E7" s="139" t="str">
        <f>IF(COUNTIF(F7:AS7,"&lt;&gt;")=0,"",SUMPRODUCT(((Recommendations[ImplStatus]="Implemented")+(Recommendations[ImplStatus]="Compensated"))*ISNUMBER(MATCH(Recommendations[Id],F7:AS7,0)))/COUNTIF(F7:AS7,"&lt;&gt;"))</f>
        <v/>
      </c>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50"/>
    </row>
    <row r="8" spans="1:45" ht="60" customHeight="1" x14ac:dyDescent="0.35">
      <c r="A8" s="147" t="s">
        <v>1694</v>
      </c>
      <c r="B8" s="134" t="s">
        <v>1711</v>
      </c>
      <c r="C8" s="135" t="s">
        <v>1712</v>
      </c>
      <c r="D8" s="137" t="s">
        <v>1713</v>
      </c>
      <c r="E8" s="139" t="str">
        <f>IF(COUNTIF(F8:AS8,"&lt;&gt;")=0,"",SUMPRODUCT(((Recommendations[ImplStatus]="Implemented")+(Recommendations[ImplStatus]="Compensated"))*ISNUMBER(MATCH(Recommendations[Id],F8:AS8,0)))/COUNTIF(F8:AS8,"&lt;&gt;"))</f>
        <v/>
      </c>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50"/>
    </row>
    <row r="9" spans="1:45" ht="60" customHeight="1" x14ac:dyDescent="0.35">
      <c r="A9" s="147" t="s">
        <v>1694</v>
      </c>
      <c r="B9" s="134" t="s">
        <v>1714</v>
      </c>
      <c r="C9" s="135" t="s">
        <v>1715</v>
      </c>
      <c r="D9" s="137" t="s">
        <v>1716</v>
      </c>
      <c r="E9" s="139" t="str">
        <f>IF(COUNTIF(F9:AS9,"&lt;&gt;")=0,"",SUMPRODUCT(((Recommendations[ImplStatus]="Implemented")+(Recommendations[ImplStatus]="Compensated"))*ISNUMBER(MATCH(Recommendations[Id],F9:AS9,0)))/COUNTIF(F9:AS9,"&lt;&gt;"))</f>
        <v/>
      </c>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50"/>
    </row>
    <row r="10" spans="1:45" ht="60" customHeight="1" x14ac:dyDescent="0.35">
      <c r="A10" s="147" t="s">
        <v>1694</v>
      </c>
      <c r="B10" s="134" t="s">
        <v>1717</v>
      </c>
      <c r="C10" s="135" t="s">
        <v>1718</v>
      </c>
      <c r="D10" s="137" t="s">
        <v>1719</v>
      </c>
      <c r="E10" s="139" t="str">
        <f>IF(COUNTIF(F10:AS10,"&lt;&gt;")=0,"",SUMPRODUCT(((Recommendations[ImplStatus]="Implemented")+(Recommendations[ImplStatus]="Compensated"))*ISNUMBER(MATCH(Recommendations[Id],F10:AS10,0)))/COUNTIF(F10:AS10,"&lt;&gt;"))</f>
        <v/>
      </c>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50"/>
    </row>
    <row r="11" spans="1:45" ht="60" customHeight="1" x14ac:dyDescent="0.35">
      <c r="A11" s="147" t="s">
        <v>1694</v>
      </c>
      <c r="B11" s="134" t="s">
        <v>1720</v>
      </c>
      <c r="C11" s="135" t="s">
        <v>1721</v>
      </c>
      <c r="D11" s="137" t="s">
        <v>1722</v>
      </c>
      <c r="E11" s="139" t="str">
        <f>IF(COUNTIF(F11:AS11,"&lt;&gt;")=0,"",SUMPRODUCT(((Recommendations[ImplStatus]="Implemented")+(Recommendations[ImplStatus]="Compensated"))*ISNUMBER(MATCH(Recommendations[Id],F11:AS11,0)))/COUNTIF(F11:AS11,"&lt;&gt;"))</f>
        <v/>
      </c>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50"/>
    </row>
    <row r="12" spans="1:45" ht="60" customHeight="1" x14ac:dyDescent="0.35">
      <c r="A12" s="147" t="s">
        <v>1694</v>
      </c>
      <c r="B12" s="134" t="s">
        <v>1723</v>
      </c>
      <c r="C12" s="135" t="s">
        <v>1724</v>
      </c>
      <c r="D12" s="137" t="s">
        <v>1725</v>
      </c>
      <c r="E12" s="139" t="str">
        <f>IF(COUNTIF(F12:AS12,"&lt;&gt;")=0,"",SUMPRODUCT(((Recommendations[ImplStatus]="Implemented")+(Recommendations[ImplStatus]="Compensated"))*ISNUMBER(MATCH(Recommendations[Id],F12:AS12,0)))/COUNTIF(F12:AS12,"&lt;&gt;"))</f>
        <v/>
      </c>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50"/>
    </row>
    <row r="13" spans="1:45" ht="60" customHeight="1" x14ac:dyDescent="0.35">
      <c r="A13" s="147" t="s">
        <v>1694</v>
      </c>
      <c r="B13" s="134" t="s">
        <v>1726</v>
      </c>
      <c r="C13" s="135" t="s">
        <v>1727</v>
      </c>
      <c r="D13" s="137" t="s">
        <v>1728</v>
      </c>
      <c r="E13" s="139" t="str">
        <f>IF(COUNTIF(F13:AS13,"&lt;&gt;")=0,"",SUMPRODUCT(((Recommendations[ImplStatus]="Implemented")+(Recommendations[ImplStatus]="Compensated"))*ISNUMBER(MATCH(Recommendations[Id],F13:AS13,0)))/COUNTIF(F13:AS13,"&lt;&gt;"))</f>
        <v/>
      </c>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50"/>
    </row>
    <row r="14" spans="1:45" ht="60" customHeight="1" x14ac:dyDescent="0.35">
      <c r="A14" s="147" t="s">
        <v>1694</v>
      </c>
      <c r="B14" s="134" t="s">
        <v>1729</v>
      </c>
      <c r="C14" s="135" t="s">
        <v>1730</v>
      </c>
      <c r="D14" s="137" t="s">
        <v>1731</v>
      </c>
      <c r="E14" s="139" t="str">
        <f>IF(COUNTIF(F14:AS14,"&lt;&gt;")=0,"",SUMPRODUCT(((Recommendations[ImplStatus]="Implemented")+(Recommendations[ImplStatus]="Compensated"))*ISNUMBER(MATCH(Recommendations[Id],F14:AS14,0)))/COUNTIF(F14:AS14,"&lt;&gt;"))</f>
        <v/>
      </c>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50"/>
    </row>
    <row r="15" spans="1:45" ht="60" customHeight="1" x14ac:dyDescent="0.35">
      <c r="A15" s="147" t="s">
        <v>1694</v>
      </c>
      <c r="B15" s="134" t="s">
        <v>1732</v>
      </c>
      <c r="C15" s="135" t="s">
        <v>1733</v>
      </c>
      <c r="D15" s="137" t="s">
        <v>1734</v>
      </c>
      <c r="E15" s="139" t="str">
        <f>IF(COUNTIF(F15:AS15,"&lt;&gt;")=0,"",SUMPRODUCT(((Recommendations[ImplStatus]="Implemented")+(Recommendations[ImplStatus]="Compensated"))*ISNUMBER(MATCH(Recommendations[Id],F15:AS15,0)))/COUNTIF(F15:AS15,"&lt;&gt;"))</f>
        <v/>
      </c>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50"/>
    </row>
    <row r="16" spans="1:45" ht="60" customHeight="1" x14ac:dyDescent="0.35">
      <c r="A16" s="147" t="s">
        <v>1694</v>
      </c>
      <c r="B16" s="134" t="s">
        <v>1735</v>
      </c>
      <c r="C16" s="135" t="s">
        <v>1736</v>
      </c>
      <c r="D16" s="137" t="s">
        <v>1737</v>
      </c>
      <c r="E16" s="139" t="str">
        <f>IF(COUNTIF(F16:AS16,"&lt;&gt;")=0,"",SUMPRODUCT(((Recommendations[ImplStatus]="Implemented")+(Recommendations[ImplStatus]="Compensated"))*ISNUMBER(MATCH(Recommendations[Id],F16:AS16,0)))/COUNTIF(F16:AS16,"&lt;&gt;"))</f>
        <v/>
      </c>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50"/>
    </row>
    <row r="17" spans="1:45" ht="60" customHeight="1" x14ac:dyDescent="0.35">
      <c r="A17" s="147" t="s">
        <v>1694</v>
      </c>
      <c r="B17" s="134" t="s">
        <v>1738</v>
      </c>
      <c r="C17" s="135" t="s">
        <v>1739</v>
      </c>
      <c r="D17" s="137" t="s">
        <v>1740</v>
      </c>
      <c r="E17" s="139" t="str">
        <f>IF(COUNTIF(F17:AS17,"&lt;&gt;")=0,"",SUMPRODUCT(((Recommendations[ImplStatus]="Implemented")+(Recommendations[ImplStatus]="Compensated"))*ISNUMBER(MATCH(Recommendations[Id],F17:AS17,0)))/COUNTIF(F17:AS17,"&lt;&gt;"))</f>
        <v/>
      </c>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50"/>
    </row>
    <row r="18" spans="1:45" ht="60" customHeight="1" x14ac:dyDescent="0.35">
      <c r="A18" s="147" t="s">
        <v>1694</v>
      </c>
      <c r="B18" s="134" t="s">
        <v>1741</v>
      </c>
      <c r="C18" s="135" t="s">
        <v>1742</v>
      </c>
      <c r="D18" s="137" t="s">
        <v>1743</v>
      </c>
      <c r="E18" s="139" t="str">
        <f>IF(COUNTIF(F18:AS18,"&lt;&gt;")=0,"",SUMPRODUCT(((Recommendations[ImplStatus]="Implemented")+(Recommendations[ImplStatus]="Compensated"))*ISNUMBER(MATCH(Recommendations[Id],F18:AS18,0)))/COUNTIF(F18:AS18,"&lt;&gt;"))</f>
        <v/>
      </c>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50"/>
    </row>
    <row r="19" spans="1:45" ht="60" customHeight="1" x14ac:dyDescent="0.35">
      <c r="A19" s="147" t="s">
        <v>1694</v>
      </c>
      <c r="B19" s="134" t="s">
        <v>1744</v>
      </c>
      <c r="C19" s="135" t="s">
        <v>1745</v>
      </c>
      <c r="D19" s="137" t="s">
        <v>1746</v>
      </c>
      <c r="E19" s="139" t="str">
        <f>IF(COUNTIF(F19:AS19,"&lt;&gt;")=0,"",SUMPRODUCT(((Recommendations[ImplStatus]="Implemented")+(Recommendations[ImplStatus]="Compensated"))*ISNUMBER(MATCH(Recommendations[Id],F19:AS19,0)))/COUNTIF(F19:AS19,"&lt;&gt;"))</f>
        <v/>
      </c>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50"/>
    </row>
    <row r="20" spans="1:45" ht="60" customHeight="1" x14ac:dyDescent="0.35">
      <c r="A20" s="147" t="s">
        <v>1694</v>
      </c>
      <c r="B20" s="134" t="s">
        <v>1747</v>
      </c>
      <c r="C20" s="135" t="s">
        <v>1748</v>
      </c>
      <c r="D20" s="137" t="s">
        <v>1749</v>
      </c>
      <c r="E20" s="139" t="str">
        <f>IF(COUNTIF(F20:AS20,"&lt;&gt;")=0,"",SUMPRODUCT(((Recommendations[ImplStatus]="Implemented")+(Recommendations[ImplStatus]="Compensated"))*ISNUMBER(MATCH(Recommendations[Id],F20:AS20,0)))/COUNTIF(F20:AS20,"&lt;&gt;"))</f>
        <v/>
      </c>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50"/>
    </row>
    <row r="21" spans="1:45" ht="60" customHeight="1" x14ac:dyDescent="0.35">
      <c r="A21" s="147" t="s">
        <v>1694</v>
      </c>
      <c r="B21" s="134" t="s">
        <v>1750</v>
      </c>
      <c r="C21" s="135" t="s">
        <v>1751</v>
      </c>
      <c r="D21" s="137" t="s">
        <v>1752</v>
      </c>
      <c r="E21" s="139" t="str">
        <f>IF(COUNTIF(F21:AS21,"&lt;&gt;")=0,"",SUMPRODUCT(((Recommendations[ImplStatus]="Implemented")+(Recommendations[ImplStatus]="Compensated"))*ISNUMBER(MATCH(Recommendations[Id],F21:AS21,0)))/COUNTIF(F21:AS21,"&lt;&gt;"))</f>
        <v/>
      </c>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50"/>
    </row>
    <row r="22" spans="1:45" ht="60" customHeight="1" x14ac:dyDescent="0.35">
      <c r="A22" s="147" t="s">
        <v>1694</v>
      </c>
      <c r="B22" s="134" t="s">
        <v>1753</v>
      </c>
      <c r="C22" s="135" t="s">
        <v>1754</v>
      </c>
      <c r="D22" s="137" t="s">
        <v>1755</v>
      </c>
      <c r="E22" s="139" t="str">
        <f>IF(COUNTIF(F22:AS22,"&lt;&gt;")=0,"",SUMPRODUCT(((Recommendations[ImplStatus]="Implemented")+(Recommendations[ImplStatus]="Compensated"))*ISNUMBER(MATCH(Recommendations[Id],F22:AS22,0)))/COUNTIF(F22:AS22,"&lt;&gt;"))</f>
        <v/>
      </c>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50"/>
    </row>
    <row r="23" spans="1:45" ht="60" customHeight="1" x14ac:dyDescent="0.35">
      <c r="A23" s="147" t="s">
        <v>1694</v>
      </c>
      <c r="B23" s="134" t="s">
        <v>1756</v>
      </c>
      <c r="C23" s="135" t="s">
        <v>1757</v>
      </c>
      <c r="D23" s="137" t="s">
        <v>1758</v>
      </c>
      <c r="E23" s="139" t="str">
        <f>IF(COUNTIF(F23:AS23,"&lt;&gt;")=0,"",SUMPRODUCT(((Recommendations[ImplStatus]="Implemented")+(Recommendations[ImplStatus]="Compensated"))*ISNUMBER(MATCH(Recommendations[Id],F23:AS23,0)))/COUNTIF(F23:AS23,"&lt;&gt;"))</f>
        <v/>
      </c>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50"/>
    </row>
    <row r="24" spans="1:45" ht="60" customHeight="1" x14ac:dyDescent="0.35">
      <c r="A24" s="147" t="s">
        <v>1694</v>
      </c>
      <c r="B24" s="134" t="s">
        <v>1759</v>
      </c>
      <c r="C24" s="135" t="s">
        <v>1760</v>
      </c>
      <c r="D24" s="137" t="s">
        <v>1761</v>
      </c>
      <c r="E24" s="139" t="str">
        <f>IF(COUNTIF(F24:AS24,"&lt;&gt;")=0,"",SUMPRODUCT(((Recommendations[ImplStatus]="Implemented")+(Recommendations[ImplStatus]="Compensated"))*ISNUMBER(MATCH(Recommendations[Id],F24:AS24,0)))/COUNTIF(F24:AS24,"&lt;&gt;"))</f>
        <v/>
      </c>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50"/>
    </row>
    <row r="25" spans="1:45" ht="60" customHeight="1" x14ac:dyDescent="0.35">
      <c r="A25" s="147" t="s">
        <v>1694</v>
      </c>
      <c r="B25" s="134" t="s">
        <v>1762</v>
      </c>
      <c r="C25" s="135" t="s">
        <v>1763</v>
      </c>
      <c r="D25" s="137" t="s">
        <v>1764</v>
      </c>
      <c r="E25" s="139" t="str">
        <f>IF(COUNTIF(F25:AS25,"&lt;&gt;")=0,"",SUMPRODUCT(((Recommendations[ImplStatus]="Implemented")+(Recommendations[ImplStatus]="Compensated"))*ISNUMBER(MATCH(Recommendations[Id],F25:AS25,0)))/COUNTIF(F25:AS25,"&lt;&gt;"))</f>
        <v/>
      </c>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50"/>
    </row>
    <row r="26" spans="1:45" ht="60" customHeight="1" x14ac:dyDescent="0.35">
      <c r="A26" s="147" t="s">
        <v>1694</v>
      </c>
      <c r="B26" s="134" t="s">
        <v>1765</v>
      </c>
      <c r="C26" s="135" t="s">
        <v>1766</v>
      </c>
      <c r="D26" s="137" t="s">
        <v>1767</v>
      </c>
      <c r="E26" s="139" t="str">
        <f>IF(COUNTIF(F26:AS26,"&lt;&gt;")=0,"",SUMPRODUCT(((Recommendations[ImplStatus]="Implemented")+(Recommendations[ImplStatus]="Compensated"))*ISNUMBER(MATCH(Recommendations[Id],F26:AS26,0)))/COUNTIF(F26:AS26,"&lt;&gt;"))</f>
        <v/>
      </c>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50"/>
    </row>
    <row r="27" spans="1:45" ht="60" customHeight="1" x14ac:dyDescent="0.35">
      <c r="A27" s="147" t="s">
        <v>1694</v>
      </c>
      <c r="B27" s="134" t="s">
        <v>1768</v>
      </c>
      <c r="C27" s="135" t="s">
        <v>1769</v>
      </c>
      <c r="D27" s="137" t="s">
        <v>1770</v>
      </c>
      <c r="E27" s="139" t="str">
        <f>IF(COUNTIF(F27:AS27,"&lt;&gt;")=0,"",SUMPRODUCT(((Recommendations[ImplStatus]="Implemented")+(Recommendations[ImplStatus]="Compensated"))*ISNUMBER(MATCH(Recommendations[Id],F27:AS27,0)))/COUNTIF(F27:AS27,"&lt;&gt;"))</f>
        <v/>
      </c>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50"/>
    </row>
    <row r="28" spans="1:45" ht="60" customHeight="1" x14ac:dyDescent="0.35">
      <c r="A28" s="147" t="s">
        <v>1694</v>
      </c>
      <c r="B28" s="134" t="s">
        <v>1771</v>
      </c>
      <c r="C28" s="135" t="s">
        <v>1772</v>
      </c>
      <c r="D28" s="137" t="s">
        <v>1773</v>
      </c>
      <c r="E28" s="139" t="str">
        <f>IF(COUNTIF(F28:AS28,"&lt;&gt;")=0,"",SUMPRODUCT(((Recommendations[ImplStatus]="Implemented")+(Recommendations[ImplStatus]="Compensated"))*ISNUMBER(MATCH(Recommendations[Id],F28:AS28,0)))/COUNTIF(F28:AS28,"&lt;&gt;"))</f>
        <v/>
      </c>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50"/>
    </row>
    <row r="29" spans="1:45" ht="60" customHeight="1" x14ac:dyDescent="0.35">
      <c r="A29" s="147" t="s">
        <v>1694</v>
      </c>
      <c r="B29" s="134" t="s">
        <v>1774</v>
      </c>
      <c r="C29" s="135" t="s">
        <v>1775</v>
      </c>
      <c r="D29" s="137" t="s">
        <v>1776</v>
      </c>
      <c r="E29" s="139" t="str">
        <f>IF(COUNTIF(F29:AS29,"&lt;&gt;")=0,"",SUMPRODUCT(((Recommendations[ImplStatus]="Implemented")+(Recommendations[ImplStatus]="Compensated"))*ISNUMBER(MATCH(Recommendations[Id],F29:AS29,0)))/COUNTIF(F29:AS29,"&lt;&gt;"))</f>
        <v/>
      </c>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50"/>
    </row>
    <row r="30" spans="1:45" ht="60" customHeight="1" x14ac:dyDescent="0.35">
      <c r="A30" s="147" t="s">
        <v>1694</v>
      </c>
      <c r="B30" s="134" t="s">
        <v>1777</v>
      </c>
      <c r="C30" s="135" t="s">
        <v>1778</v>
      </c>
      <c r="D30" s="137" t="s">
        <v>1779</v>
      </c>
      <c r="E30" s="139" t="str">
        <f>IF(COUNTIF(F30:AS30,"&lt;&gt;")=0,"",SUMPRODUCT(((Recommendations[ImplStatus]="Implemented")+(Recommendations[ImplStatus]="Compensated"))*ISNUMBER(MATCH(Recommendations[Id],F30:AS30,0)))/COUNTIF(F30:AS30,"&lt;&gt;"))</f>
        <v/>
      </c>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50"/>
    </row>
    <row r="31" spans="1:45" ht="60" customHeight="1" x14ac:dyDescent="0.35">
      <c r="A31" s="147" t="s">
        <v>1694</v>
      </c>
      <c r="B31" s="134" t="s">
        <v>1780</v>
      </c>
      <c r="C31" s="135" t="s">
        <v>1781</v>
      </c>
      <c r="D31" s="137" t="s">
        <v>1782</v>
      </c>
      <c r="E31" s="139" t="str">
        <f>IF(COUNTIF(F31:AS31,"&lt;&gt;")=0,"",SUMPRODUCT(((Recommendations[ImplStatus]="Implemented")+(Recommendations[ImplStatus]="Compensated"))*ISNUMBER(MATCH(Recommendations[Id],F31:AS31,0)))/COUNTIF(F31:AS31,"&lt;&gt;"))</f>
        <v/>
      </c>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50"/>
    </row>
    <row r="32" spans="1:45" ht="60" customHeight="1" x14ac:dyDescent="0.35">
      <c r="A32" s="147" t="s">
        <v>1694</v>
      </c>
      <c r="B32" s="134" t="s">
        <v>1783</v>
      </c>
      <c r="C32" s="135" t="s">
        <v>1784</v>
      </c>
      <c r="D32" s="137" t="s">
        <v>1785</v>
      </c>
      <c r="E32" s="139" t="str">
        <f>IF(COUNTIF(F32:AS32,"&lt;&gt;")=0,"",SUMPRODUCT(((Recommendations[ImplStatus]="Implemented")+(Recommendations[ImplStatus]="Compensated"))*ISNUMBER(MATCH(Recommendations[Id],F32:AS32,0)))/COUNTIF(F32:AS32,"&lt;&gt;"))</f>
        <v/>
      </c>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50"/>
    </row>
    <row r="33" spans="1:45" ht="60" customHeight="1" x14ac:dyDescent="0.35">
      <c r="A33" s="147" t="s">
        <v>1694</v>
      </c>
      <c r="B33" s="134" t="s">
        <v>1786</v>
      </c>
      <c r="C33" s="135" t="s">
        <v>1787</v>
      </c>
      <c r="D33" s="137" t="s">
        <v>1788</v>
      </c>
      <c r="E33" s="139" t="str">
        <f>IF(COUNTIF(F33:AS33,"&lt;&gt;")=0,"",SUMPRODUCT(((Recommendations[ImplStatus]="Implemented")+(Recommendations[ImplStatus]="Compensated"))*ISNUMBER(MATCH(Recommendations[Id],F33:AS33,0)))/COUNTIF(F33:AS33,"&lt;&gt;"))</f>
        <v/>
      </c>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50"/>
    </row>
    <row r="34" spans="1:45" ht="60" customHeight="1" x14ac:dyDescent="0.35">
      <c r="A34" s="147" t="s">
        <v>1694</v>
      </c>
      <c r="B34" s="134" t="s">
        <v>1789</v>
      </c>
      <c r="C34" s="135" t="s">
        <v>1790</v>
      </c>
      <c r="D34" s="137" t="s">
        <v>1791</v>
      </c>
      <c r="E34" s="139" t="str">
        <f>IF(COUNTIF(F34:AS34,"&lt;&gt;")=0,"",SUMPRODUCT(((Recommendations[ImplStatus]="Implemented")+(Recommendations[ImplStatus]="Compensated"))*ISNUMBER(MATCH(Recommendations[Id],F34:AS34,0)))/COUNTIF(F34:AS34,"&lt;&gt;"))</f>
        <v/>
      </c>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50"/>
    </row>
    <row r="35" spans="1:45" ht="60" customHeight="1" x14ac:dyDescent="0.35">
      <c r="A35" s="147" t="s">
        <v>1694</v>
      </c>
      <c r="B35" s="134" t="s">
        <v>1792</v>
      </c>
      <c r="C35" s="135" t="s">
        <v>1793</v>
      </c>
      <c r="D35" s="137" t="s">
        <v>1794</v>
      </c>
      <c r="E35" s="139" t="str">
        <f>IF(COUNTIF(F35:AS35,"&lt;&gt;")=0,"",SUMPRODUCT(((Recommendations[ImplStatus]="Implemented")+(Recommendations[ImplStatus]="Compensated"))*ISNUMBER(MATCH(Recommendations[Id],F35:AS35,0)))/COUNTIF(F35:AS35,"&lt;&gt;"))</f>
        <v/>
      </c>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50"/>
    </row>
    <row r="36" spans="1:45" ht="60" customHeight="1" x14ac:dyDescent="0.35">
      <c r="A36" s="147" t="s">
        <v>1694</v>
      </c>
      <c r="B36" s="134" t="s">
        <v>1795</v>
      </c>
      <c r="C36" s="135" t="s">
        <v>1796</v>
      </c>
      <c r="D36" s="137" t="s">
        <v>1797</v>
      </c>
      <c r="E36" s="139" t="str">
        <f>IF(COUNTIF(F36:AS36,"&lt;&gt;")=0,"",SUMPRODUCT(((Recommendations[ImplStatus]="Implemented")+(Recommendations[ImplStatus]="Compensated"))*ISNUMBER(MATCH(Recommendations[Id],F36:AS36,0)))/COUNTIF(F36:AS36,"&lt;&gt;"))</f>
        <v/>
      </c>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50"/>
    </row>
    <row r="37" spans="1:45" ht="60" customHeight="1" x14ac:dyDescent="0.35">
      <c r="A37" s="147" t="s">
        <v>1694</v>
      </c>
      <c r="B37" s="134" t="s">
        <v>1798</v>
      </c>
      <c r="C37" s="135" t="s">
        <v>1799</v>
      </c>
      <c r="D37" s="137" t="s">
        <v>1800</v>
      </c>
      <c r="E37" s="139" t="str">
        <f>IF(COUNTIF(F37:AS37,"&lt;&gt;")=0,"",SUMPRODUCT(((Recommendations[ImplStatus]="Implemented")+(Recommendations[ImplStatus]="Compensated"))*ISNUMBER(MATCH(Recommendations[Id],F37:AS37,0)))/COUNTIF(F37:AS37,"&lt;&gt;"))</f>
        <v/>
      </c>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50"/>
    </row>
    <row r="38" spans="1:45" ht="60" customHeight="1" x14ac:dyDescent="0.35">
      <c r="A38" s="147" t="s">
        <v>1694</v>
      </c>
      <c r="B38" s="134" t="s">
        <v>1801</v>
      </c>
      <c r="C38" s="135" t="s">
        <v>1802</v>
      </c>
      <c r="D38" s="137" t="s">
        <v>1803</v>
      </c>
      <c r="E38" s="139" t="str">
        <f>IF(COUNTIF(F38:AS38,"&lt;&gt;")=0,"",SUMPRODUCT(((Recommendations[ImplStatus]="Implemented")+(Recommendations[ImplStatus]="Compensated"))*ISNUMBER(MATCH(Recommendations[Id],F38:AS38,0)))/COUNTIF(F38:AS38,"&lt;&gt;"))</f>
        <v/>
      </c>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50"/>
    </row>
    <row r="39" spans="1:45" ht="60" customHeight="1" x14ac:dyDescent="0.35">
      <c r="A39" s="147" t="s">
        <v>1694</v>
      </c>
      <c r="B39" s="134" t="s">
        <v>1804</v>
      </c>
      <c r="C39" s="135" t="s">
        <v>1805</v>
      </c>
      <c r="D39" s="137" t="s">
        <v>1806</v>
      </c>
      <c r="E39" s="139" t="str">
        <f>IF(COUNTIF(F39:AS39,"&lt;&gt;")=0,"",SUMPRODUCT(((Recommendations[ImplStatus]="Implemented")+(Recommendations[ImplStatus]="Compensated"))*ISNUMBER(MATCH(Recommendations[Id],F39:AS39,0)))/COUNTIF(F39:AS39,"&lt;&gt;"))</f>
        <v/>
      </c>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50"/>
    </row>
    <row r="40" spans="1:45" ht="60" customHeight="1" outlineLevel="1" x14ac:dyDescent="0.35">
      <c r="A40" s="146" t="s">
        <v>1807</v>
      </c>
      <c r="B40" s="133" t="s">
        <v>1808</v>
      </c>
      <c r="C40" s="132"/>
      <c r="D40" s="136"/>
      <c r="E40" s="138" t="str">
        <f>IF(COUNTIF(F40:AS40,"&lt;&gt;")=0,"",SUMPRODUCT(((Recommendations[ImplStatus]="Implemented")+(Recommendations[ImplStatus]="Compensated"))*ISNUMBER(MATCH(Recommendations[Id],F40:AS40,0)))/COUNTIF(F40:AS40,"&lt;&gt;"))</f>
        <v/>
      </c>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49"/>
    </row>
    <row r="41" spans="1:45" ht="60" customHeight="1" x14ac:dyDescent="0.35">
      <c r="A41" s="147" t="s">
        <v>1807</v>
      </c>
      <c r="B41" s="134" t="s">
        <v>1809</v>
      </c>
      <c r="C41" s="135" t="s">
        <v>1810</v>
      </c>
      <c r="D41" s="137" t="s">
        <v>1811</v>
      </c>
      <c r="E41" s="139" t="str">
        <f>IF(COUNTIF(F41:AS41,"&lt;&gt;")=0,"",SUMPRODUCT(((Recommendations[ImplStatus]="Implemented")+(Recommendations[ImplStatus]="Compensated"))*ISNUMBER(MATCH(Recommendations[Id],F41:AS41,0)))/COUNTIF(F41:AS41,"&lt;&gt;"))</f>
        <v/>
      </c>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50"/>
    </row>
    <row r="42" spans="1:45" ht="60" customHeight="1" x14ac:dyDescent="0.35">
      <c r="A42" s="147" t="s">
        <v>1807</v>
      </c>
      <c r="B42" s="134" t="s">
        <v>1812</v>
      </c>
      <c r="C42" s="135" t="s">
        <v>1813</v>
      </c>
      <c r="D42" s="137" t="s">
        <v>1814</v>
      </c>
      <c r="E42" s="139" t="str">
        <f>IF(COUNTIF(F42:AS42,"&lt;&gt;")=0,"",SUMPRODUCT(((Recommendations[ImplStatus]="Implemented")+(Recommendations[ImplStatus]="Compensated"))*ISNUMBER(MATCH(Recommendations[Id],F42:AS42,0)))/COUNTIF(F42:AS42,"&lt;&gt;"))</f>
        <v/>
      </c>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50"/>
    </row>
    <row r="43" spans="1:45" ht="60" customHeight="1" x14ac:dyDescent="0.35">
      <c r="A43" s="147" t="s">
        <v>1807</v>
      </c>
      <c r="B43" s="134" t="s">
        <v>1815</v>
      </c>
      <c r="C43" s="135" t="s">
        <v>1816</v>
      </c>
      <c r="D43" s="137" t="s">
        <v>1817</v>
      </c>
      <c r="E43" s="139" t="str">
        <f>IF(COUNTIF(F43:AS43,"&lt;&gt;")=0,"",SUMPRODUCT(((Recommendations[ImplStatus]="Implemented")+(Recommendations[ImplStatus]="Compensated"))*ISNUMBER(MATCH(Recommendations[Id],F43:AS43,0)))/COUNTIF(F43:AS43,"&lt;&gt;"))</f>
        <v/>
      </c>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50"/>
    </row>
    <row r="44" spans="1:45" ht="60" customHeight="1" x14ac:dyDescent="0.35">
      <c r="A44" s="147" t="s">
        <v>1807</v>
      </c>
      <c r="B44" s="134" t="s">
        <v>1818</v>
      </c>
      <c r="C44" s="135" t="s">
        <v>1819</v>
      </c>
      <c r="D44" s="137" t="s">
        <v>1820</v>
      </c>
      <c r="E44" s="139" t="str">
        <f>IF(COUNTIF(F44:AS44,"&lt;&gt;")=0,"",SUMPRODUCT(((Recommendations[ImplStatus]="Implemented")+(Recommendations[ImplStatus]="Compensated"))*ISNUMBER(MATCH(Recommendations[Id],F44:AS44,0)))/COUNTIF(F44:AS44,"&lt;&gt;"))</f>
        <v/>
      </c>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50"/>
    </row>
    <row r="45" spans="1:45" ht="60" customHeight="1" x14ac:dyDescent="0.35">
      <c r="A45" s="147" t="s">
        <v>1807</v>
      </c>
      <c r="B45" s="134" t="s">
        <v>1821</v>
      </c>
      <c r="C45" s="135" t="s">
        <v>1822</v>
      </c>
      <c r="D45" s="137" t="s">
        <v>1823</v>
      </c>
      <c r="E45" s="139" t="str">
        <f>IF(COUNTIF(F45:AS45,"&lt;&gt;")=0,"",SUMPRODUCT(((Recommendations[ImplStatus]="Implemented")+(Recommendations[ImplStatus]="Compensated"))*ISNUMBER(MATCH(Recommendations[Id],F45:AS45,0)))/COUNTIF(F45:AS45,"&lt;&gt;"))</f>
        <v/>
      </c>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50"/>
    </row>
    <row r="46" spans="1:45" ht="60" customHeight="1" x14ac:dyDescent="0.35">
      <c r="A46" s="147" t="s">
        <v>1807</v>
      </c>
      <c r="B46" s="134" t="s">
        <v>1824</v>
      </c>
      <c r="C46" s="135" t="s">
        <v>1825</v>
      </c>
      <c r="D46" s="137" t="s">
        <v>1826</v>
      </c>
      <c r="E46" s="139" t="str">
        <f>IF(COUNTIF(F46:AS46,"&lt;&gt;")=0,"",SUMPRODUCT(((Recommendations[ImplStatus]="Implemented")+(Recommendations[ImplStatus]="Compensated"))*ISNUMBER(MATCH(Recommendations[Id],F46:AS46,0)))/COUNTIF(F46:AS46,"&lt;&gt;"))</f>
        <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50"/>
    </row>
    <row r="47" spans="1:45" ht="60" customHeight="1" x14ac:dyDescent="0.35">
      <c r="A47" s="147" t="s">
        <v>1807</v>
      </c>
      <c r="B47" s="134" t="s">
        <v>1827</v>
      </c>
      <c r="C47" s="135" t="s">
        <v>1828</v>
      </c>
      <c r="D47" s="137" t="s">
        <v>1829</v>
      </c>
      <c r="E47" s="139" t="str">
        <f>IF(COUNTIF(F47:AS47,"&lt;&gt;")=0,"",SUMPRODUCT(((Recommendations[ImplStatus]="Implemented")+(Recommendations[ImplStatus]="Compensated"))*ISNUMBER(MATCH(Recommendations[Id],F47:AS47,0)))/COUNTIF(F47:AS47,"&lt;&gt;"))</f>
        <v/>
      </c>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50"/>
    </row>
    <row r="48" spans="1:45" ht="60" customHeight="1" x14ac:dyDescent="0.35">
      <c r="A48" s="147" t="s">
        <v>1807</v>
      </c>
      <c r="B48" s="134" t="s">
        <v>1830</v>
      </c>
      <c r="C48" s="135" t="s">
        <v>1831</v>
      </c>
      <c r="D48" s="137" t="s">
        <v>1832</v>
      </c>
      <c r="E48" s="139" t="str">
        <f>IF(COUNTIF(F48:AS48,"&lt;&gt;")=0,"",SUMPRODUCT(((Recommendations[ImplStatus]="Implemented")+(Recommendations[ImplStatus]="Compensated"))*ISNUMBER(MATCH(Recommendations[Id],F48:AS48,0)))/COUNTIF(F48:AS48,"&lt;&gt;"))</f>
        <v/>
      </c>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50"/>
    </row>
    <row r="49" spans="1:45" ht="60" customHeight="1" outlineLevel="1" x14ac:dyDescent="0.35">
      <c r="A49" s="146" t="s">
        <v>1833</v>
      </c>
      <c r="B49" s="133" t="s">
        <v>1834</v>
      </c>
      <c r="C49" s="132"/>
      <c r="D49" s="136"/>
      <c r="E49" s="138" t="str">
        <f>IF(COUNTIF(F49:AS49,"&lt;&gt;")=0,"",SUMPRODUCT(((Recommendations[ImplStatus]="Implemented")+(Recommendations[ImplStatus]="Compensated"))*ISNUMBER(MATCH(Recommendations[Id],F49:AS49,0)))/COUNTIF(F49:AS49,"&lt;&gt;"))</f>
        <v/>
      </c>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49"/>
    </row>
    <row r="50" spans="1:45" ht="60" customHeight="1" x14ac:dyDescent="0.35">
      <c r="A50" s="147" t="s">
        <v>1833</v>
      </c>
      <c r="B50" s="134" t="s">
        <v>1835</v>
      </c>
      <c r="C50" s="135" t="s">
        <v>1836</v>
      </c>
      <c r="D50" s="137" t="s">
        <v>1837</v>
      </c>
      <c r="E50" s="139" t="str">
        <f>IF(COUNTIF(F50:AS50,"&lt;&gt;")=0,"",SUMPRODUCT(((Recommendations[ImplStatus]="Implemented")+(Recommendations[ImplStatus]="Compensated"))*ISNUMBER(MATCH(Recommendations[Id],F50:AS50,0)))/COUNTIF(F50:AS50,"&lt;&gt;"))</f>
        <v/>
      </c>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50"/>
    </row>
    <row r="51" spans="1:45" ht="60" customHeight="1" x14ac:dyDescent="0.35">
      <c r="A51" s="147" t="s">
        <v>1833</v>
      </c>
      <c r="B51" s="134" t="s">
        <v>1838</v>
      </c>
      <c r="C51" s="135" t="s">
        <v>1839</v>
      </c>
      <c r="D51" s="137" t="s">
        <v>1840</v>
      </c>
      <c r="E51" s="139" t="str">
        <f>IF(COUNTIF(F51:AS51,"&lt;&gt;")=0,"",SUMPRODUCT(((Recommendations[ImplStatus]="Implemented")+(Recommendations[ImplStatus]="Compensated"))*ISNUMBER(MATCH(Recommendations[Id],F51:AS51,0)))/COUNTIF(F51:AS51,"&lt;&gt;"))</f>
        <v/>
      </c>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50"/>
    </row>
    <row r="52" spans="1:45" ht="60" customHeight="1" x14ac:dyDescent="0.35">
      <c r="A52" s="147" t="s">
        <v>1833</v>
      </c>
      <c r="B52" s="134" t="s">
        <v>1841</v>
      </c>
      <c r="C52" s="135" t="s">
        <v>1842</v>
      </c>
      <c r="D52" s="137" t="s">
        <v>1843</v>
      </c>
      <c r="E52" s="139" t="str">
        <f>IF(COUNTIF(F52:AS52,"&lt;&gt;")=0,"",SUMPRODUCT(((Recommendations[ImplStatus]="Implemented")+(Recommendations[ImplStatus]="Compensated"))*ISNUMBER(MATCH(Recommendations[Id],F52:AS52,0)))/COUNTIF(F52:AS52,"&lt;&gt;"))</f>
        <v/>
      </c>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50"/>
    </row>
    <row r="53" spans="1:45" ht="60" customHeight="1" x14ac:dyDescent="0.35">
      <c r="A53" s="147" t="s">
        <v>1833</v>
      </c>
      <c r="B53" s="134" t="s">
        <v>1844</v>
      </c>
      <c r="C53" s="135" t="s">
        <v>1845</v>
      </c>
      <c r="D53" s="137" t="s">
        <v>1846</v>
      </c>
      <c r="E53" s="139" t="str">
        <f>IF(COUNTIF(F53:AS53,"&lt;&gt;")=0,"",SUMPRODUCT(((Recommendations[ImplStatus]="Implemented")+(Recommendations[ImplStatus]="Compensated"))*ISNUMBER(MATCH(Recommendations[Id],F53:AS53,0)))/COUNTIF(F53:AS53,"&lt;&gt;"))</f>
        <v/>
      </c>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50"/>
    </row>
    <row r="54" spans="1:45" ht="60" customHeight="1" x14ac:dyDescent="0.35">
      <c r="A54" s="147" t="s">
        <v>1833</v>
      </c>
      <c r="B54" s="134" t="s">
        <v>1847</v>
      </c>
      <c r="C54" s="135" t="s">
        <v>1848</v>
      </c>
      <c r="D54" s="137" t="s">
        <v>1849</v>
      </c>
      <c r="E54" s="139" t="str">
        <f>IF(COUNTIF(F54:AS54,"&lt;&gt;")=0,"",SUMPRODUCT(((Recommendations[ImplStatus]="Implemented")+(Recommendations[ImplStatus]="Compensated"))*ISNUMBER(MATCH(Recommendations[Id],F54:AS54,0)))/COUNTIF(F54:AS54,"&lt;&gt;"))</f>
        <v/>
      </c>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50"/>
    </row>
    <row r="55" spans="1:45" ht="60" customHeight="1" x14ac:dyDescent="0.35">
      <c r="A55" s="147" t="s">
        <v>1833</v>
      </c>
      <c r="B55" s="134" t="s">
        <v>1850</v>
      </c>
      <c r="C55" s="135" t="s">
        <v>1851</v>
      </c>
      <c r="D55" s="137" t="s">
        <v>1852</v>
      </c>
      <c r="E55" s="139" t="str">
        <f>IF(COUNTIF(F55:AS55,"&lt;&gt;")=0,"",SUMPRODUCT(((Recommendations[ImplStatus]="Implemented")+(Recommendations[ImplStatus]="Compensated"))*ISNUMBER(MATCH(Recommendations[Id],F55:AS55,0)))/COUNTIF(F55:AS55,"&lt;&gt;"))</f>
        <v/>
      </c>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50"/>
    </row>
    <row r="56" spans="1:45" ht="60" customHeight="1" x14ac:dyDescent="0.35">
      <c r="A56" s="147" t="s">
        <v>1833</v>
      </c>
      <c r="B56" s="134" t="s">
        <v>1853</v>
      </c>
      <c r="C56" s="135" t="s">
        <v>1854</v>
      </c>
      <c r="D56" s="137" t="s">
        <v>1855</v>
      </c>
      <c r="E56" s="139" t="str">
        <f>IF(COUNTIF(F56:AS56,"&lt;&gt;")=0,"",SUMPRODUCT(((Recommendations[ImplStatus]="Implemented")+(Recommendations[ImplStatus]="Compensated"))*ISNUMBER(MATCH(Recommendations[Id],F56:AS56,0)))/COUNTIF(F56:AS56,"&lt;&gt;"))</f>
        <v/>
      </c>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50"/>
    </row>
    <row r="57" spans="1:45" ht="60" customHeight="1" x14ac:dyDescent="0.35">
      <c r="A57" s="147" t="s">
        <v>1833</v>
      </c>
      <c r="B57" s="134" t="s">
        <v>1856</v>
      </c>
      <c r="C57" s="135" t="s">
        <v>1857</v>
      </c>
      <c r="D57" s="137" t="s">
        <v>1858</v>
      </c>
      <c r="E57" s="139" t="str">
        <f>IF(COUNTIF(F57:AS57,"&lt;&gt;")=0,"",SUMPRODUCT(((Recommendations[ImplStatus]="Implemented")+(Recommendations[ImplStatus]="Compensated"))*ISNUMBER(MATCH(Recommendations[Id],F57:AS57,0)))/COUNTIF(F57:AS57,"&lt;&gt;"))</f>
        <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50"/>
    </row>
    <row r="58" spans="1:45" ht="60" customHeight="1" x14ac:dyDescent="0.35">
      <c r="A58" s="147" t="s">
        <v>1833</v>
      </c>
      <c r="B58" s="134" t="s">
        <v>1859</v>
      </c>
      <c r="C58" s="135" t="s">
        <v>1860</v>
      </c>
      <c r="D58" s="137" t="s">
        <v>1861</v>
      </c>
      <c r="E58" s="139" t="str">
        <f>IF(COUNTIF(F58:AS58,"&lt;&gt;")=0,"",SUMPRODUCT(((Recommendations[ImplStatus]="Implemented")+(Recommendations[ImplStatus]="Compensated"))*ISNUMBER(MATCH(Recommendations[Id],F58:AS58,0)))/COUNTIF(F58:AS58,"&lt;&gt;"))</f>
        <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50"/>
    </row>
    <row r="59" spans="1:45" ht="60" customHeight="1" x14ac:dyDescent="0.35">
      <c r="A59" s="147" t="s">
        <v>1833</v>
      </c>
      <c r="B59" s="134" t="s">
        <v>1862</v>
      </c>
      <c r="C59" s="135" t="s">
        <v>1863</v>
      </c>
      <c r="D59" s="137" t="s">
        <v>1864</v>
      </c>
      <c r="E59" s="139" t="str">
        <f>IF(COUNTIF(F59:AS59,"&lt;&gt;")=0,"",SUMPRODUCT(((Recommendations[ImplStatus]="Implemented")+(Recommendations[ImplStatus]="Compensated"))*ISNUMBER(MATCH(Recommendations[Id],F59:AS59,0)))/COUNTIF(F59:AS59,"&lt;&gt;"))</f>
        <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50"/>
    </row>
    <row r="60" spans="1:45" ht="60" customHeight="1" x14ac:dyDescent="0.35">
      <c r="A60" s="147" t="s">
        <v>1833</v>
      </c>
      <c r="B60" s="134" t="s">
        <v>1865</v>
      </c>
      <c r="C60" s="135" t="s">
        <v>1866</v>
      </c>
      <c r="D60" s="137" t="s">
        <v>1867</v>
      </c>
      <c r="E60" s="139" t="str">
        <f>IF(COUNTIF(F60:AS60,"&lt;&gt;")=0,"",SUMPRODUCT(((Recommendations[ImplStatus]="Implemented")+(Recommendations[ImplStatus]="Compensated"))*ISNUMBER(MATCH(Recommendations[Id],F60:AS60,0)))/COUNTIF(F60:AS60,"&lt;&gt;"))</f>
        <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50"/>
    </row>
    <row r="61" spans="1:45" ht="60" customHeight="1" x14ac:dyDescent="0.35">
      <c r="A61" s="147" t="s">
        <v>1833</v>
      </c>
      <c r="B61" s="134" t="s">
        <v>1868</v>
      </c>
      <c r="C61" s="135" t="s">
        <v>1869</v>
      </c>
      <c r="D61" s="137" t="s">
        <v>1870</v>
      </c>
      <c r="E61" s="139" t="str">
        <f>IF(COUNTIF(F61:AS61,"&lt;&gt;")=0,"",SUMPRODUCT(((Recommendations[ImplStatus]="Implemented")+(Recommendations[ImplStatus]="Compensated"))*ISNUMBER(MATCH(Recommendations[Id],F61:AS61,0)))/COUNTIF(F61:AS61,"&lt;&gt;"))</f>
        <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50"/>
    </row>
    <row r="62" spans="1:45" ht="60" customHeight="1" x14ac:dyDescent="0.35">
      <c r="A62" s="147" t="s">
        <v>1833</v>
      </c>
      <c r="B62" s="134" t="s">
        <v>1871</v>
      </c>
      <c r="C62" s="135" t="s">
        <v>1872</v>
      </c>
      <c r="D62" s="137" t="s">
        <v>1873</v>
      </c>
      <c r="E62" s="139" t="str">
        <f>IF(COUNTIF(F62:AS62,"&lt;&gt;")=0,"",SUMPRODUCT(((Recommendations[ImplStatus]="Implemented")+(Recommendations[ImplStatus]="Compensated"))*ISNUMBER(MATCH(Recommendations[Id],F62:AS62,0)))/COUNTIF(F62:AS62,"&lt;&gt;"))</f>
        <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50"/>
    </row>
    <row r="63" spans="1:45" ht="60" customHeight="1" x14ac:dyDescent="0.35">
      <c r="A63" s="147" t="s">
        <v>1833</v>
      </c>
      <c r="B63" s="134" t="s">
        <v>1874</v>
      </c>
      <c r="C63" s="135" t="s">
        <v>1875</v>
      </c>
      <c r="D63" s="137" t="s">
        <v>1876</v>
      </c>
      <c r="E63" s="139" t="str">
        <f>IF(COUNTIF(F63:AS63,"&lt;&gt;")=0,"",SUMPRODUCT(((Recommendations[ImplStatus]="Implemented")+(Recommendations[ImplStatus]="Compensated"))*ISNUMBER(MATCH(Recommendations[Id],F63:AS63,0)))/COUNTIF(F63:AS63,"&lt;&gt;"))</f>
        <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50"/>
    </row>
    <row r="64" spans="1:45" ht="60" customHeight="1" outlineLevel="1" x14ac:dyDescent="0.35">
      <c r="A64" s="146" t="s">
        <v>1877</v>
      </c>
      <c r="B64" s="133" t="s">
        <v>1878</v>
      </c>
      <c r="C64" s="132"/>
      <c r="D64" s="136"/>
      <c r="E64" s="138" t="str">
        <f>IF(COUNTIF(F64:AS64,"&lt;&gt;")=0,"",SUMPRODUCT(((Recommendations[ImplStatus]="Implemented")+(Recommendations[ImplStatus]="Compensated"))*ISNUMBER(MATCH(Recommendations[Id],F64:AS64,0)))/COUNTIF(F64:AS64,"&lt;&gt;"))</f>
        <v/>
      </c>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49"/>
    </row>
    <row r="65" spans="1:45" ht="60" customHeight="1" x14ac:dyDescent="0.35">
      <c r="A65" s="147" t="s">
        <v>1877</v>
      </c>
      <c r="B65" s="134" t="s">
        <v>1879</v>
      </c>
      <c r="C65" s="135" t="s">
        <v>1880</v>
      </c>
      <c r="D65" s="137" t="s">
        <v>1881</v>
      </c>
      <c r="E65" s="139" t="str">
        <f>IF(COUNTIF(F65:AS65,"&lt;&gt;")=0,"",SUMPRODUCT(((Recommendations[ImplStatus]="Implemented")+(Recommendations[ImplStatus]="Compensated"))*ISNUMBER(MATCH(Recommendations[Id],F65:AS65,0)))/COUNTIF(F65:AS65,"&lt;&gt;"))</f>
        <v/>
      </c>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50"/>
    </row>
    <row r="66" spans="1:45" ht="60" customHeight="1" x14ac:dyDescent="0.35">
      <c r="A66" s="147" t="s">
        <v>1877</v>
      </c>
      <c r="B66" s="134" t="s">
        <v>1882</v>
      </c>
      <c r="C66" s="135" t="s">
        <v>1883</v>
      </c>
      <c r="D66" s="137" t="s">
        <v>1884</v>
      </c>
      <c r="E66" s="139" t="str">
        <f>IF(COUNTIF(F66:AS66,"&lt;&gt;")=0,"",SUMPRODUCT(((Recommendations[ImplStatus]="Implemented")+(Recommendations[ImplStatus]="Compensated"))*ISNUMBER(MATCH(Recommendations[Id],F66:AS66,0)))/COUNTIF(F66:AS66,"&lt;&gt;"))</f>
        <v/>
      </c>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50"/>
    </row>
    <row r="67" spans="1:45" ht="60" customHeight="1" x14ac:dyDescent="0.35">
      <c r="A67" s="147" t="s">
        <v>1877</v>
      </c>
      <c r="B67" s="134" t="s">
        <v>1885</v>
      </c>
      <c r="C67" s="135" t="s">
        <v>1886</v>
      </c>
      <c r="D67" s="137" t="s">
        <v>1887</v>
      </c>
      <c r="E67" s="139" t="str">
        <f>IF(COUNTIF(F67:AS67,"&lt;&gt;")=0,"",SUMPRODUCT(((Recommendations[ImplStatus]="Implemented")+(Recommendations[ImplStatus]="Compensated"))*ISNUMBER(MATCH(Recommendations[Id],F67:AS67,0)))/COUNTIF(F67:AS67,"&lt;&gt;"))</f>
        <v/>
      </c>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50"/>
    </row>
    <row r="68" spans="1:45" ht="60" customHeight="1" x14ac:dyDescent="0.35">
      <c r="A68" s="147" t="s">
        <v>1877</v>
      </c>
      <c r="B68" s="134" t="s">
        <v>1888</v>
      </c>
      <c r="C68" s="135" t="s">
        <v>1889</v>
      </c>
      <c r="D68" s="137" t="s">
        <v>1890</v>
      </c>
      <c r="E68" s="139" t="str">
        <f>IF(COUNTIF(F68:AS68,"&lt;&gt;")=0,"",SUMPRODUCT(((Recommendations[ImplStatus]="Implemented")+(Recommendations[ImplStatus]="Compensated"))*ISNUMBER(MATCH(Recommendations[Id],F68:AS68,0)))/COUNTIF(F68:AS68,"&lt;&gt;"))</f>
        <v/>
      </c>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50"/>
    </row>
    <row r="69" spans="1:45" ht="60" customHeight="1" x14ac:dyDescent="0.35">
      <c r="A69" s="147" t="s">
        <v>1877</v>
      </c>
      <c r="B69" s="134" t="s">
        <v>1891</v>
      </c>
      <c r="C69" s="135" t="s">
        <v>1892</v>
      </c>
      <c r="D69" s="137" t="s">
        <v>1893</v>
      </c>
      <c r="E69" s="139" t="str">
        <f>IF(COUNTIF(F69:AS69,"&lt;&gt;")=0,"",SUMPRODUCT(((Recommendations[ImplStatus]="Implemented")+(Recommendations[ImplStatus]="Compensated"))*ISNUMBER(MATCH(Recommendations[Id],F69:AS69,0)))/COUNTIF(F69:AS69,"&lt;&gt;"))</f>
        <v/>
      </c>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50"/>
    </row>
    <row r="70" spans="1:45" ht="60" customHeight="1" x14ac:dyDescent="0.35">
      <c r="A70" s="147" t="s">
        <v>1877</v>
      </c>
      <c r="B70" s="134" t="s">
        <v>1894</v>
      </c>
      <c r="C70" s="135" t="s">
        <v>1895</v>
      </c>
      <c r="D70" s="137" t="s">
        <v>1896</v>
      </c>
      <c r="E70" s="139" t="str">
        <f>IF(COUNTIF(F70:AS70,"&lt;&gt;")=0,"",SUMPRODUCT(((Recommendations[ImplStatus]="Implemented")+(Recommendations[ImplStatus]="Compensated"))*ISNUMBER(MATCH(Recommendations[Id],F70:AS70,0)))/COUNTIF(F70:AS70,"&lt;&gt;"))</f>
        <v/>
      </c>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50"/>
    </row>
    <row r="71" spans="1:45" ht="60" customHeight="1" x14ac:dyDescent="0.35">
      <c r="A71" s="147" t="s">
        <v>1877</v>
      </c>
      <c r="B71" s="134" t="s">
        <v>1897</v>
      </c>
      <c r="C71" s="135" t="s">
        <v>1898</v>
      </c>
      <c r="D71" s="137" t="s">
        <v>1899</v>
      </c>
      <c r="E71" s="139" t="str">
        <f>IF(COUNTIF(F71:AS71,"&lt;&gt;")=0,"",SUMPRODUCT(((Recommendations[ImplStatus]="Implemented")+(Recommendations[ImplStatus]="Compensated"))*ISNUMBER(MATCH(Recommendations[Id],F71:AS71,0)))/COUNTIF(F71:AS71,"&lt;&gt;"))</f>
        <v/>
      </c>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50"/>
    </row>
    <row r="72" spans="1:45" ht="60" customHeight="1" x14ac:dyDescent="0.35">
      <c r="A72" s="147" t="s">
        <v>1877</v>
      </c>
      <c r="B72" s="134" t="s">
        <v>1900</v>
      </c>
      <c r="C72" s="135" t="s">
        <v>1901</v>
      </c>
      <c r="D72" s="137" t="s">
        <v>1902</v>
      </c>
      <c r="E72" s="139" t="str">
        <f>IF(COUNTIF(F72:AS72,"&lt;&gt;")=0,"",SUMPRODUCT(((Recommendations[ImplStatus]="Implemented")+(Recommendations[ImplStatus]="Compensated"))*ISNUMBER(MATCH(Recommendations[Id],F72:AS72,0)))/COUNTIF(F72:AS72,"&lt;&gt;"))</f>
        <v/>
      </c>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50"/>
    </row>
    <row r="73" spans="1:45" ht="60" customHeight="1" x14ac:dyDescent="0.35">
      <c r="A73" s="147" t="s">
        <v>1877</v>
      </c>
      <c r="B73" s="134" t="s">
        <v>1903</v>
      </c>
      <c r="C73" s="135" t="s">
        <v>1904</v>
      </c>
      <c r="D73" s="137" t="s">
        <v>1905</v>
      </c>
      <c r="E73" s="139" t="str">
        <f>IF(COUNTIF(F73:AS73,"&lt;&gt;")=0,"",SUMPRODUCT(((Recommendations[ImplStatus]="Implemented")+(Recommendations[ImplStatus]="Compensated"))*ISNUMBER(MATCH(Recommendations[Id],F73:AS73,0)))/COUNTIF(F73:AS73,"&lt;&gt;"))</f>
        <v/>
      </c>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50"/>
    </row>
    <row r="74" spans="1:45" ht="60" customHeight="1" x14ac:dyDescent="0.35">
      <c r="A74" s="147" t="s">
        <v>1877</v>
      </c>
      <c r="B74" s="134" t="s">
        <v>1906</v>
      </c>
      <c r="C74" s="135" t="s">
        <v>1907</v>
      </c>
      <c r="D74" s="137" t="s">
        <v>1908</v>
      </c>
      <c r="E74" s="139" t="str">
        <f>IF(COUNTIF(F74:AS74,"&lt;&gt;")=0,"",SUMPRODUCT(((Recommendations[ImplStatus]="Implemented")+(Recommendations[ImplStatus]="Compensated"))*ISNUMBER(MATCH(Recommendations[Id],F74:AS74,0)))/COUNTIF(F74:AS74,"&lt;&gt;"))</f>
        <v/>
      </c>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50"/>
    </row>
    <row r="75" spans="1:45" ht="60" customHeight="1" x14ac:dyDescent="0.35">
      <c r="A75" s="147" t="s">
        <v>1877</v>
      </c>
      <c r="B75" s="134" t="s">
        <v>1909</v>
      </c>
      <c r="C75" s="135" t="s">
        <v>1910</v>
      </c>
      <c r="D75" s="137" t="s">
        <v>1911</v>
      </c>
      <c r="E75" s="139" t="str">
        <f>IF(COUNTIF(F75:AS75,"&lt;&gt;")=0,"",SUMPRODUCT(((Recommendations[ImplStatus]="Implemented")+(Recommendations[ImplStatus]="Compensated"))*ISNUMBER(MATCH(Recommendations[Id],F75:AS75,0)))/COUNTIF(F75:AS75,"&lt;&gt;"))</f>
        <v/>
      </c>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50"/>
    </row>
    <row r="76" spans="1:45" ht="60" customHeight="1" x14ac:dyDescent="0.35">
      <c r="A76" s="147" t="s">
        <v>1877</v>
      </c>
      <c r="B76" s="134" t="s">
        <v>1912</v>
      </c>
      <c r="C76" s="135" t="s">
        <v>1913</v>
      </c>
      <c r="D76" s="137" t="s">
        <v>1914</v>
      </c>
      <c r="E76" s="139" t="str">
        <f>IF(COUNTIF(F76:AS76,"&lt;&gt;")=0,"",SUMPRODUCT(((Recommendations[ImplStatus]="Implemented")+(Recommendations[ImplStatus]="Compensated"))*ISNUMBER(MATCH(Recommendations[Id],F76:AS76,0)))/COUNTIF(F76:AS76,"&lt;&gt;"))</f>
        <v/>
      </c>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50"/>
    </row>
    <row r="77" spans="1:45" ht="60" customHeight="1" x14ac:dyDescent="0.35">
      <c r="A77" s="147" t="s">
        <v>1877</v>
      </c>
      <c r="B77" s="134" t="s">
        <v>1915</v>
      </c>
      <c r="C77" s="135" t="s">
        <v>1916</v>
      </c>
      <c r="D77" s="137" t="s">
        <v>1917</v>
      </c>
      <c r="E77" s="139" t="str">
        <f>IF(COUNTIF(F77:AS77,"&lt;&gt;")=0,"",SUMPRODUCT(((Recommendations[ImplStatus]="Implemented")+(Recommendations[ImplStatus]="Compensated"))*ISNUMBER(MATCH(Recommendations[Id],F77:AS77,0)))/COUNTIF(F77:AS77,"&lt;&gt;"))</f>
        <v/>
      </c>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50"/>
    </row>
    <row r="78" spans="1:45" ht="60" customHeight="1" x14ac:dyDescent="0.35">
      <c r="A78" s="147" t="s">
        <v>1877</v>
      </c>
      <c r="B78" s="134" t="s">
        <v>1918</v>
      </c>
      <c r="C78" s="135" t="s">
        <v>1919</v>
      </c>
      <c r="D78" s="137" t="s">
        <v>1920</v>
      </c>
      <c r="E78" s="139" t="str">
        <f>IF(COUNTIF(F78:AS78,"&lt;&gt;")=0,"",SUMPRODUCT(((Recommendations[ImplStatus]="Implemented")+(Recommendations[ImplStatus]="Compensated"))*ISNUMBER(MATCH(Recommendations[Id],F78:AS78,0)))/COUNTIF(F78:AS78,"&lt;&gt;"))</f>
        <v/>
      </c>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50"/>
    </row>
    <row r="79" spans="1:45" ht="60" customHeight="1" x14ac:dyDescent="0.35">
      <c r="A79" s="147" t="s">
        <v>1877</v>
      </c>
      <c r="B79" s="134" t="s">
        <v>1921</v>
      </c>
      <c r="C79" s="135" t="s">
        <v>1922</v>
      </c>
      <c r="D79" s="137" t="s">
        <v>1923</v>
      </c>
      <c r="E79" s="139" t="str">
        <f>IF(COUNTIF(F79:AS79,"&lt;&gt;")=0,"",SUMPRODUCT(((Recommendations[ImplStatus]="Implemented")+(Recommendations[ImplStatus]="Compensated"))*ISNUMBER(MATCH(Recommendations[Id],F79:AS79,0)))/COUNTIF(F79:AS79,"&lt;&gt;"))</f>
        <v/>
      </c>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50"/>
    </row>
    <row r="80" spans="1:45" ht="60" customHeight="1" x14ac:dyDescent="0.35">
      <c r="A80" s="147" t="s">
        <v>1877</v>
      </c>
      <c r="B80" s="134" t="s">
        <v>1924</v>
      </c>
      <c r="C80" s="135" t="s">
        <v>1925</v>
      </c>
      <c r="D80" s="137" t="s">
        <v>1926</v>
      </c>
      <c r="E80" s="139" t="str">
        <f>IF(COUNTIF(F80:AS80,"&lt;&gt;")=0,"",SUMPRODUCT(((Recommendations[ImplStatus]="Implemented")+(Recommendations[ImplStatus]="Compensated"))*ISNUMBER(MATCH(Recommendations[Id],F80:AS80,0)))/COUNTIF(F80:AS80,"&lt;&gt;"))</f>
        <v/>
      </c>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50"/>
    </row>
    <row r="81" spans="1:45" ht="60" customHeight="1" x14ac:dyDescent="0.35">
      <c r="A81" s="147" t="s">
        <v>1877</v>
      </c>
      <c r="B81" s="134" t="s">
        <v>1927</v>
      </c>
      <c r="C81" s="135" t="s">
        <v>1928</v>
      </c>
      <c r="D81" s="137" t="s">
        <v>1929</v>
      </c>
      <c r="E81" s="139" t="str">
        <f>IF(COUNTIF(F81:AS81,"&lt;&gt;")=0,"",SUMPRODUCT(((Recommendations[ImplStatus]="Implemented")+(Recommendations[ImplStatus]="Compensated"))*ISNUMBER(MATCH(Recommendations[Id],F81:AS81,0)))/COUNTIF(F81:AS81,"&lt;&gt;"))</f>
        <v/>
      </c>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50"/>
    </row>
    <row r="82" spans="1:45" ht="60" customHeight="1" x14ac:dyDescent="0.35">
      <c r="A82" s="147" t="s">
        <v>1877</v>
      </c>
      <c r="B82" s="134" t="s">
        <v>1930</v>
      </c>
      <c r="C82" s="135" t="s">
        <v>1931</v>
      </c>
      <c r="D82" s="137" t="s">
        <v>1932</v>
      </c>
      <c r="E82" s="139" t="str">
        <f>IF(COUNTIF(F82:AS82,"&lt;&gt;")=0,"",SUMPRODUCT(((Recommendations[ImplStatus]="Implemented")+(Recommendations[ImplStatus]="Compensated"))*ISNUMBER(MATCH(Recommendations[Id],F82:AS82,0)))/COUNTIF(F82:AS82,"&lt;&gt;"))</f>
        <v/>
      </c>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50"/>
    </row>
    <row r="83" spans="1:45" ht="60" customHeight="1" x14ac:dyDescent="0.35">
      <c r="A83" s="147" t="s">
        <v>1877</v>
      </c>
      <c r="B83" s="134" t="s">
        <v>1933</v>
      </c>
      <c r="C83" s="135" t="s">
        <v>1934</v>
      </c>
      <c r="D83" s="137" t="s">
        <v>1935</v>
      </c>
      <c r="E83" s="139" t="str">
        <f>IF(COUNTIF(F83:AS83,"&lt;&gt;")=0,"",SUMPRODUCT(((Recommendations[ImplStatus]="Implemented")+(Recommendations[ImplStatus]="Compensated"))*ISNUMBER(MATCH(Recommendations[Id],F83:AS83,0)))/COUNTIF(F83:AS83,"&lt;&gt;"))</f>
        <v/>
      </c>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50"/>
    </row>
    <row r="84" spans="1:45" ht="60" customHeight="1" x14ac:dyDescent="0.35">
      <c r="A84" s="147" t="s">
        <v>1877</v>
      </c>
      <c r="B84" s="134" t="s">
        <v>1936</v>
      </c>
      <c r="C84" s="135" t="s">
        <v>1937</v>
      </c>
      <c r="D84" s="137" t="s">
        <v>1938</v>
      </c>
      <c r="E84" s="139" t="str">
        <f>IF(COUNTIF(F84:AS84,"&lt;&gt;")=0,"",SUMPRODUCT(((Recommendations[ImplStatus]="Implemented")+(Recommendations[ImplStatus]="Compensated"))*ISNUMBER(MATCH(Recommendations[Id],F84:AS84,0)))/COUNTIF(F84:AS84,"&lt;&gt;"))</f>
        <v/>
      </c>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50"/>
    </row>
    <row r="85" spans="1:45" ht="60" customHeight="1" x14ac:dyDescent="0.35">
      <c r="A85" s="147" t="s">
        <v>1877</v>
      </c>
      <c r="B85" s="134" t="s">
        <v>1939</v>
      </c>
      <c r="C85" s="135" t="s">
        <v>1940</v>
      </c>
      <c r="D85" s="137" t="s">
        <v>1941</v>
      </c>
      <c r="E85" s="139" t="str">
        <f>IF(COUNTIF(F85:AS85,"&lt;&gt;")=0,"",SUMPRODUCT(((Recommendations[ImplStatus]="Implemented")+(Recommendations[ImplStatus]="Compensated"))*ISNUMBER(MATCH(Recommendations[Id],F85:AS85,0)))/COUNTIF(F85:AS85,"&lt;&gt;"))</f>
        <v/>
      </c>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50"/>
    </row>
    <row r="86" spans="1:45" ht="60" customHeight="1" x14ac:dyDescent="0.35">
      <c r="A86" s="147" t="s">
        <v>1877</v>
      </c>
      <c r="B86" s="134" t="s">
        <v>1942</v>
      </c>
      <c r="C86" s="135" t="s">
        <v>1943</v>
      </c>
      <c r="D86" s="137" t="s">
        <v>1944</v>
      </c>
      <c r="E86" s="139" t="str">
        <f>IF(COUNTIF(F86:AS86,"&lt;&gt;")=0,"",SUMPRODUCT(((Recommendations[ImplStatus]="Implemented")+(Recommendations[ImplStatus]="Compensated"))*ISNUMBER(MATCH(Recommendations[Id],F86:AS86,0)))/COUNTIF(F86:AS86,"&lt;&gt;"))</f>
        <v/>
      </c>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50"/>
    </row>
    <row r="87" spans="1:45" ht="60" customHeight="1" x14ac:dyDescent="0.35">
      <c r="A87" s="147" t="s">
        <v>1877</v>
      </c>
      <c r="B87" s="134" t="s">
        <v>1945</v>
      </c>
      <c r="C87" s="135" t="s">
        <v>1946</v>
      </c>
      <c r="D87" s="137" t="s">
        <v>1947</v>
      </c>
      <c r="E87" s="139" t="str">
        <f>IF(COUNTIF(F87:AS87,"&lt;&gt;")=0,"",SUMPRODUCT(((Recommendations[ImplStatus]="Implemented")+(Recommendations[ImplStatus]="Compensated"))*ISNUMBER(MATCH(Recommendations[Id],F87:AS87,0)))/COUNTIF(F87:AS87,"&lt;&gt;"))</f>
        <v/>
      </c>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50"/>
    </row>
    <row r="88" spans="1:45" ht="60" customHeight="1" x14ac:dyDescent="0.35">
      <c r="A88" s="147" t="s">
        <v>1877</v>
      </c>
      <c r="B88" s="134" t="s">
        <v>1948</v>
      </c>
      <c r="C88" s="135" t="s">
        <v>1949</v>
      </c>
      <c r="D88" s="137" t="s">
        <v>1950</v>
      </c>
      <c r="E88" s="139" t="str">
        <f>IF(COUNTIF(F88:AS88,"&lt;&gt;")=0,"",SUMPRODUCT(((Recommendations[ImplStatus]="Implemented")+(Recommendations[ImplStatus]="Compensated"))*ISNUMBER(MATCH(Recommendations[Id],F88:AS88,0)))/COUNTIF(F88:AS88,"&lt;&gt;"))</f>
        <v/>
      </c>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50"/>
    </row>
    <row r="89" spans="1:45" ht="60" customHeight="1" x14ac:dyDescent="0.35">
      <c r="A89" s="147" t="s">
        <v>1877</v>
      </c>
      <c r="B89" s="134" t="s">
        <v>1951</v>
      </c>
      <c r="C89" s="135" t="s">
        <v>1952</v>
      </c>
      <c r="D89" s="137" t="s">
        <v>1953</v>
      </c>
      <c r="E89" s="139" t="str">
        <f>IF(COUNTIF(F89:AS89,"&lt;&gt;")=0,"",SUMPRODUCT(((Recommendations[ImplStatus]="Implemented")+(Recommendations[ImplStatus]="Compensated"))*ISNUMBER(MATCH(Recommendations[Id],F89:AS89,0)))/COUNTIF(F89:AS89,"&lt;&gt;"))</f>
        <v/>
      </c>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50"/>
    </row>
    <row r="90" spans="1:45" ht="60" customHeight="1" x14ac:dyDescent="0.35">
      <c r="A90" s="147" t="s">
        <v>1877</v>
      </c>
      <c r="B90" s="134" t="s">
        <v>1954</v>
      </c>
      <c r="C90" s="135" t="s">
        <v>1955</v>
      </c>
      <c r="D90" s="137" t="s">
        <v>1956</v>
      </c>
      <c r="E90" s="139" t="str">
        <f>IF(COUNTIF(F90:AS90,"&lt;&gt;")=0,"",SUMPRODUCT(((Recommendations[ImplStatus]="Implemented")+(Recommendations[ImplStatus]="Compensated"))*ISNUMBER(MATCH(Recommendations[Id],F90:AS90,0)))/COUNTIF(F90:AS90,"&lt;&gt;"))</f>
        <v/>
      </c>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50"/>
    </row>
    <row r="91" spans="1:45" ht="60" customHeight="1" x14ac:dyDescent="0.35">
      <c r="A91" s="147" t="s">
        <v>1877</v>
      </c>
      <c r="B91" s="134" t="s">
        <v>1957</v>
      </c>
      <c r="C91" s="135" t="s">
        <v>1958</v>
      </c>
      <c r="D91" s="137" t="s">
        <v>1959</v>
      </c>
      <c r="E91" s="139" t="str">
        <f>IF(COUNTIF(F91:AS91,"&lt;&gt;")=0,"",SUMPRODUCT(((Recommendations[ImplStatus]="Implemented")+(Recommendations[ImplStatus]="Compensated"))*ISNUMBER(MATCH(Recommendations[Id],F91:AS91,0)))/COUNTIF(F91:AS91,"&lt;&gt;"))</f>
        <v/>
      </c>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50"/>
    </row>
    <row r="92" spans="1:45" ht="60" customHeight="1" x14ac:dyDescent="0.35">
      <c r="A92" s="147" t="s">
        <v>1877</v>
      </c>
      <c r="B92" s="134" t="s">
        <v>1960</v>
      </c>
      <c r="C92" s="135" t="s">
        <v>1961</v>
      </c>
      <c r="D92" s="137" t="s">
        <v>1962</v>
      </c>
      <c r="E92" s="139" t="str">
        <f>IF(COUNTIF(F92:AS92,"&lt;&gt;")=0,"",SUMPRODUCT(((Recommendations[ImplStatus]="Implemented")+(Recommendations[ImplStatus]="Compensated"))*ISNUMBER(MATCH(Recommendations[Id],F92:AS92,0)))/COUNTIF(F92:AS92,"&lt;&gt;"))</f>
        <v/>
      </c>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50"/>
    </row>
    <row r="93" spans="1:45" ht="60" customHeight="1" x14ac:dyDescent="0.35">
      <c r="A93" s="147" t="s">
        <v>1877</v>
      </c>
      <c r="B93" s="134" t="s">
        <v>1963</v>
      </c>
      <c r="C93" s="135" t="s">
        <v>1964</v>
      </c>
      <c r="D93" s="137" t="s">
        <v>1965</v>
      </c>
      <c r="E93" s="139" t="str">
        <f>IF(COUNTIF(F93:AS93,"&lt;&gt;")=0,"",SUMPRODUCT(((Recommendations[ImplStatus]="Implemented")+(Recommendations[ImplStatus]="Compensated"))*ISNUMBER(MATCH(Recommendations[Id],F93:AS93,0)))/COUNTIF(F93:AS93,"&lt;&gt;"))</f>
        <v/>
      </c>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50"/>
    </row>
    <row r="94" spans="1:45" ht="60" customHeight="1" x14ac:dyDescent="0.35">
      <c r="A94" s="147" t="s">
        <v>1877</v>
      </c>
      <c r="B94" s="134" t="s">
        <v>1966</v>
      </c>
      <c r="C94" s="135" t="s">
        <v>1967</v>
      </c>
      <c r="D94" s="137" t="s">
        <v>1968</v>
      </c>
      <c r="E94" s="139" t="str">
        <f>IF(COUNTIF(F94:AS94,"&lt;&gt;")=0,"",SUMPRODUCT(((Recommendations[ImplStatus]="Implemented")+(Recommendations[ImplStatus]="Compensated"))*ISNUMBER(MATCH(Recommendations[Id],F94:AS94,0)))/COUNTIF(F94:AS94,"&lt;&gt;"))</f>
        <v/>
      </c>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50"/>
    </row>
    <row r="95" spans="1:45" ht="60" customHeight="1" x14ac:dyDescent="0.35">
      <c r="A95" s="147" t="s">
        <v>1877</v>
      </c>
      <c r="B95" s="134" t="s">
        <v>1969</v>
      </c>
      <c r="C95" s="135" t="s">
        <v>1970</v>
      </c>
      <c r="D95" s="137" t="s">
        <v>1971</v>
      </c>
      <c r="E95" s="139" t="str">
        <f>IF(COUNTIF(F95:AS95,"&lt;&gt;")=0,"",SUMPRODUCT(((Recommendations[ImplStatus]="Implemented")+(Recommendations[ImplStatus]="Compensated"))*ISNUMBER(MATCH(Recommendations[Id],F95:AS95,0)))/COUNTIF(F95:AS95,"&lt;&gt;"))</f>
        <v/>
      </c>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50"/>
    </row>
    <row r="96" spans="1:45" ht="60" customHeight="1" x14ac:dyDescent="0.35">
      <c r="A96" s="147" t="s">
        <v>1877</v>
      </c>
      <c r="B96" s="134" t="s">
        <v>1972</v>
      </c>
      <c r="C96" s="135" t="s">
        <v>1973</v>
      </c>
      <c r="D96" s="137" t="s">
        <v>1974</v>
      </c>
      <c r="E96" s="139" t="str">
        <f>IF(COUNTIF(F96:AS96,"&lt;&gt;")=0,"",SUMPRODUCT(((Recommendations[ImplStatus]="Implemented")+(Recommendations[ImplStatus]="Compensated"))*ISNUMBER(MATCH(Recommendations[Id],F96:AS96,0)))/COUNTIF(F96:AS96,"&lt;&gt;"))</f>
        <v/>
      </c>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50"/>
    </row>
    <row r="97" spans="1:45" ht="60" customHeight="1" x14ac:dyDescent="0.35">
      <c r="A97" s="147" t="s">
        <v>1877</v>
      </c>
      <c r="B97" s="134" t="s">
        <v>1975</v>
      </c>
      <c r="C97" s="135" t="s">
        <v>1976</v>
      </c>
      <c r="D97" s="137" t="s">
        <v>1977</v>
      </c>
      <c r="E97" s="139" t="str">
        <f>IF(COUNTIF(F97:AS97,"&lt;&gt;")=0,"",SUMPRODUCT(((Recommendations[ImplStatus]="Implemented")+(Recommendations[ImplStatus]="Compensated"))*ISNUMBER(MATCH(Recommendations[Id],F97:AS97,0)))/COUNTIF(F97:AS97,"&lt;&gt;"))</f>
        <v/>
      </c>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50"/>
    </row>
    <row r="98" spans="1:45" ht="60" customHeight="1" x14ac:dyDescent="0.35">
      <c r="A98" s="148" t="s">
        <v>1877</v>
      </c>
      <c r="B98" s="141" t="s">
        <v>1978</v>
      </c>
      <c r="C98" s="142" t="s">
        <v>1979</v>
      </c>
      <c r="D98" s="143" t="s">
        <v>1980</v>
      </c>
      <c r="E98" s="144" t="str">
        <f>IF(COUNTIF(F98:AS98,"&lt;&gt;")=0,"",SUMPRODUCT(((Recommendations[ImplStatus]="Implemented")+(Recommendations[ImplStatus]="Compensated"))*ISNUMBER(MATCH(Recommendations[Id],F98:AS98,0)))/COUNTIF(F98:AS98,"&lt;&gt;"))</f>
        <v/>
      </c>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51"/>
    </row>
    <row r="102" spans="1:45" ht="32" customHeight="1" x14ac:dyDescent="0.35">
      <c r="A102" s="211" t="s">
        <v>448</v>
      </c>
      <c r="B102" s="211"/>
      <c r="C102" s="211"/>
      <c r="D102" s="211"/>
    </row>
  </sheetData>
  <mergeCells count="1">
    <mergeCell ref="A102:D102"/>
  </mergeCells>
  <hyperlinks>
    <hyperlink ref="A102" r:id="rId1" xr:uid="{00000000-0004-0000-06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AND(F2&lt;&gt;"", IFERROR(INDEX('Recommendations'!$H$2:$H$86, MATCH(F2,'Recommendations'!$A$2:$A$86,0))="Implemented", FALSE))</xm:f>
            <x14:dxf>
              <font>
                <color rgb="FF000000"/>
              </font>
              <fill>
                <patternFill>
                  <bgColor rgb="FF3C7D22"/>
                </patternFill>
              </fill>
            </x14:dxf>
          </x14:cfRule>
          <x14:cfRule type="expression" priority="2" id="{00000000-000E-0000-0600-000002000000}">
            <xm:f>AND(F2&lt;&gt;"", IFERROR(INDEX('Recommendations'!$H$2:$H$86, MATCH(F2,'Recommendations'!$A$2:$A$86,0))="Compensated", FALSE))</xm:f>
            <x14:dxf>
              <font>
                <color rgb="FF000000"/>
              </font>
              <fill>
                <patternFill>
                  <bgColor rgb="FFC6E0B4"/>
                </patternFill>
              </fill>
            </x14:dxf>
          </x14:cfRule>
          <x14:cfRule type="expression" priority="3" id="{00000000-000E-0000-0600-000003000000}">
            <xm:f>AND(F2&lt;&gt;"", IFERROR(INDEX('Recommendations'!$H$2:$H$86, MATCH(F2,'Recommendations'!$A$2:$A$86,0))="Testing", FALSE))</xm:f>
            <x14:dxf>
              <font>
                <color rgb="FF000000"/>
              </font>
              <fill>
                <patternFill>
                  <bgColor rgb="FFFFC000"/>
                </patternFill>
              </fill>
            </x14:dxf>
          </x14:cfRule>
          <x14:cfRule type="expression" priority="4" id="{00000000-000E-0000-0600-000004000000}">
            <xm:f>AND(F2&lt;&gt;"", IFERROR(INDEX('Recommendations'!$H$2:$H$86, MATCH(F2,'Recommendations'!$A$2:$A$86,0))="Failed", FALSE))</xm:f>
            <x14:dxf>
              <font>
                <color rgb="FF000000"/>
              </font>
              <fill>
                <patternFill>
                  <bgColor rgb="FFD82891"/>
                </patternFill>
              </fill>
            </x14:dxf>
          </x14:cfRule>
          <x14:cfRule type="expression" priority="5" id="{00000000-000E-0000-0600-000005000000}">
            <xm:f>AND(F2&lt;&gt;"", IFERROR(INDEX('Recommendations'!$H$2:$H$86, MATCH(F2,'Recommendations'!$A$2:$A$86,0))="Risk Accepted", FALSE))</xm:f>
            <x14:dxf>
              <font>
                <color rgb="FF000000"/>
              </font>
              <fill>
                <patternFill>
                  <bgColor rgb="FFD9D9D9"/>
                </patternFill>
              </fill>
            </x14:dxf>
          </x14:cfRule>
          <x14:cfRule type="expression" priority="6" id="{00000000-000E-0000-0600-000006000000}">
            <xm:f>AND(F2&lt;&gt;"", IFERROR(INDEX('Recommendations'!$H$2:$H$86, MATCH(F2,'Recommendations'!$A$2:$A$86,0))="N/A", FALSE))</xm:f>
            <x14:dxf>
              <font>
                <color rgb="FF000000"/>
              </font>
              <fill>
                <patternFill>
                  <bgColor rgb="FFF2F2F2"/>
                </patternFill>
              </fill>
            </x14:dxf>
          </x14:cfRule>
          <xm:sqref>F2:AS98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175" t="s">
        <v>0</v>
      </c>
      <c r="B1" s="176" t="s">
        <v>1981</v>
      </c>
      <c r="C1" s="176" t="s">
        <v>1982</v>
      </c>
      <c r="D1" s="176" t="s">
        <v>1983</v>
      </c>
      <c r="E1" s="176" t="s">
        <v>1984</v>
      </c>
      <c r="F1" s="176" t="s">
        <v>1985</v>
      </c>
      <c r="G1" s="176" t="s">
        <v>1986</v>
      </c>
      <c r="H1" s="176" t="s">
        <v>1987</v>
      </c>
      <c r="I1" s="176" t="s">
        <v>1988</v>
      </c>
      <c r="J1" s="176" t="s">
        <v>11</v>
      </c>
      <c r="K1" s="176" t="s">
        <v>688</v>
      </c>
      <c r="L1" s="176" t="s">
        <v>689</v>
      </c>
      <c r="M1" s="176" t="s">
        <v>690</v>
      </c>
      <c r="N1" s="176" t="s">
        <v>691</v>
      </c>
      <c r="O1" s="176" t="s">
        <v>692</v>
      </c>
      <c r="P1" s="176" t="s">
        <v>693</v>
      </c>
      <c r="Q1" s="176" t="s">
        <v>694</v>
      </c>
      <c r="R1" s="176" t="s">
        <v>695</v>
      </c>
      <c r="S1" s="176" t="s">
        <v>696</v>
      </c>
      <c r="T1" s="176" t="s">
        <v>697</v>
      </c>
      <c r="U1" s="176" t="s">
        <v>698</v>
      </c>
      <c r="V1" s="176" t="s">
        <v>699</v>
      </c>
      <c r="W1" s="176" t="s">
        <v>700</v>
      </c>
      <c r="X1" s="176" t="s">
        <v>701</v>
      </c>
      <c r="Y1" s="176" t="s">
        <v>702</v>
      </c>
      <c r="Z1" s="176" t="s">
        <v>703</v>
      </c>
      <c r="AA1" s="176" t="s">
        <v>704</v>
      </c>
      <c r="AB1" s="176" t="s">
        <v>705</v>
      </c>
      <c r="AC1" s="176" t="s">
        <v>706</v>
      </c>
      <c r="AD1" s="176" t="s">
        <v>707</v>
      </c>
      <c r="AE1" s="176" t="s">
        <v>708</v>
      </c>
      <c r="AF1" s="176" t="s">
        <v>709</v>
      </c>
      <c r="AG1" s="176" t="s">
        <v>710</v>
      </c>
      <c r="AH1" s="176" t="s">
        <v>711</v>
      </c>
      <c r="AI1" s="176" t="s">
        <v>712</v>
      </c>
      <c r="AJ1" s="176" t="s">
        <v>713</v>
      </c>
      <c r="AK1" s="176" t="s">
        <v>714</v>
      </c>
      <c r="AL1" s="176" t="s">
        <v>715</v>
      </c>
      <c r="AM1" s="176" t="s">
        <v>716</v>
      </c>
      <c r="AN1" s="176" t="s">
        <v>717</v>
      </c>
      <c r="AO1" s="176" t="s">
        <v>718</v>
      </c>
      <c r="AP1" s="176" t="s">
        <v>719</v>
      </c>
      <c r="AQ1" s="176" t="s">
        <v>720</v>
      </c>
      <c r="AR1" s="176" t="s">
        <v>721</v>
      </c>
      <c r="AS1" s="176" t="s">
        <v>722</v>
      </c>
      <c r="AT1" s="176" t="s">
        <v>723</v>
      </c>
      <c r="AU1" s="176" t="s">
        <v>724</v>
      </c>
      <c r="AV1" s="176" t="s">
        <v>725</v>
      </c>
      <c r="AW1" s="176" t="s">
        <v>726</v>
      </c>
      <c r="AX1" s="176" t="s">
        <v>727</v>
      </c>
      <c r="AY1" s="177" t="s">
        <v>728</v>
      </c>
    </row>
    <row r="2" spans="1:51" ht="60" customHeight="1" outlineLevel="1" x14ac:dyDescent="0.35">
      <c r="A2" s="167" t="s">
        <v>1989</v>
      </c>
      <c r="B2" s="155" t="s">
        <v>1990</v>
      </c>
      <c r="C2" s="155"/>
      <c r="D2" s="155"/>
      <c r="E2" s="155"/>
      <c r="F2" s="155"/>
      <c r="G2" s="155"/>
      <c r="H2" s="155"/>
      <c r="I2" s="155"/>
      <c r="J2" s="155"/>
      <c r="K2" s="158" t="str">
        <f>IF(COUNTIF(L2:AY2,"&lt;&gt;")=0,"",SUMPRODUCT(((Recommendations[ImplStatus]="Implemented")+(Recommendations[ImplStatus]="Compensated"))*ISNUMBER(MATCH(Recommendations[Id],L2:AY2,0)))/COUNTIF(L2:AY2,"&lt;&gt;"))</f>
        <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71"/>
    </row>
    <row r="3" spans="1:51" ht="60" customHeight="1" outlineLevel="1" x14ac:dyDescent="0.35">
      <c r="A3" s="168" t="s">
        <v>731</v>
      </c>
      <c r="B3" s="156" t="s">
        <v>1991</v>
      </c>
      <c r="C3" s="156"/>
      <c r="D3" s="156"/>
      <c r="E3" s="156"/>
      <c r="F3" s="156"/>
      <c r="G3" s="156"/>
      <c r="H3" s="156"/>
      <c r="I3" s="156"/>
      <c r="J3" s="156"/>
      <c r="K3" s="159" t="str">
        <f>IF(COUNTIF(L3:AY3,"&lt;&gt;")=0,"",SUMPRODUCT(((Recommendations[ImplStatus]="Implemented")+(Recommendations[ImplStatus]="Compensated"))*ISNUMBER(MATCH(Recommendations[Id],L3:AY3,0)))/COUNTIF(L3:AY3,"&lt;&gt;"))</f>
        <v/>
      </c>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72"/>
    </row>
    <row r="4" spans="1:51" ht="60" customHeight="1" x14ac:dyDescent="0.35">
      <c r="A4" s="169" t="s">
        <v>1992</v>
      </c>
      <c r="B4" s="157" t="s">
        <v>1993</v>
      </c>
      <c r="C4" s="157" t="s">
        <v>1994</v>
      </c>
      <c r="D4" s="157" t="s">
        <v>1995</v>
      </c>
      <c r="E4" s="157" t="s">
        <v>1996</v>
      </c>
      <c r="F4" s="157" t="s">
        <v>21</v>
      </c>
      <c r="G4" s="157" t="s">
        <v>21</v>
      </c>
      <c r="H4" s="157" t="s">
        <v>1997</v>
      </c>
      <c r="I4" s="157" t="s">
        <v>21</v>
      </c>
      <c r="J4" s="157" t="s">
        <v>1998</v>
      </c>
      <c r="K4" s="160" t="str">
        <f>IF(COUNTIF(L4:AY4,"&lt;&gt;")=0,"",SUMPRODUCT(((Recommendations[ImplStatus]="Implemented")+(Recommendations[ImplStatus]="Compensated"))*ISNUMBER(MATCH(Recommendations[Id],L4:AY4,0)))/COUNTIF(L4:AY4,"&lt;&gt;"))</f>
        <v/>
      </c>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73"/>
    </row>
    <row r="5" spans="1:51" ht="60" customHeight="1" x14ac:dyDescent="0.35">
      <c r="A5" s="169" t="s">
        <v>1999</v>
      </c>
      <c r="B5" s="157" t="s">
        <v>2000</v>
      </c>
      <c r="C5" s="157" t="s">
        <v>2001</v>
      </c>
      <c r="D5" s="157" t="s">
        <v>2002</v>
      </c>
      <c r="E5" s="157" t="s">
        <v>2003</v>
      </c>
      <c r="F5" s="157" t="s">
        <v>2004</v>
      </c>
      <c r="G5" s="157" t="s">
        <v>21</v>
      </c>
      <c r="H5" s="157" t="s">
        <v>2005</v>
      </c>
      <c r="I5" s="157" t="s">
        <v>21</v>
      </c>
      <c r="J5" s="157" t="s">
        <v>2006</v>
      </c>
      <c r="K5" s="160" t="str">
        <f>IF(COUNTIF(L5:AY5,"&lt;&gt;")=0,"",SUMPRODUCT(((Recommendations[ImplStatus]="Implemented")+(Recommendations[ImplStatus]="Compensated"))*ISNUMBER(MATCH(Recommendations[Id],L5:AY5,0)))/COUNTIF(L5:AY5,"&lt;&gt;"))</f>
        <v/>
      </c>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73"/>
    </row>
    <row r="6" spans="1:51" ht="60" customHeight="1" outlineLevel="1" x14ac:dyDescent="0.35">
      <c r="A6" s="168" t="s">
        <v>737</v>
      </c>
      <c r="B6" s="156" t="s">
        <v>2007</v>
      </c>
      <c r="C6" s="156"/>
      <c r="D6" s="156"/>
      <c r="E6" s="156"/>
      <c r="F6" s="156"/>
      <c r="G6" s="156"/>
      <c r="H6" s="156"/>
      <c r="I6" s="156"/>
      <c r="J6" s="156"/>
      <c r="K6" s="159" t="str">
        <f>IF(COUNTIF(L6:AY6,"&lt;&gt;")=0,"",SUMPRODUCT(((Recommendations[ImplStatus]="Implemented")+(Recommendations[ImplStatus]="Compensated"))*ISNUMBER(MATCH(Recommendations[Id],L6:AY6,0)))/COUNTIF(L6:AY6,"&lt;&gt;"))</f>
        <v/>
      </c>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72"/>
    </row>
    <row r="7" spans="1:51" ht="60" customHeight="1" x14ac:dyDescent="0.35">
      <c r="A7" s="169" t="s">
        <v>2008</v>
      </c>
      <c r="B7" s="157" t="s">
        <v>2009</v>
      </c>
      <c r="C7" s="157" t="s">
        <v>2010</v>
      </c>
      <c r="D7" s="157" t="s">
        <v>2011</v>
      </c>
      <c r="E7" s="157" t="s">
        <v>2003</v>
      </c>
      <c r="F7" s="157" t="s">
        <v>2012</v>
      </c>
      <c r="G7" s="157" t="s">
        <v>21</v>
      </c>
      <c r="H7" s="157" t="s">
        <v>2013</v>
      </c>
      <c r="I7" s="157" t="s">
        <v>21</v>
      </c>
      <c r="J7" s="157" t="s">
        <v>2014</v>
      </c>
      <c r="K7" s="160" t="str">
        <f>IF(COUNTIF(L7:AY7,"&lt;&gt;")=0,"",SUMPRODUCT(((Recommendations[ImplStatus]="Implemented")+(Recommendations[ImplStatus]="Compensated"))*ISNUMBER(MATCH(Recommendations[Id],L7:AY7,0)))/COUNTIF(L7:AY7,"&lt;&gt;"))</f>
        <v/>
      </c>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73"/>
    </row>
    <row r="8" spans="1:51" ht="60" customHeight="1" x14ac:dyDescent="0.35">
      <c r="A8" s="169" t="s">
        <v>2015</v>
      </c>
      <c r="B8" s="157" t="s">
        <v>2016</v>
      </c>
      <c r="C8" s="157" t="s">
        <v>2017</v>
      </c>
      <c r="D8" s="157" t="s">
        <v>2018</v>
      </c>
      <c r="E8" s="157" t="s">
        <v>21</v>
      </c>
      <c r="F8" s="157" t="s">
        <v>21</v>
      </c>
      <c r="G8" s="157" t="s">
        <v>21</v>
      </c>
      <c r="H8" s="157" t="s">
        <v>2019</v>
      </c>
      <c r="I8" s="157" t="s">
        <v>2020</v>
      </c>
      <c r="J8" s="157" t="s">
        <v>2021</v>
      </c>
      <c r="K8" s="160" t="str">
        <f>IF(COUNTIF(L8:AY8,"&lt;&gt;")=0,"",SUMPRODUCT(((Recommendations[ImplStatus]="Implemented")+(Recommendations[ImplStatus]="Compensated"))*ISNUMBER(MATCH(Recommendations[Id],L8:AY8,0)))/COUNTIF(L8:AY8,"&lt;&gt;"))</f>
        <v/>
      </c>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73"/>
    </row>
    <row r="9" spans="1:51" ht="60" customHeight="1" x14ac:dyDescent="0.35">
      <c r="A9" s="169" t="s">
        <v>2022</v>
      </c>
      <c r="B9" s="157" t="s">
        <v>2023</v>
      </c>
      <c r="C9" s="157" t="s">
        <v>2024</v>
      </c>
      <c r="D9" s="157" t="s">
        <v>2025</v>
      </c>
      <c r="E9" s="157" t="s">
        <v>21</v>
      </c>
      <c r="F9" s="157" t="s">
        <v>21</v>
      </c>
      <c r="G9" s="157" t="s">
        <v>21</v>
      </c>
      <c r="H9" s="157" t="s">
        <v>2026</v>
      </c>
      <c r="I9" s="157" t="s">
        <v>2027</v>
      </c>
      <c r="J9" s="157" t="s">
        <v>2028</v>
      </c>
      <c r="K9" s="160" t="str">
        <f>IF(COUNTIF(L9:AY9,"&lt;&gt;")=0,"",SUMPRODUCT(((Recommendations[ImplStatus]="Implemented")+(Recommendations[ImplStatus]="Compensated"))*ISNUMBER(MATCH(Recommendations[Id],L9:AY9,0)))/COUNTIF(L9:AY9,"&lt;&gt;"))</f>
        <v/>
      </c>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73"/>
    </row>
    <row r="10" spans="1:51" ht="60" customHeight="1" x14ac:dyDescent="0.35">
      <c r="A10" s="169" t="s">
        <v>2029</v>
      </c>
      <c r="B10" s="157" t="s">
        <v>2030</v>
      </c>
      <c r="C10" s="157" t="s">
        <v>2031</v>
      </c>
      <c r="D10" s="157" t="s">
        <v>2032</v>
      </c>
      <c r="E10" s="157" t="s">
        <v>21</v>
      </c>
      <c r="F10" s="157" t="s">
        <v>21</v>
      </c>
      <c r="G10" s="157" t="s">
        <v>21</v>
      </c>
      <c r="H10" s="157" t="s">
        <v>2033</v>
      </c>
      <c r="I10" s="157" t="s">
        <v>2034</v>
      </c>
      <c r="J10" s="157" t="s">
        <v>2035</v>
      </c>
      <c r="K10" s="160" t="str">
        <f>IF(COUNTIF(L10:AY10,"&lt;&gt;")=0,"",SUMPRODUCT(((Recommendations[ImplStatus]="Implemented")+(Recommendations[ImplStatus]="Compensated"))*ISNUMBER(MATCH(Recommendations[Id],L10:AY10,0)))/COUNTIF(L10:AY10,"&lt;&gt;"))</f>
        <v/>
      </c>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73"/>
    </row>
    <row r="11" spans="1:51" ht="60" customHeight="1" x14ac:dyDescent="0.35">
      <c r="A11" s="169" t="s">
        <v>2036</v>
      </c>
      <c r="B11" s="157" t="s">
        <v>2037</v>
      </c>
      <c r="C11" s="157" t="s">
        <v>2038</v>
      </c>
      <c r="D11" s="157" t="s">
        <v>2039</v>
      </c>
      <c r="E11" s="157" t="s">
        <v>21</v>
      </c>
      <c r="F11" s="157" t="s">
        <v>21</v>
      </c>
      <c r="G11" s="157" t="s">
        <v>21</v>
      </c>
      <c r="H11" s="157" t="s">
        <v>2040</v>
      </c>
      <c r="I11" s="157" t="s">
        <v>21</v>
      </c>
      <c r="J11" s="157" t="s">
        <v>2041</v>
      </c>
      <c r="K11" s="160" t="str">
        <f>IF(COUNTIF(L11:AY11,"&lt;&gt;")=0,"",SUMPRODUCT(((Recommendations[ImplStatus]="Implemented")+(Recommendations[ImplStatus]="Compensated"))*ISNUMBER(MATCH(Recommendations[Id],L11:AY11,0)))/COUNTIF(L11:AY11,"&lt;&gt;"))</f>
        <v/>
      </c>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73"/>
    </row>
    <row r="12" spans="1:51" ht="60" customHeight="1" x14ac:dyDescent="0.35">
      <c r="A12" s="169" t="s">
        <v>2042</v>
      </c>
      <c r="B12" s="157" t="s">
        <v>2043</v>
      </c>
      <c r="C12" s="157" t="s">
        <v>2044</v>
      </c>
      <c r="D12" s="157" t="s">
        <v>2045</v>
      </c>
      <c r="E12" s="157" t="s">
        <v>21</v>
      </c>
      <c r="F12" s="157" t="s">
        <v>21</v>
      </c>
      <c r="G12" s="157" t="s">
        <v>2046</v>
      </c>
      <c r="H12" s="157" t="s">
        <v>2047</v>
      </c>
      <c r="I12" s="157" t="s">
        <v>21</v>
      </c>
      <c r="J12" s="157" t="s">
        <v>2048</v>
      </c>
      <c r="K12" s="160" t="str">
        <f>IF(COUNTIF(L12:AY12,"&lt;&gt;")=0,"",SUMPRODUCT(((Recommendations[ImplStatus]="Implemented")+(Recommendations[ImplStatus]="Compensated"))*ISNUMBER(MATCH(Recommendations[Id],L12:AY12,0)))/COUNTIF(L12:AY12,"&lt;&gt;"))</f>
        <v/>
      </c>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73"/>
    </row>
    <row r="13" spans="1:51" ht="60" customHeight="1" x14ac:dyDescent="0.35">
      <c r="A13" s="169" t="s">
        <v>2049</v>
      </c>
      <c r="B13" s="157" t="s">
        <v>2050</v>
      </c>
      <c r="C13" s="157" t="s">
        <v>2051</v>
      </c>
      <c r="D13" s="157" t="s">
        <v>2052</v>
      </c>
      <c r="E13" s="157" t="s">
        <v>21</v>
      </c>
      <c r="F13" s="157" t="s">
        <v>21</v>
      </c>
      <c r="G13" s="157" t="s">
        <v>21</v>
      </c>
      <c r="H13" s="157" t="s">
        <v>2053</v>
      </c>
      <c r="I13" s="157" t="s">
        <v>21</v>
      </c>
      <c r="J13" s="157" t="s">
        <v>2054</v>
      </c>
      <c r="K13" s="160" t="str">
        <f>IF(COUNTIF(L13:AY13,"&lt;&gt;")=0,"",SUMPRODUCT(((Recommendations[ImplStatus]="Implemented")+(Recommendations[ImplStatus]="Compensated"))*ISNUMBER(MATCH(Recommendations[Id],L13:AY13,0)))/COUNTIF(L13:AY13,"&lt;&gt;"))</f>
        <v/>
      </c>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73"/>
    </row>
    <row r="14" spans="1:51" ht="60" customHeight="1" x14ac:dyDescent="0.35">
      <c r="A14" s="169" t="s">
        <v>2055</v>
      </c>
      <c r="B14" s="157" t="s">
        <v>2056</v>
      </c>
      <c r="C14" s="157" t="s">
        <v>2057</v>
      </c>
      <c r="D14" s="157" t="s">
        <v>2058</v>
      </c>
      <c r="E14" s="157" t="s">
        <v>21</v>
      </c>
      <c r="F14" s="157" t="s">
        <v>2059</v>
      </c>
      <c r="G14" s="157" t="s">
        <v>21</v>
      </c>
      <c r="H14" s="157" t="s">
        <v>2060</v>
      </c>
      <c r="I14" s="157" t="s">
        <v>2061</v>
      </c>
      <c r="J14" s="157" t="s">
        <v>2062</v>
      </c>
      <c r="K14" s="160" t="str">
        <f>IF(COUNTIF(L14:AY14,"&lt;&gt;")=0,"",SUMPRODUCT(((Recommendations[ImplStatus]="Implemented")+(Recommendations[ImplStatus]="Compensated"))*ISNUMBER(MATCH(Recommendations[Id],L14:AY14,0)))/COUNTIF(L14:AY14,"&lt;&gt;"))</f>
        <v/>
      </c>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73"/>
    </row>
    <row r="15" spans="1:51" ht="60" customHeight="1" outlineLevel="1" x14ac:dyDescent="0.35">
      <c r="A15" s="168" t="s">
        <v>742</v>
      </c>
      <c r="B15" s="156" t="s">
        <v>2063</v>
      </c>
      <c r="C15" s="156"/>
      <c r="D15" s="156"/>
      <c r="E15" s="156"/>
      <c r="F15" s="156"/>
      <c r="G15" s="156"/>
      <c r="H15" s="156"/>
      <c r="I15" s="156"/>
      <c r="J15" s="156"/>
      <c r="K15" s="159" t="str">
        <f>IF(COUNTIF(L15:AY15,"&lt;&gt;")=0,"",SUMPRODUCT(((Recommendations[ImplStatus]="Implemented")+(Recommendations[ImplStatus]="Compensated"))*ISNUMBER(MATCH(Recommendations[Id],L15:AY15,0)))/COUNTIF(L15:AY15,"&lt;&gt;"))</f>
        <v/>
      </c>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72"/>
    </row>
    <row r="16" spans="1:51" ht="60" customHeight="1" x14ac:dyDescent="0.35">
      <c r="A16" s="169" t="s">
        <v>2064</v>
      </c>
      <c r="B16" s="157" t="s">
        <v>2065</v>
      </c>
      <c r="C16" s="157" t="s">
        <v>2066</v>
      </c>
      <c r="D16" s="157" t="s">
        <v>2058</v>
      </c>
      <c r="E16" s="157" t="s">
        <v>21</v>
      </c>
      <c r="F16" s="157" t="s">
        <v>2067</v>
      </c>
      <c r="G16" s="157" t="s">
        <v>21</v>
      </c>
      <c r="H16" s="157" t="s">
        <v>2068</v>
      </c>
      <c r="I16" s="157" t="s">
        <v>21</v>
      </c>
      <c r="J16" s="157" t="s">
        <v>2069</v>
      </c>
      <c r="K16" s="160" t="str">
        <f>IF(COUNTIF(L16:AY16,"&lt;&gt;")=0,"",SUMPRODUCT(((Recommendations[ImplStatus]="Implemented")+(Recommendations[ImplStatus]="Compensated"))*ISNUMBER(MATCH(Recommendations[Id],L16:AY16,0)))/COUNTIF(L16:AY16,"&lt;&gt;"))</f>
        <v/>
      </c>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73"/>
    </row>
    <row r="17" spans="1:51" ht="60" customHeight="1" x14ac:dyDescent="0.35">
      <c r="A17" s="169" t="s">
        <v>2070</v>
      </c>
      <c r="B17" s="157" t="s">
        <v>2071</v>
      </c>
      <c r="C17" s="157" t="s">
        <v>2072</v>
      </c>
      <c r="D17" s="157" t="s">
        <v>2073</v>
      </c>
      <c r="E17" s="157" t="s">
        <v>21</v>
      </c>
      <c r="F17" s="157" t="s">
        <v>2067</v>
      </c>
      <c r="G17" s="157" t="s">
        <v>21</v>
      </c>
      <c r="H17" s="157" t="s">
        <v>2074</v>
      </c>
      <c r="I17" s="157" t="s">
        <v>21</v>
      </c>
      <c r="J17" s="157" t="s">
        <v>2075</v>
      </c>
      <c r="K17" s="160" t="str">
        <f>IF(COUNTIF(L17:AY17,"&lt;&gt;")=0,"",SUMPRODUCT(((Recommendations[ImplStatus]="Implemented")+(Recommendations[ImplStatus]="Compensated"))*ISNUMBER(MATCH(Recommendations[Id],L17:AY17,0)))/COUNTIF(L17:AY17,"&lt;&gt;"))</f>
        <v/>
      </c>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73"/>
    </row>
    <row r="18" spans="1:51" ht="60" customHeight="1" x14ac:dyDescent="0.35">
      <c r="A18" s="169" t="s">
        <v>2076</v>
      </c>
      <c r="B18" s="157" t="s">
        <v>2077</v>
      </c>
      <c r="C18" s="157" t="s">
        <v>2078</v>
      </c>
      <c r="D18" s="157" t="s">
        <v>21</v>
      </c>
      <c r="E18" s="157" t="s">
        <v>21</v>
      </c>
      <c r="F18" s="157" t="s">
        <v>21</v>
      </c>
      <c r="G18" s="157" t="s">
        <v>21</v>
      </c>
      <c r="H18" s="157" t="s">
        <v>2079</v>
      </c>
      <c r="I18" s="157" t="s">
        <v>21</v>
      </c>
      <c r="J18" s="157" t="s">
        <v>2080</v>
      </c>
      <c r="K18" s="160" t="str">
        <f>IF(COUNTIF(L18:AY18,"&lt;&gt;")=0,"",SUMPRODUCT(((Recommendations[ImplStatus]="Implemented")+(Recommendations[ImplStatus]="Compensated"))*ISNUMBER(MATCH(Recommendations[Id],L18:AY18,0)))/COUNTIF(L18:AY18,"&lt;&gt;"))</f>
        <v/>
      </c>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73"/>
    </row>
    <row r="19" spans="1:51" ht="60" customHeight="1" outlineLevel="1" x14ac:dyDescent="0.35">
      <c r="A19" s="168" t="s">
        <v>747</v>
      </c>
      <c r="B19" s="156" t="s">
        <v>2081</v>
      </c>
      <c r="C19" s="156"/>
      <c r="D19" s="156"/>
      <c r="E19" s="156"/>
      <c r="F19" s="156"/>
      <c r="G19" s="156"/>
      <c r="H19" s="156"/>
      <c r="I19" s="156"/>
      <c r="J19" s="156"/>
      <c r="K19" s="159" t="str">
        <f>IF(COUNTIF(L19:AY19,"&lt;&gt;")=0,"",SUMPRODUCT(((Recommendations[ImplStatus]="Implemented")+(Recommendations[ImplStatus]="Compensated"))*ISNUMBER(MATCH(Recommendations[Id],L19:AY19,0)))/COUNTIF(L19:AY19,"&lt;&gt;"))</f>
        <v/>
      </c>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72"/>
    </row>
    <row r="20" spans="1:51" ht="60" customHeight="1" x14ac:dyDescent="0.35">
      <c r="A20" s="169" t="s">
        <v>2082</v>
      </c>
      <c r="B20" s="157" t="s">
        <v>2083</v>
      </c>
      <c r="C20" s="157" t="s">
        <v>2084</v>
      </c>
      <c r="D20" s="157" t="s">
        <v>2085</v>
      </c>
      <c r="E20" s="157" t="s">
        <v>21</v>
      </c>
      <c r="F20" s="157" t="s">
        <v>2086</v>
      </c>
      <c r="G20" s="157" t="s">
        <v>21</v>
      </c>
      <c r="H20" s="157" t="s">
        <v>2087</v>
      </c>
      <c r="I20" s="157" t="s">
        <v>21</v>
      </c>
      <c r="J20" s="157" t="s">
        <v>2088</v>
      </c>
      <c r="K20" s="160" t="str">
        <f>IF(COUNTIF(L20:AY20,"&lt;&gt;")=0,"",SUMPRODUCT(((Recommendations[ImplStatus]="Implemented")+(Recommendations[ImplStatus]="Compensated"))*ISNUMBER(MATCH(Recommendations[Id],L20:AY20,0)))/COUNTIF(L20:AY20,"&lt;&gt;"))</f>
        <v/>
      </c>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73"/>
    </row>
    <row r="21" spans="1:51" ht="60" customHeight="1" x14ac:dyDescent="0.35">
      <c r="A21" s="169" t="s">
        <v>2089</v>
      </c>
      <c r="B21" s="157" t="s">
        <v>2090</v>
      </c>
      <c r="C21" s="157" t="s">
        <v>2091</v>
      </c>
      <c r="D21" s="157" t="s">
        <v>2092</v>
      </c>
      <c r="E21" s="157" t="s">
        <v>2093</v>
      </c>
      <c r="F21" s="157" t="s">
        <v>21</v>
      </c>
      <c r="G21" s="157" t="s">
        <v>21</v>
      </c>
      <c r="H21" s="157" t="s">
        <v>2094</v>
      </c>
      <c r="I21" s="157" t="s">
        <v>2095</v>
      </c>
      <c r="J21" s="157" t="s">
        <v>2096</v>
      </c>
      <c r="K21" s="160" t="str">
        <f>IF(COUNTIF(L21:AY21,"&lt;&gt;")=0,"",SUMPRODUCT(((Recommendations[ImplStatus]="Implemented")+(Recommendations[ImplStatus]="Compensated"))*ISNUMBER(MATCH(Recommendations[Id],L21:AY21,0)))/COUNTIF(L21:AY21,"&lt;&gt;"))</f>
        <v/>
      </c>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73"/>
    </row>
    <row r="22" spans="1:51" ht="60" customHeight="1" x14ac:dyDescent="0.35">
      <c r="A22" s="169" t="s">
        <v>2097</v>
      </c>
      <c r="B22" s="157" t="s">
        <v>2098</v>
      </c>
      <c r="C22" s="157" t="s">
        <v>2099</v>
      </c>
      <c r="D22" s="157" t="s">
        <v>2100</v>
      </c>
      <c r="E22" s="157" t="s">
        <v>21</v>
      </c>
      <c r="F22" s="157" t="s">
        <v>2101</v>
      </c>
      <c r="G22" s="157" t="s">
        <v>21</v>
      </c>
      <c r="H22" s="157" t="s">
        <v>2102</v>
      </c>
      <c r="I22" s="157" t="s">
        <v>21</v>
      </c>
      <c r="J22" s="157" t="s">
        <v>2103</v>
      </c>
      <c r="K22" s="160" t="str">
        <f>IF(COUNTIF(L22:AY22,"&lt;&gt;")=0,"",SUMPRODUCT(((Recommendations[ImplStatus]="Implemented")+(Recommendations[ImplStatus]="Compensated"))*ISNUMBER(MATCH(Recommendations[Id],L22:AY22,0)))/COUNTIF(L22:AY22,"&lt;&gt;"))</f>
        <v/>
      </c>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73"/>
    </row>
    <row r="23" spans="1:51" ht="60" customHeight="1" x14ac:dyDescent="0.35">
      <c r="A23" s="169" t="s">
        <v>2104</v>
      </c>
      <c r="B23" s="157" t="s">
        <v>2105</v>
      </c>
      <c r="C23" s="157" t="s">
        <v>2106</v>
      </c>
      <c r="D23" s="157" t="s">
        <v>2107</v>
      </c>
      <c r="E23" s="157" t="s">
        <v>21</v>
      </c>
      <c r="F23" s="157" t="s">
        <v>21</v>
      </c>
      <c r="G23" s="157" t="s">
        <v>21</v>
      </c>
      <c r="H23" s="157" t="s">
        <v>2108</v>
      </c>
      <c r="I23" s="157" t="s">
        <v>2109</v>
      </c>
      <c r="J23" s="157" t="s">
        <v>2110</v>
      </c>
      <c r="K23" s="160" t="str">
        <f>IF(COUNTIF(L23:AY23,"&lt;&gt;")=0,"",SUMPRODUCT(((Recommendations[ImplStatus]="Implemented")+(Recommendations[ImplStatus]="Compensated"))*ISNUMBER(MATCH(Recommendations[Id],L23:AY23,0)))/COUNTIF(L23:AY23,"&lt;&gt;"))</f>
        <v/>
      </c>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73"/>
    </row>
    <row r="24" spans="1:51" ht="60" customHeight="1" x14ac:dyDescent="0.35">
      <c r="A24" s="169" t="s">
        <v>2111</v>
      </c>
      <c r="B24" s="157" t="s">
        <v>2112</v>
      </c>
      <c r="C24" s="157" t="s">
        <v>2113</v>
      </c>
      <c r="D24" s="157" t="s">
        <v>2107</v>
      </c>
      <c r="E24" s="157" t="s">
        <v>21</v>
      </c>
      <c r="F24" s="157" t="s">
        <v>2114</v>
      </c>
      <c r="G24" s="157" t="s">
        <v>21</v>
      </c>
      <c r="H24" s="157" t="s">
        <v>2115</v>
      </c>
      <c r="I24" s="157" t="s">
        <v>21</v>
      </c>
      <c r="J24" s="157" t="s">
        <v>2116</v>
      </c>
      <c r="K24" s="160" t="str">
        <f>IF(COUNTIF(L24:AY24,"&lt;&gt;")=0,"",SUMPRODUCT(((Recommendations[ImplStatus]="Implemented")+(Recommendations[ImplStatus]="Compensated"))*ISNUMBER(MATCH(Recommendations[Id],L24:AY24,0)))/COUNTIF(L24:AY24,"&lt;&gt;"))</f>
        <v/>
      </c>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73"/>
    </row>
    <row r="25" spans="1:51" ht="60" customHeight="1" outlineLevel="1" x14ac:dyDescent="0.35">
      <c r="A25" s="168" t="s">
        <v>751</v>
      </c>
      <c r="B25" s="156" t="s">
        <v>2117</v>
      </c>
      <c r="C25" s="156"/>
      <c r="D25" s="156"/>
      <c r="E25" s="156"/>
      <c r="F25" s="156"/>
      <c r="G25" s="156"/>
      <c r="H25" s="156"/>
      <c r="I25" s="156"/>
      <c r="J25" s="156"/>
      <c r="K25" s="159" t="str">
        <f>IF(COUNTIF(L25:AY25,"&lt;&gt;")=0,"",SUMPRODUCT(((Recommendations[ImplStatus]="Implemented")+(Recommendations[ImplStatus]="Compensated"))*ISNUMBER(MATCH(Recommendations[Id],L25:AY25,0)))/COUNTIF(L25:AY25,"&lt;&gt;"))</f>
        <v/>
      </c>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72"/>
    </row>
    <row r="26" spans="1:51" ht="60" customHeight="1" x14ac:dyDescent="0.35">
      <c r="A26" s="169" t="s">
        <v>2118</v>
      </c>
      <c r="B26" s="157" t="s">
        <v>2119</v>
      </c>
      <c r="C26" s="157" t="s">
        <v>2120</v>
      </c>
      <c r="D26" s="157" t="s">
        <v>2121</v>
      </c>
      <c r="E26" s="157" t="s">
        <v>21</v>
      </c>
      <c r="F26" s="157" t="s">
        <v>2122</v>
      </c>
      <c r="G26" s="157" t="s">
        <v>21</v>
      </c>
      <c r="H26" s="157" t="s">
        <v>2123</v>
      </c>
      <c r="I26" s="157" t="s">
        <v>21</v>
      </c>
      <c r="J26" s="157" t="s">
        <v>2124</v>
      </c>
      <c r="K26" s="160" t="str">
        <f>IF(COUNTIF(L26:AY26,"&lt;&gt;")=0,"",SUMPRODUCT(((Recommendations[ImplStatus]="Implemented")+(Recommendations[ImplStatus]="Compensated"))*ISNUMBER(MATCH(Recommendations[Id],L26:AY26,0)))/COUNTIF(L26:AY26,"&lt;&gt;"))</f>
        <v/>
      </c>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73"/>
    </row>
    <row r="27" spans="1:51" ht="60" customHeight="1" outlineLevel="1" x14ac:dyDescent="0.35">
      <c r="A27" s="167" t="s">
        <v>2125</v>
      </c>
      <c r="B27" s="155" t="s">
        <v>2126</v>
      </c>
      <c r="C27" s="155"/>
      <c r="D27" s="155"/>
      <c r="E27" s="155"/>
      <c r="F27" s="155"/>
      <c r="G27" s="155"/>
      <c r="H27" s="155"/>
      <c r="I27" s="155"/>
      <c r="J27" s="155"/>
      <c r="K27" s="158" t="str">
        <f>IF(COUNTIF(L27:AY27,"&lt;&gt;")=0,"",SUMPRODUCT(((Recommendations[ImplStatus]="Implemented")+(Recommendations[ImplStatus]="Compensated"))*ISNUMBER(MATCH(Recommendations[Id],L27:AY27,0)))/COUNTIF(L27:AY27,"&lt;&gt;"))</f>
        <v/>
      </c>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71"/>
    </row>
    <row r="28" spans="1:51" ht="60" customHeight="1" outlineLevel="1" x14ac:dyDescent="0.35">
      <c r="A28" s="168" t="s">
        <v>757</v>
      </c>
      <c r="B28" s="156" t="s">
        <v>2127</v>
      </c>
      <c r="C28" s="156"/>
      <c r="D28" s="156"/>
      <c r="E28" s="156"/>
      <c r="F28" s="156"/>
      <c r="G28" s="156"/>
      <c r="H28" s="156"/>
      <c r="I28" s="156"/>
      <c r="J28" s="156"/>
      <c r="K28" s="159" t="str">
        <f>IF(COUNTIF(L28:AY28,"&lt;&gt;")=0,"",SUMPRODUCT(((Recommendations[ImplStatus]="Implemented")+(Recommendations[ImplStatus]="Compensated"))*ISNUMBER(MATCH(Recommendations[Id],L28:AY28,0)))/COUNTIF(L28:AY28,"&lt;&gt;"))</f>
        <v/>
      </c>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72"/>
    </row>
    <row r="29" spans="1:51" ht="60" customHeight="1" x14ac:dyDescent="0.35">
      <c r="A29" s="169" t="s">
        <v>2128</v>
      </c>
      <c r="B29" s="157" t="s">
        <v>2129</v>
      </c>
      <c r="C29" s="157" t="s">
        <v>2130</v>
      </c>
      <c r="D29" s="157" t="s">
        <v>2131</v>
      </c>
      <c r="E29" s="157" t="s">
        <v>2132</v>
      </c>
      <c r="F29" s="157" t="s">
        <v>21</v>
      </c>
      <c r="G29" s="157" t="s">
        <v>21</v>
      </c>
      <c r="H29" s="157" t="s">
        <v>2133</v>
      </c>
      <c r="I29" s="157" t="s">
        <v>21</v>
      </c>
      <c r="J29" s="157" t="s">
        <v>2134</v>
      </c>
      <c r="K29" s="160" t="str">
        <f>IF(COUNTIF(L29:AY29,"&lt;&gt;")=0,"",SUMPRODUCT(((Recommendations[ImplStatus]="Implemented")+(Recommendations[ImplStatus]="Compensated"))*ISNUMBER(MATCH(Recommendations[Id],L29:AY29,0)))/COUNTIF(L29:AY29,"&lt;&gt;"))</f>
        <v/>
      </c>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73"/>
    </row>
    <row r="30" spans="1:51" ht="60" customHeight="1" x14ac:dyDescent="0.35">
      <c r="A30" s="169" t="s">
        <v>2135</v>
      </c>
      <c r="B30" s="157" t="s">
        <v>2136</v>
      </c>
      <c r="C30" s="157" t="s">
        <v>2001</v>
      </c>
      <c r="D30" s="157" t="s">
        <v>2002</v>
      </c>
      <c r="E30" s="157" t="s">
        <v>21</v>
      </c>
      <c r="F30" s="157" t="s">
        <v>2004</v>
      </c>
      <c r="G30" s="157" t="s">
        <v>21</v>
      </c>
      <c r="H30" s="157" t="s">
        <v>2137</v>
      </c>
      <c r="I30" s="157" t="s">
        <v>21</v>
      </c>
      <c r="J30" s="157" t="s">
        <v>2138</v>
      </c>
      <c r="K30" s="160" t="str">
        <f>IF(COUNTIF(L30:AY30,"&lt;&gt;")=0,"",SUMPRODUCT(((Recommendations[ImplStatus]="Implemented")+(Recommendations[ImplStatus]="Compensated"))*ISNUMBER(MATCH(Recommendations[Id],L30:AY30,0)))/COUNTIF(L30:AY30,"&lt;&gt;"))</f>
        <v/>
      </c>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73"/>
    </row>
    <row r="31" spans="1:51" ht="60" customHeight="1" outlineLevel="1" x14ac:dyDescent="0.35">
      <c r="A31" s="168" t="s">
        <v>762</v>
      </c>
      <c r="B31" s="156" t="s">
        <v>2139</v>
      </c>
      <c r="C31" s="156"/>
      <c r="D31" s="156"/>
      <c r="E31" s="156"/>
      <c r="F31" s="156"/>
      <c r="G31" s="156"/>
      <c r="H31" s="156"/>
      <c r="I31" s="156"/>
      <c r="J31" s="156"/>
      <c r="K31" s="159" t="str">
        <f>IF(COUNTIF(L31:AY31,"&lt;&gt;")=0,"",SUMPRODUCT(((Recommendations[ImplStatus]="Implemented")+(Recommendations[ImplStatus]="Compensated"))*ISNUMBER(MATCH(Recommendations[Id],L31:AY31,0)))/COUNTIF(L31:AY31,"&lt;&gt;"))</f>
        <v/>
      </c>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72"/>
    </row>
    <row r="32" spans="1:51" ht="60" customHeight="1" x14ac:dyDescent="0.35">
      <c r="A32" s="169" t="s">
        <v>2140</v>
      </c>
      <c r="B32" s="157" t="s">
        <v>2141</v>
      </c>
      <c r="C32" s="157" t="s">
        <v>2142</v>
      </c>
      <c r="D32" s="157" t="s">
        <v>2143</v>
      </c>
      <c r="E32" s="157" t="s">
        <v>21</v>
      </c>
      <c r="F32" s="157" t="s">
        <v>21</v>
      </c>
      <c r="G32" s="157" t="s">
        <v>2144</v>
      </c>
      <c r="H32" s="157" t="s">
        <v>2145</v>
      </c>
      <c r="I32" s="157" t="s">
        <v>21</v>
      </c>
      <c r="J32" s="157" t="s">
        <v>2146</v>
      </c>
      <c r="K32" s="160" t="str">
        <f>IF(COUNTIF(L32:AY32,"&lt;&gt;")=0,"",SUMPRODUCT(((Recommendations[ImplStatus]="Implemented")+(Recommendations[ImplStatus]="Compensated"))*ISNUMBER(MATCH(Recommendations[Id],L32:AY32,0)))/COUNTIF(L32:AY32,"&lt;&gt;"))</f>
        <v/>
      </c>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73"/>
    </row>
    <row r="33" spans="1:51" ht="60" customHeight="1" x14ac:dyDescent="0.35">
      <c r="A33" s="169" t="s">
        <v>2147</v>
      </c>
      <c r="B33" s="157" t="s">
        <v>2148</v>
      </c>
      <c r="C33" s="157" t="s">
        <v>2149</v>
      </c>
      <c r="D33" s="157" t="s">
        <v>2150</v>
      </c>
      <c r="E33" s="157" t="s">
        <v>21</v>
      </c>
      <c r="F33" s="157" t="s">
        <v>2151</v>
      </c>
      <c r="G33" s="157" t="s">
        <v>21</v>
      </c>
      <c r="H33" s="157" t="s">
        <v>2152</v>
      </c>
      <c r="I33" s="157" t="s">
        <v>2153</v>
      </c>
      <c r="J33" s="157" t="s">
        <v>2154</v>
      </c>
      <c r="K33" s="160" t="str">
        <f>IF(COUNTIF(L33:AY33,"&lt;&gt;")=0,"",SUMPRODUCT(((Recommendations[ImplStatus]="Implemented")+(Recommendations[ImplStatus]="Compensated"))*ISNUMBER(MATCH(Recommendations[Id],L33:AY33,0)))/COUNTIF(L33:AY33,"&lt;&gt;"))</f>
        <v/>
      </c>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73"/>
    </row>
    <row r="34" spans="1:51" ht="60" customHeight="1" x14ac:dyDescent="0.35">
      <c r="A34" s="169" t="s">
        <v>2155</v>
      </c>
      <c r="B34" s="157" t="s">
        <v>2156</v>
      </c>
      <c r="C34" s="157" t="s">
        <v>2157</v>
      </c>
      <c r="D34" s="157" t="s">
        <v>2158</v>
      </c>
      <c r="E34" s="157" t="s">
        <v>21</v>
      </c>
      <c r="F34" s="157" t="s">
        <v>21</v>
      </c>
      <c r="G34" s="157" t="s">
        <v>21</v>
      </c>
      <c r="H34" s="157" t="s">
        <v>2159</v>
      </c>
      <c r="I34" s="157" t="s">
        <v>21</v>
      </c>
      <c r="J34" s="157" t="s">
        <v>2160</v>
      </c>
      <c r="K34" s="160" t="str">
        <f>IF(COUNTIF(L34:AY34,"&lt;&gt;")=0,"",SUMPRODUCT(((Recommendations[ImplStatus]="Implemented")+(Recommendations[ImplStatus]="Compensated"))*ISNUMBER(MATCH(Recommendations[Id],L34:AY34,0)))/COUNTIF(L34:AY34,"&lt;&gt;"))</f>
        <v/>
      </c>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73"/>
    </row>
    <row r="35" spans="1:51" ht="60" customHeight="1" x14ac:dyDescent="0.35">
      <c r="A35" s="169" t="s">
        <v>2161</v>
      </c>
      <c r="B35" s="157" t="s">
        <v>2162</v>
      </c>
      <c r="C35" s="157" t="s">
        <v>2163</v>
      </c>
      <c r="D35" s="157" t="s">
        <v>2164</v>
      </c>
      <c r="E35" s="157" t="s">
        <v>21</v>
      </c>
      <c r="F35" s="157" t="s">
        <v>2165</v>
      </c>
      <c r="G35" s="157" t="s">
        <v>21</v>
      </c>
      <c r="H35" s="157" t="s">
        <v>2166</v>
      </c>
      <c r="I35" s="157" t="s">
        <v>21</v>
      </c>
      <c r="J35" s="157" t="s">
        <v>2167</v>
      </c>
      <c r="K35" s="160" t="str">
        <f>IF(COUNTIF(L35:AY35,"&lt;&gt;")=0,"",SUMPRODUCT(((Recommendations[ImplStatus]="Implemented")+(Recommendations[ImplStatus]="Compensated"))*ISNUMBER(MATCH(Recommendations[Id],L35:AY35,0)))/COUNTIF(L35:AY35,"&lt;&gt;"))</f>
        <v/>
      </c>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73"/>
    </row>
    <row r="36" spans="1:51" ht="60" customHeight="1" x14ac:dyDescent="0.35">
      <c r="A36" s="169" t="s">
        <v>2168</v>
      </c>
      <c r="B36" s="157" t="s">
        <v>2169</v>
      </c>
      <c r="C36" s="157" t="s">
        <v>2170</v>
      </c>
      <c r="D36" s="157" t="s">
        <v>2171</v>
      </c>
      <c r="E36" s="157" t="s">
        <v>21</v>
      </c>
      <c r="F36" s="157" t="s">
        <v>21</v>
      </c>
      <c r="G36" s="157" t="s">
        <v>2172</v>
      </c>
      <c r="H36" s="157" t="s">
        <v>2173</v>
      </c>
      <c r="I36" s="157" t="s">
        <v>21</v>
      </c>
      <c r="J36" s="157" t="s">
        <v>2174</v>
      </c>
      <c r="K36" s="160" t="str">
        <f>IF(COUNTIF(L36:AY36,"&lt;&gt;")=0,"",SUMPRODUCT(((Recommendations[ImplStatus]="Implemented")+(Recommendations[ImplStatus]="Compensated"))*ISNUMBER(MATCH(Recommendations[Id],L36:AY36,0)))/COUNTIF(L36:AY36,"&lt;&gt;"))</f>
        <v/>
      </c>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73"/>
    </row>
    <row r="37" spans="1:51" ht="60" customHeight="1" x14ac:dyDescent="0.35">
      <c r="A37" s="169" t="s">
        <v>2175</v>
      </c>
      <c r="B37" s="157" t="s">
        <v>2176</v>
      </c>
      <c r="C37" s="157" t="s">
        <v>2177</v>
      </c>
      <c r="D37" s="157" t="s">
        <v>2178</v>
      </c>
      <c r="E37" s="157" t="s">
        <v>21</v>
      </c>
      <c r="F37" s="157" t="s">
        <v>2179</v>
      </c>
      <c r="G37" s="157" t="s">
        <v>2180</v>
      </c>
      <c r="H37" s="157" t="s">
        <v>2181</v>
      </c>
      <c r="I37" s="157" t="s">
        <v>21</v>
      </c>
      <c r="J37" s="157" t="s">
        <v>2182</v>
      </c>
      <c r="K37" s="160" t="str">
        <f>IF(COUNTIF(L37:AY37,"&lt;&gt;")=0,"",SUMPRODUCT(((Recommendations[ImplStatus]="Implemented")+(Recommendations[ImplStatus]="Compensated"))*ISNUMBER(MATCH(Recommendations[Id],L37:AY37,0)))/COUNTIF(L37:AY37,"&lt;&gt;"))</f>
        <v/>
      </c>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73"/>
    </row>
    <row r="38" spans="1:51" ht="60" customHeight="1" x14ac:dyDescent="0.35">
      <c r="A38" s="169" t="s">
        <v>2183</v>
      </c>
      <c r="B38" s="157" t="s">
        <v>2184</v>
      </c>
      <c r="C38" s="157" t="s">
        <v>2185</v>
      </c>
      <c r="D38" s="157" t="s">
        <v>2186</v>
      </c>
      <c r="E38" s="157" t="s">
        <v>21</v>
      </c>
      <c r="F38" s="157" t="s">
        <v>2179</v>
      </c>
      <c r="G38" s="157" t="s">
        <v>2187</v>
      </c>
      <c r="H38" s="157" t="s">
        <v>2188</v>
      </c>
      <c r="I38" s="157" t="s">
        <v>2189</v>
      </c>
      <c r="J38" s="157" t="s">
        <v>2190</v>
      </c>
      <c r="K38" s="160" t="str">
        <f>IF(COUNTIF(L38:AY38,"&lt;&gt;")=0,"",SUMPRODUCT(((Recommendations[ImplStatus]="Implemented")+(Recommendations[ImplStatus]="Compensated"))*ISNUMBER(MATCH(Recommendations[Id],L38:AY38,0)))/COUNTIF(L38:AY38,"&lt;&gt;"))</f>
        <v/>
      </c>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73"/>
    </row>
    <row r="39" spans="1:51" ht="60" customHeight="1" outlineLevel="1" x14ac:dyDescent="0.35">
      <c r="A39" s="168" t="s">
        <v>766</v>
      </c>
      <c r="B39" s="156" t="s">
        <v>2191</v>
      </c>
      <c r="C39" s="156"/>
      <c r="D39" s="156"/>
      <c r="E39" s="156"/>
      <c r="F39" s="156"/>
      <c r="G39" s="156"/>
      <c r="H39" s="156"/>
      <c r="I39" s="156"/>
      <c r="J39" s="156"/>
      <c r="K39" s="159" t="str">
        <f>IF(COUNTIF(L39:AY39,"&lt;&gt;")=0,"",SUMPRODUCT(((Recommendations[ImplStatus]="Implemented")+(Recommendations[ImplStatus]="Compensated"))*ISNUMBER(MATCH(Recommendations[Id],L39:AY39,0)))/COUNTIF(L39:AY39,"&lt;&gt;"))</f>
        <v/>
      </c>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72"/>
    </row>
    <row r="40" spans="1:51" ht="60" customHeight="1" x14ac:dyDescent="0.35">
      <c r="A40" s="169" t="s">
        <v>2192</v>
      </c>
      <c r="B40" s="157" t="s">
        <v>2193</v>
      </c>
      <c r="C40" s="157" t="s">
        <v>2194</v>
      </c>
      <c r="D40" s="157" t="s">
        <v>2195</v>
      </c>
      <c r="E40" s="157" t="s">
        <v>21</v>
      </c>
      <c r="F40" s="157" t="s">
        <v>21</v>
      </c>
      <c r="G40" s="157" t="s">
        <v>21</v>
      </c>
      <c r="H40" s="157" t="s">
        <v>2196</v>
      </c>
      <c r="I40" s="157" t="s">
        <v>2197</v>
      </c>
      <c r="J40" s="157" t="s">
        <v>2198</v>
      </c>
      <c r="K40" s="160" t="str">
        <f>IF(COUNTIF(L40:AY40,"&lt;&gt;")=0,"",SUMPRODUCT(((Recommendations[ImplStatus]="Implemented")+(Recommendations[ImplStatus]="Compensated"))*ISNUMBER(MATCH(Recommendations[Id],L40:AY40,0)))/COUNTIF(L40:AY40,"&lt;&gt;"))</f>
        <v/>
      </c>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73"/>
    </row>
    <row r="41" spans="1:51" ht="60" customHeight="1" x14ac:dyDescent="0.35">
      <c r="A41" s="169" t="s">
        <v>2199</v>
      </c>
      <c r="B41" s="157" t="s">
        <v>2200</v>
      </c>
      <c r="C41" s="157" t="s">
        <v>2201</v>
      </c>
      <c r="D41" s="157" t="s">
        <v>21</v>
      </c>
      <c r="E41" s="157" t="s">
        <v>21</v>
      </c>
      <c r="F41" s="157" t="s">
        <v>21</v>
      </c>
      <c r="G41" s="157" t="s">
        <v>21</v>
      </c>
      <c r="H41" s="157" t="s">
        <v>2202</v>
      </c>
      <c r="I41" s="157" t="s">
        <v>21</v>
      </c>
      <c r="J41" s="157" t="s">
        <v>2203</v>
      </c>
      <c r="K41" s="160" t="str">
        <f>IF(COUNTIF(L41:AY41,"&lt;&gt;")=0,"",SUMPRODUCT(((Recommendations[ImplStatus]="Implemented")+(Recommendations[ImplStatus]="Compensated"))*ISNUMBER(MATCH(Recommendations[Id],L41:AY41,0)))/COUNTIF(L41:AY41,"&lt;&gt;"))</f>
        <v/>
      </c>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73"/>
    </row>
    <row r="42" spans="1:51" ht="60" customHeight="1" outlineLevel="1" x14ac:dyDescent="0.35">
      <c r="A42" s="167" t="s">
        <v>2204</v>
      </c>
      <c r="B42" s="155" t="s">
        <v>2205</v>
      </c>
      <c r="C42" s="155"/>
      <c r="D42" s="155"/>
      <c r="E42" s="155"/>
      <c r="F42" s="155"/>
      <c r="G42" s="155"/>
      <c r="H42" s="155"/>
      <c r="I42" s="155"/>
      <c r="J42" s="155"/>
      <c r="K42" s="158" t="str">
        <f>IF(COUNTIF(L42:AY42,"&lt;&gt;")=0,"",SUMPRODUCT(((Recommendations[ImplStatus]="Implemented")+(Recommendations[ImplStatus]="Compensated"))*ISNUMBER(MATCH(Recommendations[Id],L42:AY42,0)))/COUNTIF(L42:AY42,"&lt;&gt;"))</f>
        <v/>
      </c>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71"/>
    </row>
    <row r="43" spans="1:51" ht="60" customHeight="1" outlineLevel="1" x14ac:dyDescent="0.35">
      <c r="A43" s="168" t="s">
        <v>789</v>
      </c>
      <c r="B43" s="156" t="s">
        <v>2206</v>
      </c>
      <c r="C43" s="156"/>
      <c r="D43" s="156"/>
      <c r="E43" s="156"/>
      <c r="F43" s="156"/>
      <c r="G43" s="156"/>
      <c r="H43" s="156"/>
      <c r="I43" s="156"/>
      <c r="J43" s="156"/>
      <c r="K43" s="159" t="str">
        <f>IF(COUNTIF(L43:AY43,"&lt;&gt;")=0,"",SUMPRODUCT(((Recommendations[ImplStatus]="Implemented")+(Recommendations[ImplStatus]="Compensated"))*ISNUMBER(MATCH(Recommendations[Id],L43:AY43,0)))/COUNTIF(L43:AY43,"&lt;&gt;"))</f>
        <v/>
      </c>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72"/>
    </row>
    <row r="44" spans="1:51" ht="60" customHeight="1" x14ac:dyDescent="0.35">
      <c r="A44" s="169" t="s">
        <v>2207</v>
      </c>
      <c r="B44" s="157" t="s">
        <v>2208</v>
      </c>
      <c r="C44" s="157" t="s">
        <v>2209</v>
      </c>
      <c r="D44" s="157" t="s">
        <v>2210</v>
      </c>
      <c r="E44" s="157" t="s">
        <v>1996</v>
      </c>
      <c r="F44" s="157" t="s">
        <v>21</v>
      </c>
      <c r="G44" s="157" t="s">
        <v>21</v>
      </c>
      <c r="H44" s="157" t="s">
        <v>2211</v>
      </c>
      <c r="I44" s="157" t="s">
        <v>21</v>
      </c>
      <c r="J44" s="157" t="s">
        <v>2212</v>
      </c>
      <c r="K44" s="160" t="str">
        <f>IF(COUNTIF(L44:AY44,"&lt;&gt;")=0,"",SUMPRODUCT(((Recommendations[ImplStatus]="Implemented")+(Recommendations[ImplStatus]="Compensated"))*ISNUMBER(MATCH(Recommendations[Id],L44:AY44,0)))/COUNTIF(L44:AY44,"&lt;&gt;"))</f>
        <v/>
      </c>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73"/>
    </row>
    <row r="45" spans="1:51" ht="60" customHeight="1" x14ac:dyDescent="0.35">
      <c r="A45" s="169" t="s">
        <v>2213</v>
      </c>
      <c r="B45" s="157" t="s">
        <v>2214</v>
      </c>
      <c r="C45" s="157" t="s">
        <v>2215</v>
      </c>
      <c r="D45" s="157" t="s">
        <v>2002</v>
      </c>
      <c r="E45" s="157" t="s">
        <v>21</v>
      </c>
      <c r="F45" s="157" t="s">
        <v>2004</v>
      </c>
      <c r="G45" s="157" t="s">
        <v>21</v>
      </c>
      <c r="H45" s="157" t="s">
        <v>2216</v>
      </c>
      <c r="I45" s="157" t="s">
        <v>21</v>
      </c>
      <c r="J45" s="157" t="s">
        <v>2217</v>
      </c>
      <c r="K45" s="160" t="str">
        <f>IF(COUNTIF(L45:AY45,"&lt;&gt;")=0,"",SUMPRODUCT(((Recommendations[ImplStatus]="Implemented")+(Recommendations[ImplStatus]="Compensated"))*ISNUMBER(MATCH(Recommendations[Id],L45:AY45,0)))/COUNTIF(L45:AY45,"&lt;&gt;"))</f>
        <v/>
      </c>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73"/>
    </row>
    <row r="46" spans="1:51" ht="60" customHeight="1" outlineLevel="1" x14ac:dyDescent="0.35">
      <c r="A46" s="168" t="s">
        <v>795</v>
      </c>
      <c r="B46" s="156" t="s">
        <v>2218</v>
      </c>
      <c r="C46" s="156"/>
      <c r="D46" s="156"/>
      <c r="E46" s="156"/>
      <c r="F46" s="156"/>
      <c r="G46" s="156"/>
      <c r="H46" s="156"/>
      <c r="I46" s="156"/>
      <c r="J46" s="156"/>
      <c r="K46" s="159" t="str">
        <f>IF(COUNTIF(L46:AY46,"&lt;&gt;")=0,"",SUMPRODUCT(((Recommendations[ImplStatus]="Implemented")+(Recommendations[ImplStatus]="Compensated"))*ISNUMBER(MATCH(Recommendations[Id],L46:AY46,0)))/COUNTIF(L46:AY46,"&lt;&gt;"))</f>
        <v/>
      </c>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72"/>
    </row>
    <row r="47" spans="1:51" ht="60" customHeight="1" x14ac:dyDescent="0.35">
      <c r="A47" s="169" t="s">
        <v>2219</v>
      </c>
      <c r="B47" s="157" t="s">
        <v>2220</v>
      </c>
      <c r="C47" s="157" t="s">
        <v>2221</v>
      </c>
      <c r="D47" s="157" t="s">
        <v>2222</v>
      </c>
      <c r="E47" s="157" t="s">
        <v>21</v>
      </c>
      <c r="F47" s="157" t="s">
        <v>2223</v>
      </c>
      <c r="G47" s="157" t="s">
        <v>2224</v>
      </c>
      <c r="H47" s="157" t="s">
        <v>2225</v>
      </c>
      <c r="I47" s="157" t="s">
        <v>2226</v>
      </c>
      <c r="J47" s="157" t="s">
        <v>2227</v>
      </c>
      <c r="K47" s="160" t="str">
        <f>IF(COUNTIF(L47:AY47,"&lt;&gt;")=0,"",SUMPRODUCT(((Recommendations[ImplStatus]="Implemented")+(Recommendations[ImplStatus]="Compensated"))*ISNUMBER(MATCH(Recommendations[Id],L47:AY47,0)))/COUNTIF(L47:AY47,"&lt;&gt;"))</f>
        <v/>
      </c>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73"/>
    </row>
    <row r="48" spans="1:51" ht="60" customHeight="1" outlineLevel="1" x14ac:dyDescent="0.35">
      <c r="A48" s="168" t="s">
        <v>799</v>
      </c>
      <c r="B48" s="156" t="s">
        <v>2228</v>
      </c>
      <c r="C48" s="156"/>
      <c r="D48" s="156"/>
      <c r="E48" s="156"/>
      <c r="F48" s="156"/>
      <c r="G48" s="156"/>
      <c r="H48" s="156"/>
      <c r="I48" s="156"/>
      <c r="J48" s="156"/>
      <c r="K48" s="159" t="str">
        <f>IF(COUNTIF(L48:AY48,"&lt;&gt;")=0,"",SUMPRODUCT(((Recommendations[ImplStatus]="Implemented")+(Recommendations[ImplStatus]="Compensated"))*ISNUMBER(MATCH(Recommendations[Id],L48:AY48,0)))/COUNTIF(L48:AY48,"&lt;&gt;"))</f>
        <v/>
      </c>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72"/>
    </row>
    <row r="49" spans="1:51" ht="60" customHeight="1" x14ac:dyDescent="0.35">
      <c r="A49" s="169" t="s">
        <v>2229</v>
      </c>
      <c r="B49" s="157" t="s">
        <v>2230</v>
      </c>
      <c r="C49" s="157" t="s">
        <v>2231</v>
      </c>
      <c r="D49" s="157" t="s">
        <v>2232</v>
      </c>
      <c r="E49" s="157" t="s">
        <v>2233</v>
      </c>
      <c r="F49" s="157" t="s">
        <v>21</v>
      </c>
      <c r="G49" s="157" t="s">
        <v>21</v>
      </c>
      <c r="H49" s="157" t="s">
        <v>2234</v>
      </c>
      <c r="I49" s="157" t="s">
        <v>2235</v>
      </c>
      <c r="J49" s="157" t="s">
        <v>2236</v>
      </c>
      <c r="K49" s="160" t="str">
        <f>IF(COUNTIF(L49:AY49,"&lt;&gt;")=0,"",SUMPRODUCT(((Recommendations[ImplStatus]="Implemented")+(Recommendations[ImplStatus]="Compensated"))*ISNUMBER(MATCH(Recommendations[Id],L49:AY49,0)))/COUNTIF(L49:AY49,"&lt;&gt;"))</f>
        <v/>
      </c>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73"/>
    </row>
    <row r="50" spans="1:51" ht="60" customHeight="1" x14ac:dyDescent="0.35">
      <c r="A50" s="169" t="s">
        <v>2237</v>
      </c>
      <c r="B50" s="157" t="s">
        <v>2238</v>
      </c>
      <c r="C50" s="157" t="s">
        <v>2239</v>
      </c>
      <c r="D50" s="157" t="s">
        <v>21</v>
      </c>
      <c r="E50" s="157" t="s">
        <v>2240</v>
      </c>
      <c r="F50" s="157" t="s">
        <v>2241</v>
      </c>
      <c r="G50" s="157" t="s">
        <v>21</v>
      </c>
      <c r="H50" s="157" t="s">
        <v>2234</v>
      </c>
      <c r="I50" s="157" t="s">
        <v>2242</v>
      </c>
      <c r="J50" s="157" t="s">
        <v>2243</v>
      </c>
      <c r="K50" s="160" t="str">
        <f>IF(COUNTIF(L50:AY50,"&lt;&gt;")=0,"",SUMPRODUCT(((Recommendations[ImplStatus]="Implemented")+(Recommendations[ImplStatus]="Compensated"))*ISNUMBER(MATCH(Recommendations[Id],L50:AY50,0)))/COUNTIF(L50:AY50,"&lt;&gt;"))</f>
        <v/>
      </c>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73"/>
    </row>
    <row r="51" spans="1:51" ht="60" customHeight="1" x14ac:dyDescent="0.35">
      <c r="A51" s="169" t="s">
        <v>2244</v>
      </c>
      <c r="B51" s="157" t="s">
        <v>2245</v>
      </c>
      <c r="C51" s="157" t="s">
        <v>2246</v>
      </c>
      <c r="D51" s="157" t="s">
        <v>21</v>
      </c>
      <c r="E51" s="157" t="s">
        <v>21</v>
      </c>
      <c r="F51" s="157" t="s">
        <v>2247</v>
      </c>
      <c r="G51" s="157" t="s">
        <v>21</v>
      </c>
      <c r="H51" s="157" t="s">
        <v>2234</v>
      </c>
      <c r="I51" s="157" t="s">
        <v>2248</v>
      </c>
      <c r="J51" s="157" t="s">
        <v>2249</v>
      </c>
      <c r="K51" s="160" t="str">
        <f>IF(COUNTIF(L51:AY51,"&lt;&gt;")=0,"",SUMPRODUCT(((Recommendations[ImplStatus]="Implemented")+(Recommendations[ImplStatus]="Compensated"))*ISNUMBER(MATCH(Recommendations[Id],L51:AY51,0)))/COUNTIF(L51:AY51,"&lt;&gt;"))</f>
        <v/>
      </c>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73"/>
    </row>
    <row r="52" spans="1:51" ht="60" customHeight="1" x14ac:dyDescent="0.35">
      <c r="A52" s="169" t="s">
        <v>2250</v>
      </c>
      <c r="B52" s="157" t="s">
        <v>2251</v>
      </c>
      <c r="C52" s="157" t="s">
        <v>2252</v>
      </c>
      <c r="D52" s="157" t="s">
        <v>21</v>
      </c>
      <c r="E52" s="157" t="s">
        <v>21</v>
      </c>
      <c r="F52" s="157" t="s">
        <v>2253</v>
      </c>
      <c r="G52" s="157" t="s">
        <v>21</v>
      </c>
      <c r="H52" s="157" t="s">
        <v>2234</v>
      </c>
      <c r="I52" s="157" t="s">
        <v>2254</v>
      </c>
      <c r="J52" s="157" t="s">
        <v>2255</v>
      </c>
      <c r="K52" s="160" t="str">
        <f>IF(COUNTIF(L52:AY52,"&lt;&gt;")=0,"",SUMPRODUCT(((Recommendations[ImplStatus]="Implemented")+(Recommendations[ImplStatus]="Compensated"))*ISNUMBER(MATCH(Recommendations[Id],L52:AY52,0)))/COUNTIF(L52:AY52,"&lt;&gt;"))</f>
        <v/>
      </c>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73"/>
    </row>
    <row r="53" spans="1:51" ht="60" customHeight="1" x14ac:dyDescent="0.35">
      <c r="A53" s="169" t="s">
        <v>2256</v>
      </c>
      <c r="B53" s="157" t="s">
        <v>2257</v>
      </c>
      <c r="C53" s="157" t="s">
        <v>2258</v>
      </c>
      <c r="D53" s="157" t="s">
        <v>2259</v>
      </c>
      <c r="E53" s="157" t="s">
        <v>2260</v>
      </c>
      <c r="F53" s="157" t="s">
        <v>21</v>
      </c>
      <c r="G53" s="157" t="s">
        <v>21</v>
      </c>
      <c r="H53" s="157" t="s">
        <v>2261</v>
      </c>
      <c r="I53" s="157" t="s">
        <v>21</v>
      </c>
      <c r="J53" s="157" t="s">
        <v>2262</v>
      </c>
      <c r="K53" s="160" t="str">
        <f>IF(COUNTIF(L53:AY53,"&lt;&gt;")=0,"",SUMPRODUCT(((Recommendations[ImplStatus]="Implemented")+(Recommendations[ImplStatus]="Compensated"))*ISNUMBER(MATCH(Recommendations[Id],L53:AY53,0)))/COUNTIF(L53:AY53,"&lt;&gt;"))</f>
        <v/>
      </c>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73"/>
    </row>
    <row r="54" spans="1:51" ht="60" customHeight="1" x14ac:dyDescent="0.35">
      <c r="A54" s="169" t="s">
        <v>2263</v>
      </c>
      <c r="B54" s="157" t="s">
        <v>2264</v>
      </c>
      <c r="C54" s="157" t="s">
        <v>2258</v>
      </c>
      <c r="D54" s="157" t="s">
        <v>2259</v>
      </c>
      <c r="E54" s="157" t="s">
        <v>21</v>
      </c>
      <c r="F54" s="157" t="s">
        <v>21</v>
      </c>
      <c r="G54" s="157" t="s">
        <v>21</v>
      </c>
      <c r="H54" s="157" t="s">
        <v>2265</v>
      </c>
      <c r="I54" s="157" t="s">
        <v>2266</v>
      </c>
      <c r="J54" s="157" t="s">
        <v>2267</v>
      </c>
      <c r="K54" s="160" t="str">
        <f>IF(COUNTIF(L54:AY54,"&lt;&gt;")=0,"",SUMPRODUCT(((Recommendations[ImplStatus]="Implemented")+(Recommendations[ImplStatus]="Compensated"))*ISNUMBER(MATCH(Recommendations[Id],L54:AY54,0)))/COUNTIF(L54:AY54,"&lt;&gt;"))</f>
        <v/>
      </c>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73"/>
    </row>
    <row r="55" spans="1:51" ht="60" customHeight="1" outlineLevel="1" x14ac:dyDescent="0.35">
      <c r="A55" s="168" t="s">
        <v>803</v>
      </c>
      <c r="B55" s="156" t="s">
        <v>2268</v>
      </c>
      <c r="C55" s="156"/>
      <c r="D55" s="156"/>
      <c r="E55" s="156"/>
      <c r="F55" s="156"/>
      <c r="G55" s="156"/>
      <c r="H55" s="156"/>
      <c r="I55" s="156"/>
      <c r="J55" s="156"/>
      <c r="K55" s="159" t="str">
        <f>IF(COUNTIF(L55:AY55,"&lt;&gt;")=0,"",SUMPRODUCT(((Recommendations[ImplStatus]="Implemented")+(Recommendations[ImplStatus]="Compensated"))*ISNUMBER(MATCH(Recommendations[Id],L55:AY55,0)))/COUNTIF(L55:AY55,"&lt;&gt;"))</f>
        <v/>
      </c>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72"/>
    </row>
    <row r="56" spans="1:51" ht="60" customHeight="1" x14ac:dyDescent="0.35">
      <c r="A56" s="169" t="s">
        <v>2269</v>
      </c>
      <c r="B56" s="157" t="s">
        <v>2270</v>
      </c>
      <c r="C56" s="157" t="s">
        <v>2271</v>
      </c>
      <c r="D56" s="157" t="s">
        <v>2272</v>
      </c>
      <c r="E56" s="157" t="s">
        <v>2273</v>
      </c>
      <c r="F56" s="157" t="s">
        <v>21</v>
      </c>
      <c r="G56" s="157" t="s">
        <v>2274</v>
      </c>
      <c r="H56" s="157" t="s">
        <v>21</v>
      </c>
      <c r="I56" s="157" t="s">
        <v>21</v>
      </c>
      <c r="J56" s="157" t="s">
        <v>2275</v>
      </c>
      <c r="K56" s="160" t="str">
        <f>IF(COUNTIF(L56:AY56,"&lt;&gt;")=0,"",SUMPRODUCT(((Recommendations[ImplStatus]="Implemented")+(Recommendations[ImplStatus]="Compensated"))*ISNUMBER(MATCH(Recommendations[Id],L56:AY56,0)))/COUNTIF(L56:AY56,"&lt;&gt;"))</f>
        <v/>
      </c>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73"/>
    </row>
    <row r="57" spans="1:51" ht="60" customHeight="1" x14ac:dyDescent="0.35">
      <c r="A57" s="169" t="s">
        <v>2276</v>
      </c>
      <c r="B57" s="157" t="s">
        <v>2277</v>
      </c>
      <c r="C57" s="157" t="s">
        <v>2278</v>
      </c>
      <c r="D57" s="157" t="s">
        <v>2279</v>
      </c>
      <c r="E57" s="157" t="s">
        <v>2280</v>
      </c>
      <c r="F57" s="157" t="s">
        <v>21</v>
      </c>
      <c r="G57" s="157" t="s">
        <v>2281</v>
      </c>
      <c r="H57" s="157" t="s">
        <v>2282</v>
      </c>
      <c r="I57" s="157" t="s">
        <v>21</v>
      </c>
      <c r="J57" s="157" t="s">
        <v>2283</v>
      </c>
      <c r="K57" s="160" t="str">
        <f>IF(COUNTIF(L57:AY57,"&lt;&gt;")=0,"",SUMPRODUCT(((Recommendations[ImplStatus]="Implemented")+(Recommendations[ImplStatus]="Compensated"))*ISNUMBER(MATCH(Recommendations[Id],L57:AY57,0)))/COUNTIF(L57:AY57,"&lt;&gt;"))</f>
        <v/>
      </c>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73"/>
    </row>
    <row r="58" spans="1:51" ht="60" customHeight="1" outlineLevel="1" x14ac:dyDescent="0.35">
      <c r="A58" s="168" t="s">
        <v>807</v>
      </c>
      <c r="B58" s="156" t="s">
        <v>2284</v>
      </c>
      <c r="C58" s="156"/>
      <c r="D58" s="156"/>
      <c r="E58" s="156"/>
      <c r="F58" s="156"/>
      <c r="G58" s="156"/>
      <c r="H58" s="156"/>
      <c r="I58" s="156"/>
      <c r="J58" s="156"/>
      <c r="K58" s="159" t="str">
        <f>IF(COUNTIF(L58:AY58,"&lt;&gt;")=0,"",SUMPRODUCT(((Recommendations[ImplStatus]="Implemented")+(Recommendations[ImplStatus]="Compensated"))*ISNUMBER(MATCH(Recommendations[Id],L58:AY58,0)))/COUNTIF(L58:AY58,"&lt;&gt;"))</f>
        <v/>
      </c>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72"/>
    </row>
    <row r="59" spans="1:51" ht="60" customHeight="1" x14ac:dyDescent="0.35">
      <c r="A59" s="169" t="s">
        <v>2285</v>
      </c>
      <c r="B59" s="157" t="s">
        <v>2286</v>
      </c>
      <c r="C59" s="157" t="s">
        <v>2287</v>
      </c>
      <c r="D59" s="157" t="s">
        <v>2288</v>
      </c>
      <c r="E59" s="157" t="s">
        <v>21</v>
      </c>
      <c r="F59" s="157" t="s">
        <v>21</v>
      </c>
      <c r="G59" s="157" t="s">
        <v>2289</v>
      </c>
      <c r="H59" s="157" t="s">
        <v>2290</v>
      </c>
      <c r="I59" s="157" t="s">
        <v>2291</v>
      </c>
      <c r="J59" s="157" t="s">
        <v>2292</v>
      </c>
      <c r="K59" s="160" t="str">
        <f>IF(COUNTIF(L59:AY59,"&lt;&gt;")=0,"",SUMPRODUCT(((Recommendations[ImplStatus]="Implemented")+(Recommendations[ImplStatus]="Compensated"))*ISNUMBER(MATCH(Recommendations[Id],L59:AY59,0)))/COUNTIF(L59:AY59,"&lt;&gt;"))</f>
        <v/>
      </c>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73"/>
    </row>
    <row r="60" spans="1:51" ht="60" customHeight="1" x14ac:dyDescent="0.35">
      <c r="A60" s="169" t="s">
        <v>2293</v>
      </c>
      <c r="B60" s="157" t="s">
        <v>2294</v>
      </c>
      <c r="C60" s="157" t="s">
        <v>2295</v>
      </c>
      <c r="D60" s="157" t="s">
        <v>21</v>
      </c>
      <c r="E60" s="157" t="s">
        <v>2296</v>
      </c>
      <c r="F60" s="157" t="s">
        <v>2297</v>
      </c>
      <c r="G60" s="157" t="s">
        <v>21</v>
      </c>
      <c r="H60" s="157" t="s">
        <v>2298</v>
      </c>
      <c r="I60" s="157" t="s">
        <v>2299</v>
      </c>
      <c r="J60" s="157" t="s">
        <v>2300</v>
      </c>
      <c r="K60" s="160" t="str">
        <f>IF(COUNTIF(L60:AY60,"&lt;&gt;")=0,"",SUMPRODUCT(((Recommendations[ImplStatus]="Implemented")+(Recommendations[ImplStatus]="Compensated"))*ISNUMBER(MATCH(Recommendations[Id],L60:AY60,0)))/COUNTIF(L60:AY60,"&lt;&gt;"))</f>
        <v/>
      </c>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73"/>
    </row>
    <row r="61" spans="1:51" ht="60" customHeight="1" x14ac:dyDescent="0.35">
      <c r="A61" s="169" t="s">
        <v>2301</v>
      </c>
      <c r="B61" s="157" t="s">
        <v>2302</v>
      </c>
      <c r="C61" s="157" t="s">
        <v>2303</v>
      </c>
      <c r="D61" s="157" t="s">
        <v>21</v>
      </c>
      <c r="E61" s="157" t="s">
        <v>21</v>
      </c>
      <c r="F61" s="157" t="s">
        <v>21</v>
      </c>
      <c r="G61" s="157" t="s">
        <v>2304</v>
      </c>
      <c r="H61" s="157" t="s">
        <v>2305</v>
      </c>
      <c r="I61" s="157" t="s">
        <v>2306</v>
      </c>
      <c r="J61" s="157" t="s">
        <v>2307</v>
      </c>
      <c r="K61" s="160" t="str">
        <f>IF(COUNTIF(L61:AY61,"&lt;&gt;")=0,"",SUMPRODUCT(((Recommendations[ImplStatus]="Implemented")+(Recommendations[ImplStatus]="Compensated"))*ISNUMBER(MATCH(Recommendations[Id],L61:AY61,0)))/COUNTIF(L61:AY61,"&lt;&gt;"))</f>
        <v/>
      </c>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73"/>
    </row>
    <row r="62" spans="1:51" ht="60" customHeight="1" x14ac:dyDescent="0.35">
      <c r="A62" s="169" t="s">
        <v>2308</v>
      </c>
      <c r="B62" s="157" t="s">
        <v>2309</v>
      </c>
      <c r="C62" s="157" t="s">
        <v>2310</v>
      </c>
      <c r="D62" s="157" t="s">
        <v>2311</v>
      </c>
      <c r="E62" s="157" t="s">
        <v>21</v>
      </c>
      <c r="F62" s="157" t="s">
        <v>21</v>
      </c>
      <c r="G62" s="157" t="s">
        <v>21</v>
      </c>
      <c r="H62" s="157" t="s">
        <v>2312</v>
      </c>
      <c r="I62" s="157" t="s">
        <v>2313</v>
      </c>
      <c r="J62" s="157" t="s">
        <v>2314</v>
      </c>
      <c r="K62" s="160" t="str">
        <f>IF(COUNTIF(L62:AY62,"&lt;&gt;")=0,"",SUMPRODUCT(((Recommendations[ImplStatus]="Implemented")+(Recommendations[ImplStatus]="Compensated"))*ISNUMBER(MATCH(Recommendations[Id],L62:AY62,0)))/COUNTIF(L62:AY62,"&lt;&gt;"))</f>
        <v/>
      </c>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73"/>
    </row>
    <row r="63" spans="1:51" ht="60" customHeight="1" outlineLevel="1" x14ac:dyDescent="0.35">
      <c r="A63" s="168" t="s">
        <v>811</v>
      </c>
      <c r="B63" s="156" t="s">
        <v>2315</v>
      </c>
      <c r="C63" s="156"/>
      <c r="D63" s="156"/>
      <c r="E63" s="156"/>
      <c r="F63" s="156"/>
      <c r="G63" s="156"/>
      <c r="H63" s="156"/>
      <c r="I63" s="156"/>
      <c r="J63" s="156"/>
      <c r="K63" s="159" t="str">
        <f>IF(COUNTIF(L63:AY63,"&lt;&gt;")=0,"",SUMPRODUCT(((Recommendations[ImplStatus]="Implemented")+(Recommendations[ImplStatus]="Compensated"))*ISNUMBER(MATCH(Recommendations[Id],L63:AY63,0)))/COUNTIF(L63:AY63,"&lt;&gt;"))</f>
        <v/>
      </c>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72"/>
    </row>
    <row r="64" spans="1:51" ht="60" customHeight="1" x14ac:dyDescent="0.35">
      <c r="A64" s="169" t="s">
        <v>2316</v>
      </c>
      <c r="B64" s="157" t="s">
        <v>2317</v>
      </c>
      <c r="C64" s="157" t="s">
        <v>2318</v>
      </c>
      <c r="D64" s="157" t="s">
        <v>2319</v>
      </c>
      <c r="E64" s="157" t="s">
        <v>21</v>
      </c>
      <c r="F64" s="157" t="s">
        <v>21</v>
      </c>
      <c r="G64" s="157" t="s">
        <v>2320</v>
      </c>
      <c r="H64" s="157" t="s">
        <v>2321</v>
      </c>
      <c r="I64" s="157" t="s">
        <v>2322</v>
      </c>
      <c r="J64" s="157" t="s">
        <v>2323</v>
      </c>
      <c r="K64" s="160" t="str">
        <f>IF(COUNTIF(L64:AY64,"&lt;&gt;")=0,"",SUMPRODUCT(((Recommendations[ImplStatus]="Implemented")+(Recommendations[ImplStatus]="Compensated"))*ISNUMBER(MATCH(Recommendations[Id],L64:AY64,0)))/COUNTIF(L64:AY64,"&lt;&gt;"))</f>
        <v/>
      </c>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73"/>
    </row>
    <row r="65" spans="1:51" ht="60" customHeight="1" x14ac:dyDescent="0.35">
      <c r="A65" s="169" t="s">
        <v>2324</v>
      </c>
      <c r="B65" s="157" t="s">
        <v>2325</v>
      </c>
      <c r="C65" s="157" t="s">
        <v>2326</v>
      </c>
      <c r="D65" s="157" t="s">
        <v>2327</v>
      </c>
      <c r="E65" s="157" t="s">
        <v>21</v>
      </c>
      <c r="F65" s="157" t="s">
        <v>21</v>
      </c>
      <c r="G65" s="157" t="s">
        <v>21</v>
      </c>
      <c r="H65" s="157" t="s">
        <v>2328</v>
      </c>
      <c r="I65" s="157" t="s">
        <v>2329</v>
      </c>
      <c r="J65" s="157" t="s">
        <v>2330</v>
      </c>
      <c r="K65" s="160" t="str">
        <f>IF(COUNTIF(L65:AY65,"&lt;&gt;")=0,"",SUMPRODUCT(((Recommendations[ImplStatus]="Implemented")+(Recommendations[ImplStatus]="Compensated"))*ISNUMBER(MATCH(Recommendations[Id],L65:AY65,0)))/COUNTIF(L65:AY65,"&lt;&gt;"))</f>
        <v/>
      </c>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73"/>
    </row>
    <row r="66" spans="1:51" ht="60" customHeight="1" x14ac:dyDescent="0.35">
      <c r="A66" s="169" t="s">
        <v>2331</v>
      </c>
      <c r="B66" s="157" t="s">
        <v>2332</v>
      </c>
      <c r="C66" s="157" t="s">
        <v>2333</v>
      </c>
      <c r="D66" s="157" t="s">
        <v>2334</v>
      </c>
      <c r="E66" s="157" t="s">
        <v>21</v>
      </c>
      <c r="F66" s="157" t="s">
        <v>21</v>
      </c>
      <c r="G66" s="157" t="s">
        <v>21</v>
      </c>
      <c r="H66" s="157" t="s">
        <v>2335</v>
      </c>
      <c r="I66" s="157" t="s">
        <v>2336</v>
      </c>
      <c r="J66" s="157" t="s">
        <v>2337</v>
      </c>
      <c r="K66" s="160" t="str">
        <f>IF(COUNTIF(L66:AY66,"&lt;&gt;")=0,"",SUMPRODUCT(((Recommendations[ImplStatus]="Implemented")+(Recommendations[ImplStatus]="Compensated"))*ISNUMBER(MATCH(Recommendations[Id],L66:AY66,0)))/COUNTIF(L66:AY66,"&lt;&gt;"))</f>
        <v/>
      </c>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73"/>
    </row>
    <row r="67" spans="1:51" ht="60" customHeight="1" x14ac:dyDescent="0.35">
      <c r="A67" s="169" t="s">
        <v>2338</v>
      </c>
      <c r="B67" s="157" t="s">
        <v>2339</v>
      </c>
      <c r="C67" s="157" t="s">
        <v>2340</v>
      </c>
      <c r="D67" s="157" t="s">
        <v>2341</v>
      </c>
      <c r="E67" s="157" t="s">
        <v>21</v>
      </c>
      <c r="F67" s="157" t="s">
        <v>21</v>
      </c>
      <c r="G67" s="157" t="s">
        <v>21</v>
      </c>
      <c r="H67" s="157" t="s">
        <v>2342</v>
      </c>
      <c r="I67" s="157" t="s">
        <v>21</v>
      </c>
      <c r="J67" s="157" t="s">
        <v>2343</v>
      </c>
      <c r="K67" s="160" t="str">
        <f>IF(COUNTIF(L67:AY67,"&lt;&gt;")=0,"",SUMPRODUCT(((Recommendations[ImplStatus]="Implemented")+(Recommendations[ImplStatus]="Compensated"))*ISNUMBER(MATCH(Recommendations[Id],L67:AY67,0)))/COUNTIF(L67:AY67,"&lt;&gt;"))</f>
        <v/>
      </c>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73"/>
    </row>
    <row r="68" spans="1:51" ht="60" customHeight="1" x14ac:dyDescent="0.35">
      <c r="A68" s="169" t="s">
        <v>2344</v>
      </c>
      <c r="B68" s="157" t="s">
        <v>2345</v>
      </c>
      <c r="C68" s="157" t="s">
        <v>2346</v>
      </c>
      <c r="D68" s="157" t="s">
        <v>21</v>
      </c>
      <c r="E68" s="157" t="s">
        <v>21</v>
      </c>
      <c r="F68" s="157" t="s">
        <v>21</v>
      </c>
      <c r="G68" s="157" t="s">
        <v>21</v>
      </c>
      <c r="H68" s="157" t="s">
        <v>2347</v>
      </c>
      <c r="I68" s="157" t="s">
        <v>21</v>
      </c>
      <c r="J68" s="157" t="s">
        <v>2348</v>
      </c>
      <c r="K68" s="160" t="str">
        <f>IF(COUNTIF(L68:AY68,"&lt;&gt;")=0,"",SUMPRODUCT(((Recommendations[ImplStatus]="Implemented")+(Recommendations[ImplStatus]="Compensated"))*ISNUMBER(MATCH(Recommendations[Id],L68:AY68,0)))/COUNTIF(L68:AY68,"&lt;&gt;"))</f>
        <v/>
      </c>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73"/>
    </row>
    <row r="69" spans="1:51" ht="60" customHeight="1" outlineLevel="1" x14ac:dyDescent="0.35">
      <c r="A69" s="168" t="s">
        <v>815</v>
      </c>
      <c r="B69" s="156" t="s">
        <v>2349</v>
      </c>
      <c r="C69" s="156"/>
      <c r="D69" s="156"/>
      <c r="E69" s="156"/>
      <c r="F69" s="156"/>
      <c r="G69" s="156"/>
      <c r="H69" s="156"/>
      <c r="I69" s="156"/>
      <c r="J69" s="156"/>
      <c r="K69" s="159" t="str">
        <f>IF(COUNTIF(L69:AY69,"&lt;&gt;")=0,"",SUMPRODUCT(((Recommendations[ImplStatus]="Implemented")+(Recommendations[ImplStatus]="Compensated"))*ISNUMBER(MATCH(Recommendations[Id],L69:AY69,0)))/COUNTIF(L69:AY69,"&lt;&gt;"))</f>
        <v/>
      </c>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72"/>
    </row>
    <row r="70" spans="1:51" ht="60" customHeight="1" x14ac:dyDescent="0.35">
      <c r="A70" s="169" t="s">
        <v>2350</v>
      </c>
      <c r="B70" s="157" t="s">
        <v>2351</v>
      </c>
      <c r="C70" s="157" t="s">
        <v>2352</v>
      </c>
      <c r="D70" s="157" t="s">
        <v>21</v>
      </c>
      <c r="E70" s="157" t="s">
        <v>21</v>
      </c>
      <c r="F70" s="157" t="s">
        <v>21</v>
      </c>
      <c r="G70" s="157" t="s">
        <v>2353</v>
      </c>
      <c r="H70" s="157" t="s">
        <v>2354</v>
      </c>
      <c r="I70" s="157" t="s">
        <v>21</v>
      </c>
      <c r="J70" s="157" t="s">
        <v>2355</v>
      </c>
      <c r="K70" s="160" t="str">
        <f>IF(COUNTIF(L70:AY70,"&lt;&gt;")=0,"",SUMPRODUCT(((Recommendations[ImplStatus]="Implemented")+(Recommendations[ImplStatus]="Compensated"))*ISNUMBER(MATCH(Recommendations[Id],L70:AY70,0)))/COUNTIF(L70:AY70,"&lt;&gt;"))</f>
        <v/>
      </c>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73"/>
    </row>
    <row r="71" spans="1:51" ht="60" customHeight="1" x14ac:dyDescent="0.35">
      <c r="A71" s="169" t="s">
        <v>2356</v>
      </c>
      <c r="B71" s="157" t="s">
        <v>2357</v>
      </c>
      <c r="C71" s="157" t="s">
        <v>2358</v>
      </c>
      <c r="D71" s="157" t="s">
        <v>21</v>
      </c>
      <c r="E71" s="157" t="s">
        <v>21</v>
      </c>
      <c r="F71" s="157" t="s">
        <v>21</v>
      </c>
      <c r="G71" s="157" t="s">
        <v>21</v>
      </c>
      <c r="H71" s="157" t="s">
        <v>2359</v>
      </c>
      <c r="I71" s="157" t="s">
        <v>21</v>
      </c>
      <c r="J71" s="157" t="s">
        <v>2360</v>
      </c>
      <c r="K71" s="160" t="str">
        <f>IF(COUNTIF(L71:AY71,"&lt;&gt;")=0,"",SUMPRODUCT(((Recommendations[ImplStatus]="Implemented")+(Recommendations[ImplStatus]="Compensated"))*ISNUMBER(MATCH(Recommendations[Id],L71:AY71,0)))/COUNTIF(L71:AY71,"&lt;&gt;"))</f>
        <v/>
      </c>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73"/>
    </row>
    <row r="72" spans="1:51" ht="60" customHeight="1" x14ac:dyDescent="0.35">
      <c r="A72" s="169" t="s">
        <v>2361</v>
      </c>
      <c r="B72" s="157" t="s">
        <v>2362</v>
      </c>
      <c r="C72" s="157" t="s">
        <v>2363</v>
      </c>
      <c r="D72" s="157" t="s">
        <v>2364</v>
      </c>
      <c r="E72" s="157" t="s">
        <v>2365</v>
      </c>
      <c r="F72" s="157" t="s">
        <v>21</v>
      </c>
      <c r="G72" s="157" t="s">
        <v>21</v>
      </c>
      <c r="H72" s="157" t="s">
        <v>2366</v>
      </c>
      <c r="I72" s="157" t="s">
        <v>21</v>
      </c>
      <c r="J72" s="157" t="s">
        <v>2367</v>
      </c>
      <c r="K72" s="160" t="str">
        <f>IF(COUNTIF(L72:AY72,"&lt;&gt;")=0,"",SUMPRODUCT(((Recommendations[ImplStatus]="Implemented")+(Recommendations[ImplStatus]="Compensated"))*ISNUMBER(MATCH(Recommendations[Id],L72:AY72,0)))/COUNTIF(L72:AY72,"&lt;&gt;"))</f>
        <v/>
      </c>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73"/>
    </row>
    <row r="73" spans="1:51" ht="60" customHeight="1" x14ac:dyDescent="0.35">
      <c r="A73" s="169" t="s">
        <v>2368</v>
      </c>
      <c r="B73" s="157" t="s">
        <v>2369</v>
      </c>
      <c r="C73" s="157" t="s">
        <v>2370</v>
      </c>
      <c r="D73" s="157" t="s">
        <v>2371</v>
      </c>
      <c r="E73" s="157" t="s">
        <v>2365</v>
      </c>
      <c r="F73" s="157" t="s">
        <v>21</v>
      </c>
      <c r="G73" s="157" t="s">
        <v>2372</v>
      </c>
      <c r="H73" s="157" t="s">
        <v>2373</v>
      </c>
      <c r="I73" s="157" t="s">
        <v>21</v>
      </c>
      <c r="J73" s="157" t="s">
        <v>2374</v>
      </c>
      <c r="K73" s="160" t="str">
        <f>IF(COUNTIF(L73:AY73,"&lt;&gt;")=0,"",SUMPRODUCT(((Recommendations[ImplStatus]="Implemented")+(Recommendations[ImplStatus]="Compensated"))*ISNUMBER(MATCH(Recommendations[Id],L73:AY73,0)))/COUNTIF(L73:AY73,"&lt;&gt;"))</f>
        <v/>
      </c>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73"/>
    </row>
    <row r="74" spans="1:51" ht="60" customHeight="1" x14ac:dyDescent="0.35">
      <c r="A74" s="169" t="s">
        <v>2375</v>
      </c>
      <c r="B74" s="157" t="s">
        <v>2376</v>
      </c>
      <c r="C74" s="157" t="s">
        <v>2377</v>
      </c>
      <c r="D74" s="157" t="s">
        <v>2371</v>
      </c>
      <c r="E74" s="157" t="s">
        <v>2378</v>
      </c>
      <c r="F74" s="157" t="s">
        <v>21</v>
      </c>
      <c r="G74" s="157" t="s">
        <v>2379</v>
      </c>
      <c r="H74" s="157" t="s">
        <v>2380</v>
      </c>
      <c r="I74" s="157" t="s">
        <v>2381</v>
      </c>
      <c r="J74" s="157" t="s">
        <v>2382</v>
      </c>
      <c r="K74" s="160" t="str">
        <f>IF(COUNTIF(L74:AY74,"&lt;&gt;")=0,"",SUMPRODUCT(((Recommendations[ImplStatus]="Implemented")+(Recommendations[ImplStatus]="Compensated"))*ISNUMBER(MATCH(Recommendations[Id],L74:AY74,0)))/COUNTIF(L74:AY74,"&lt;&gt;"))</f>
        <v/>
      </c>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73"/>
    </row>
    <row r="75" spans="1:51" ht="60" customHeight="1" x14ac:dyDescent="0.35">
      <c r="A75" s="169" t="s">
        <v>2383</v>
      </c>
      <c r="B75" s="157" t="s">
        <v>2384</v>
      </c>
      <c r="C75" s="157" t="s">
        <v>2385</v>
      </c>
      <c r="D75" s="157" t="s">
        <v>2386</v>
      </c>
      <c r="E75" s="157" t="s">
        <v>2378</v>
      </c>
      <c r="F75" s="157" t="s">
        <v>2387</v>
      </c>
      <c r="G75" s="157" t="s">
        <v>2388</v>
      </c>
      <c r="H75" s="157" t="s">
        <v>2389</v>
      </c>
      <c r="I75" s="157" t="s">
        <v>2390</v>
      </c>
      <c r="J75" s="157" t="s">
        <v>2391</v>
      </c>
      <c r="K75" s="160" t="str">
        <f>IF(COUNTIF(L75:AY75,"&lt;&gt;")=0,"",SUMPRODUCT(((Recommendations[ImplStatus]="Implemented")+(Recommendations[ImplStatus]="Compensated"))*ISNUMBER(MATCH(Recommendations[Id],L75:AY75,0)))/COUNTIF(L75:AY75,"&lt;&gt;"))</f>
        <v/>
      </c>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73"/>
    </row>
    <row r="76" spans="1:51" ht="60" customHeight="1" x14ac:dyDescent="0.35">
      <c r="A76" s="169" t="s">
        <v>2392</v>
      </c>
      <c r="B76" s="157" t="s">
        <v>2393</v>
      </c>
      <c r="C76" s="157" t="s">
        <v>2394</v>
      </c>
      <c r="D76" s="157" t="s">
        <v>2395</v>
      </c>
      <c r="E76" s="157" t="s">
        <v>21</v>
      </c>
      <c r="F76" s="157" t="s">
        <v>21</v>
      </c>
      <c r="G76" s="157" t="s">
        <v>21</v>
      </c>
      <c r="H76" s="157" t="s">
        <v>2396</v>
      </c>
      <c r="I76" s="157" t="s">
        <v>21</v>
      </c>
      <c r="J76" s="157" t="s">
        <v>21</v>
      </c>
      <c r="K76" s="160" t="str">
        <f>IF(COUNTIF(L76:AY76,"&lt;&gt;")=0,"",SUMPRODUCT(((Recommendations[ImplStatus]="Implemented")+(Recommendations[ImplStatus]="Compensated"))*ISNUMBER(MATCH(Recommendations[Id],L76:AY76,0)))/COUNTIF(L76:AY76,"&lt;&gt;"))</f>
        <v/>
      </c>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73"/>
    </row>
    <row r="77" spans="1:51" ht="60" customHeight="1" x14ac:dyDescent="0.35">
      <c r="A77" s="169" t="s">
        <v>2397</v>
      </c>
      <c r="B77" s="157" t="s">
        <v>2398</v>
      </c>
      <c r="C77" s="157" t="s">
        <v>2399</v>
      </c>
      <c r="D77" s="157" t="s">
        <v>21</v>
      </c>
      <c r="E77" s="157" t="s">
        <v>21</v>
      </c>
      <c r="F77" s="157" t="s">
        <v>21</v>
      </c>
      <c r="G77" s="157" t="s">
        <v>2400</v>
      </c>
      <c r="H77" s="157" t="s">
        <v>2401</v>
      </c>
      <c r="I77" s="157" t="s">
        <v>21</v>
      </c>
      <c r="J77" s="157" t="s">
        <v>2402</v>
      </c>
      <c r="K77" s="160" t="str">
        <f>IF(COUNTIF(L77:AY77,"&lt;&gt;")=0,"",SUMPRODUCT(((Recommendations[ImplStatus]="Implemented")+(Recommendations[ImplStatus]="Compensated"))*ISNUMBER(MATCH(Recommendations[Id],L77:AY77,0)))/COUNTIF(L77:AY77,"&lt;&gt;"))</f>
        <v/>
      </c>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73"/>
    </row>
    <row r="78" spans="1:51" ht="60" customHeight="1" x14ac:dyDescent="0.35">
      <c r="A78" s="169" t="s">
        <v>2403</v>
      </c>
      <c r="B78" s="157" t="s">
        <v>2404</v>
      </c>
      <c r="C78" s="157" t="s">
        <v>2405</v>
      </c>
      <c r="D78" s="157" t="s">
        <v>21</v>
      </c>
      <c r="E78" s="157" t="s">
        <v>21</v>
      </c>
      <c r="F78" s="157" t="s">
        <v>21</v>
      </c>
      <c r="G78" s="157" t="s">
        <v>2406</v>
      </c>
      <c r="H78" s="157" t="s">
        <v>2407</v>
      </c>
      <c r="I78" s="157" t="s">
        <v>2408</v>
      </c>
      <c r="J78" s="157" t="s">
        <v>2409</v>
      </c>
      <c r="K78" s="160" t="str">
        <f>IF(COUNTIF(L78:AY78,"&lt;&gt;")=0,"",SUMPRODUCT(((Recommendations[ImplStatus]="Implemented")+(Recommendations[ImplStatus]="Compensated"))*ISNUMBER(MATCH(Recommendations[Id],L78:AY78,0)))/COUNTIF(L78:AY78,"&lt;&gt;"))</f>
        <v/>
      </c>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73"/>
    </row>
    <row r="79" spans="1:51" ht="60" customHeight="1" outlineLevel="1" x14ac:dyDescent="0.35">
      <c r="A79" s="167" t="s">
        <v>2410</v>
      </c>
      <c r="B79" s="155" t="s">
        <v>2411</v>
      </c>
      <c r="C79" s="155"/>
      <c r="D79" s="155"/>
      <c r="E79" s="155"/>
      <c r="F79" s="155"/>
      <c r="G79" s="155"/>
      <c r="H79" s="155"/>
      <c r="I79" s="155"/>
      <c r="J79" s="155"/>
      <c r="K79" s="158" t="str">
        <f>IF(COUNTIF(L79:AY79,"&lt;&gt;")=0,"",SUMPRODUCT(((Recommendations[ImplStatus]="Implemented")+(Recommendations[ImplStatus]="Compensated"))*ISNUMBER(MATCH(Recommendations[Id],L79:AY79,0)))/COUNTIF(L79:AY79,"&lt;&gt;"))</f>
        <v/>
      </c>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71"/>
    </row>
    <row r="80" spans="1:51" ht="60" customHeight="1" outlineLevel="1" x14ac:dyDescent="0.35">
      <c r="A80" s="168" t="s">
        <v>849</v>
      </c>
      <c r="B80" s="156" t="s">
        <v>2412</v>
      </c>
      <c r="C80" s="156"/>
      <c r="D80" s="156"/>
      <c r="E80" s="156"/>
      <c r="F80" s="156"/>
      <c r="G80" s="156"/>
      <c r="H80" s="156"/>
      <c r="I80" s="156"/>
      <c r="J80" s="156"/>
      <c r="K80" s="159" t="str">
        <f>IF(COUNTIF(L80:AY80,"&lt;&gt;")=0,"",SUMPRODUCT(((Recommendations[ImplStatus]="Implemented")+(Recommendations[ImplStatus]="Compensated"))*ISNUMBER(MATCH(Recommendations[Id],L80:AY80,0)))/COUNTIF(L80:AY80,"&lt;&gt;"))</f>
        <v/>
      </c>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72"/>
    </row>
    <row r="81" spans="1:51" ht="60" customHeight="1" x14ac:dyDescent="0.35">
      <c r="A81" s="169" t="s">
        <v>2413</v>
      </c>
      <c r="B81" s="157" t="s">
        <v>2414</v>
      </c>
      <c r="C81" s="157" t="s">
        <v>2415</v>
      </c>
      <c r="D81" s="157" t="s">
        <v>2210</v>
      </c>
      <c r="E81" s="157" t="s">
        <v>2416</v>
      </c>
      <c r="F81" s="157" t="s">
        <v>21</v>
      </c>
      <c r="G81" s="157" t="s">
        <v>21</v>
      </c>
      <c r="H81" s="157" t="s">
        <v>2417</v>
      </c>
      <c r="I81" s="157" t="s">
        <v>21</v>
      </c>
      <c r="J81" s="157" t="s">
        <v>2418</v>
      </c>
      <c r="K81" s="160" t="str">
        <f>IF(COUNTIF(L81:AY81,"&lt;&gt;")=0,"",SUMPRODUCT(((Recommendations[ImplStatus]="Implemented")+(Recommendations[ImplStatus]="Compensated"))*ISNUMBER(MATCH(Recommendations[Id],L81:AY81,0)))/COUNTIF(L81:AY81,"&lt;&gt;"))</f>
        <v/>
      </c>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73"/>
    </row>
    <row r="82" spans="1:51" ht="60" customHeight="1" x14ac:dyDescent="0.35">
      <c r="A82" s="169" t="s">
        <v>2419</v>
      </c>
      <c r="B82" s="157" t="s">
        <v>2420</v>
      </c>
      <c r="C82" s="157" t="s">
        <v>2001</v>
      </c>
      <c r="D82" s="157" t="s">
        <v>2002</v>
      </c>
      <c r="E82" s="157" t="s">
        <v>21</v>
      </c>
      <c r="F82" s="157" t="s">
        <v>2004</v>
      </c>
      <c r="G82" s="157" t="s">
        <v>21</v>
      </c>
      <c r="H82" s="157" t="s">
        <v>2421</v>
      </c>
      <c r="I82" s="157" t="s">
        <v>21</v>
      </c>
      <c r="J82" s="157" t="s">
        <v>2422</v>
      </c>
      <c r="K82" s="160" t="str">
        <f>IF(COUNTIF(L82:AY82,"&lt;&gt;")=0,"",SUMPRODUCT(((Recommendations[ImplStatus]="Implemented")+(Recommendations[ImplStatus]="Compensated"))*ISNUMBER(MATCH(Recommendations[Id],L82:AY82,0)))/COUNTIF(L82:AY82,"&lt;&gt;"))</f>
        <v/>
      </c>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73"/>
    </row>
    <row r="83" spans="1:51" ht="60" customHeight="1" outlineLevel="1" x14ac:dyDescent="0.35">
      <c r="A83" s="168" t="s">
        <v>854</v>
      </c>
      <c r="B83" s="156" t="s">
        <v>2423</v>
      </c>
      <c r="C83" s="156"/>
      <c r="D83" s="156"/>
      <c r="E83" s="156"/>
      <c r="F83" s="156"/>
      <c r="G83" s="156"/>
      <c r="H83" s="156"/>
      <c r="I83" s="156"/>
      <c r="J83" s="156"/>
      <c r="K83" s="159" t="str">
        <f>IF(COUNTIF(L83:AY83,"&lt;&gt;")=0,"",SUMPRODUCT(((Recommendations[ImplStatus]="Implemented")+(Recommendations[ImplStatus]="Compensated"))*ISNUMBER(MATCH(Recommendations[Id],L83:AY83,0)))/COUNTIF(L83:AY83,"&lt;&gt;"))</f>
        <v/>
      </c>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72"/>
    </row>
    <row r="84" spans="1:51" ht="60" customHeight="1" x14ac:dyDescent="0.35">
      <c r="A84" s="169" t="s">
        <v>2424</v>
      </c>
      <c r="B84" s="157" t="s">
        <v>2425</v>
      </c>
      <c r="C84" s="157" t="s">
        <v>2426</v>
      </c>
      <c r="D84" s="157" t="s">
        <v>2427</v>
      </c>
      <c r="E84" s="157" t="s">
        <v>21</v>
      </c>
      <c r="F84" s="157" t="s">
        <v>2428</v>
      </c>
      <c r="G84" s="157" t="s">
        <v>2429</v>
      </c>
      <c r="H84" s="157" t="s">
        <v>2430</v>
      </c>
      <c r="I84" s="157" t="s">
        <v>2431</v>
      </c>
      <c r="J84" s="157" t="s">
        <v>2432</v>
      </c>
      <c r="K84" s="160" t="str">
        <f>IF(COUNTIF(L84:AY84,"&lt;&gt;")=0,"",SUMPRODUCT(((Recommendations[ImplStatus]="Implemented")+(Recommendations[ImplStatus]="Compensated"))*ISNUMBER(MATCH(Recommendations[Id],L84:AY84,0)))/COUNTIF(L84:AY84,"&lt;&gt;"))</f>
        <v/>
      </c>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73"/>
    </row>
    <row r="85" spans="1:51" ht="60" customHeight="1" x14ac:dyDescent="0.35">
      <c r="A85" s="169" t="s">
        <v>2433</v>
      </c>
      <c r="B85" s="157" t="s">
        <v>2434</v>
      </c>
      <c r="C85" s="157" t="s">
        <v>2435</v>
      </c>
      <c r="D85" s="157" t="s">
        <v>2436</v>
      </c>
      <c r="E85" s="157" t="s">
        <v>21</v>
      </c>
      <c r="F85" s="157" t="s">
        <v>21</v>
      </c>
      <c r="G85" s="157" t="s">
        <v>21</v>
      </c>
      <c r="H85" s="157" t="s">
        <v>2437</v>
      </c>
      <c r="I85" s="157" t="s">
        <v>2438</v>
      </c>
      <c r="J85" s="157" t="s">
        <v>2439</v>
      </c>
      <c r="K85" s="160" t="str">
        <f>IF(COUNTIF(L85:AY85,"&lt;&gt;")=0,"",SUMPRODUCT(((Recommendations[ImplStatus]="Implemented")+(Recommendations[ImplStatus]="Compensated"))*ISNUMBER(MATCH(Recommendations[Id],L85:AY85,0)))/COUNTIF(L85:AY85,"&lt;&gt;"))</f>
        <v/>
      </c>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73"/>
    </row>
    <row r="86" spans="1:51" ht="60" customHeight="1" x14ac:dyDescent="0.35">
      <c r="A86" s="169" t="s">
        <v>2440</v>
      </c>
      <c r="B86" s="157" t="s">
        <v>2441</v>
      </c>
      <c r="C86" s="157" t="s">
        <v>2442</v>
      </c>
      <c r="D86" s="157" t="s">
        <v>2443</v>
      </c>
      <c r="E86" s="157" t="s">
        <v>21</v>
      </c>
      <c r="F86" s="157" t="s">
        <v>21</v>
      </c>
      <c r="G86" s="157" t="s">
        <v>2444</v>
      </c>
      <c r="H86" s="157" t="s">
        <v>2445</v>
      </c>
      <c r="I86" s="157" t="s">
        <v>21</v>
      </c>
      <c r="J86" s="157" t="s">
        <v>2446</v>
      </c>
      <c r="K86" s="160" t="str">
        <f>IF(COUNTIF(L86:AY86,"&lt;&gt;")=0,"",SUMPRODUCT(((Recommendations[ImplStatus]="Implemented")+(Recommendations[ImplStatus]="Compensated"))*ISNUMBER(MATCH(Recommendations[Id],L86:AY86,0)))/COUNTIF(L86:AY86,"&lt;&gt;"))</f>
        <v/>
      </c>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73"/>
    </row>
    <row r="87" spans="1:51" ht="60" customHeight="1" x14ac:dyDescent="0.35">
      <c r="A87" s="169" t="s">
        <v>2447</v>
      </c>
      <c r="B87" s="157" t="s">
        <v>2448</v>
      </c>
      <c r="C87" s="157" t="s">
        <v>2449</v>
      </c>
      <c r="D87" s="157" t="s">
        <v>2450</v>
      </c>
      <c r="E87" s="157" t="s">
        <v>21</v>
      </c>
      <c r="F87" s="157" t="s">
        <v>2451</v>
      </c>
      <c r="G87" s="157" t="s">
        <v>21</v>
      </c>
      <c r="H87" s="157" t="s">
        <v>2452</v>
      </c>
      <c r="I87" s="157" t="s">
        <v>2453</v>
      </c>
      <c r="J87" s="157" t="s">
        <v>2454</v>
      </c>
      <c r="K87" s="160" t="str">
        <f>IF(COUNTIF(L87:AY87,"&lt;&gt;")=0,"",SUMPRODUCT(((Recommendations[ImplStatus]="Implemented")+(Recommendations[ImplStatus]="Compensated"))*ISNUMBER(MATCH(Recommendations[Id],L87:AY87,0)))/COUNTIF(L87:AY87,"&lt;&gt;"))</f>
        <v/>
      </c>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73"/>
    </row>
    <row r="88" spans="1:51" ht="60" customHeight="1" outlineLevel="1" x14ac:dyDescent="0.35">
      <c r="A88" s="167" t="s">
        <v>2455</v>
      </c>
      <c r="B88" s="155" t="s">
        <v>2456</v>
      </c>
      <c r="C88" s="155"/>
      <c r="D88" s="155"/>
      <c r="E88" s="155"/>
      <c r="F88" s="155"/>
      <c r="G88" s="155"/>
      <c r="H88" s="155"/>
      <c r="I88" s="155"/>
      <c r="J88" s="155"/>
      <c r="K88" s="158" t="str">
        <f>IF(COUNTIF(L88:AY88,"&lt;&gt;")=0,"",SUMPRODUCT(((Recommendations[ImplStatus]="Implemented")+(Recommendations[ImplStatus]="Compensated"))*ISNUMBER(MATCH(Recommendations[Id],L88:AY88,0)))/COUNTIF(L88:AY88,"&lt;&gt;"))</f>
        <v/>
      </c>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71"/>
    </row>
    <row r="89" spans="1:51" ht="60" customHeight="1" outlineLevel="1" x14ac:dyDescent="0.35">
      <c r="A89" s="168" t="s">
        <v>901</v>
      </c>
      <c r="B89" s="156" t="s">
        <v>2457</v>
      </c>
      <c r="C89" s="156"/>
      <c r="D89" s="156"/>
      <c r="E89" s="156"/>
      <c r="F89" s="156"/>
      <c r="G89" s="156"/>
      <c r="H89" s="156"/>
      <c r="I89" s="156"/>
      <c r="J89" s="156"/>
      <c r="K89" s="159" t="str">
        <f>IF(COUNTIF(L89:AY89,"&lt;&gt;")=0,"",SUMPRODUCT(((Recommendations[ImplStatus]="Implemented")+(Recommendations[ImplStatus]="Compensated"))*ISNUMBER(MATCH(Recommendations[Id],L89:AY89,0)))/COUNTIF(L89:AY89,"&lt;&gt;"))</f>
        <v/>
      </c>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72"/>
    </row>
    <row r="90" spans="1:51" ht="60" customHeight="1" x14ac:dyDescent="0.35">
      <c r="A90" s="169" t="s">
        <v>2458</v>
      </c>
      <c r="B90" s="157" t="s">
        <v>2459</v>
      </c>
      <c r="C90" s="157" t="s">
        <v>2460</v>
      </c>
      <c r="D90" s="157" t="s">
        <v>2210</v>
      </c>
      <c r="E90" s="157" t="s">
        <v>1996</v>
      </c>
      <c r="F90" s="157" t="s">
        <v>21</v>
      </c>
      <c r="G90" s="157" t="s">
        <v>21</v>
      </c>
      <c r="H90" s="157" t="s">
        <v>2461</v>
      </c>
      <c r="I90" s="157" t="s">
        <v>21</v>
      </c>
      <c r="J90" s="157" t="s">
        <v>2462</v>
      </c>
      <c r="K90" s="160" t="str">
        <f>IF(COUNTIF(L90:AY90,"&lt;&gt;")=0,"",SUMPRODUCT(((Recommendations[ImplStatus]="Implemented")+(Recommendations[ImplStatus]="Compensated"))*ISNUMBER(MATCH(Recommendations[Id],L90:AY90,0)))/COUNTIF(L90:AY90,"&lt;&gt;"))</f>
        <v/>
      </c>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73"/>
    </row>
    <row r="91" spans="1:51" ht="60" customHeight="1" x14ac:dyDescent="0.35">
      <c r="A91" s="169" t="s">
        <v>2463</v>
      </c>
      <c r="B91" s="157" t="s">
        <v>2464</v>
      </c>
      <c r="C91" s="157" t="s">
        <v>2465</v>
      </c>
      <c r="D91" s="157" t="s">
        <v>2002</v>
      </c>
      <c r="E91" s="157" t="s">
        <v>21</v>
      </c>
      <c r="F91" s="157" t="s">
        <v>2004</v>
      </c>
      <c r="G91" s="157" t="s">
        <v>21</v>
      </c>
      <c r="H91" s="157" t="s">
        <v>2466</v>
      </c>
      <c r="I91" s="157" t="s">
        <v>21</v>
      </c>
      <c r="J91" s="157" t="s">
        <v>2467</v>
      </c>
      <c r="K91" s="160" t="str">
        <f>IF(COUNTIF(L91:AY91,"&lt;&gt;")=0,"",SUMPRODUCT(((Recommendations[ImplStatus]="Implemented")+(Recommendations[ImplStatus]="Compensated"))*ISNUMBER(MATCH(Recommendations[Id],L91:AY91,0)))/COUNTIF(L91:AY91,"&lt;&gt;"))</f>
        <v/>
      </c>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73"/>
    </row>
    <row r="92" spans="1:51" ht="60" customHeight="1" outlineLevel="1" x14ac:dyDescent="0.35">
      <c r="A92" s="168" t="s">
        <v>905</v>
      </c>
      <c r="B92" s="156" t="s">
        <v>2468</v>
      </c>
      <c r="C92" s="156"/>
      <c r="D92" s="156"/>
      <c r="E92" s="156"/>
      <c r="F92" s="156"/>
      <c r="G92" s="156"/>
      <c r="H92" s="156"/>
      <c r="I92" s="156"/>
      <c r="J92" s="156"/>
      <c r="K92" s="159" t="str">
        <f>IF(COUNTIF(L92:AY92,"&lt;&gt;")=0,"",SUMPRODUCT(((Recommendations[ImplStatus]="Implemented")+(Recommendations[ImplStatus]="Compensated"))*ISNUMBER(MATCH(Recommendations[Id],L92:AY92,0)))/COUNTIF(L92:AY92,"&lt;&gt;"))</f>
        <v/>
      </c>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72"/>
    </row>
    <row r="93" spans="1:51" ht="60" customHeight="1" x14ac:dyDescent="0.35">
      <c r="A93" s="169" t="s">
        <v>2469</v>
      </c>
      <c r="B93" s="157" t="s">
        <v>2470</v>
      </c>
      <c r="C93" s="157" t="s">
        <v>2471</v>
      </c>
      <c r="D93" s="157" t="s">
        <v>2472</v>
      </c>
      <c r="E93" s="157" t="s">
        <v>2473</v>
      </c>
      <c r="F93" s="157" t="s">
        <v>21</v>
      </c>
      <c r="G93" s="157" t="s">
        <v>21</v>
      </c>
      <c r="H93" s="157" t="s">
        <v>2474</v>
      </c>
      <c r="I93" s="157" t="s">
        <v>21</v>
      </c>
      <c r="J93" s="157" t="s">
        <v>2475</v>
      </c>
      <c r="K93" s="160" t="str">
        <f>IF(COUNTIF(L93:AY93,"&lt;&gt;")=0,"",SUMPRODUCT(((Recommendations[ImplStatus]="Implemented")+(Recommendations[ImplStatus]="Compensated"))*ISNUMBER(MATCH(Recommendations[Id],L93:AY93,0)))/COUNTIF(L93:AY93,"&lt;&gt;"))</f>
        <v/>
      </c>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73"/>
    </row>
    <row r="94" spans="1:51" ht="60" customHeight="1" x14ac:dyDescent="0.35">
      <c r="A94" s="169" t="s">
        <v>2476</v>
      </c>
      <c r="B94" s="157" t="s">
        <v>2477</v>
      </c>
      <c r="C94" s="157" t="s">
        <v>2478</v>
      </c>
      <c r="D94" s="157" t="s">
        <v>2479</v>
      </c>
      <c r="E94" s="157" t="s">
        <v>21</v>
      </c>
      <c r="F94" s="157" t="s">
        <v>2480</v>
      </c>
      <c r="G94" s="157" t="s">
        <v>21</v>
      </c>
      <c r="H94" s="157" t="s">
        <v>2481</v>
      </c>
      <c r="I94" s="157" t="s">
        <v>21</v>
      </c>
      <c r="J94" s="157" t="s">
        <v>21</v>
      </c>
      <c r="K94" s="160" t="str">
        <f>IF(COUNTIF(L94:AY94,"&lt;&gt;")=0,"",SUMPRODUCT(((Recommendations[ImplStatus]="Implemented")+(Recommendations[ImplStatus]="Compensated"))*ISNUMBER(MATCH(Recommendations[Id],L94:AY94,0)))/COUNTIF(L94:AY94,"&lt;&gt;"))</f>
        <v/>
      </c>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73"/>
    </row>
    <row r="95" spans="1:51" ht="60" customHeight="1" x14ac:dyDescent="0.35">
      <c r="A95" s="169" t="s">
        <v>2482</v>
      </c>
      <c r="B95" s="157" t="s">
        <v>2483</v>
      </c>
      <c r="C95" s="157" t="s">
        <v>2484</v>
      </c>
      <c r="D95" s="157" t="s">
        <v>2485</v>
      </c>
      <c r="E95" s="157" t="s">
        <v>21</v>
      </c>
      <c r="F95" s="157" t="s">
        <v>21</v>
      </c>
      <c r="G95" s="157" t="s">
        <v>21</v>
      </c>
      <c r="H95" s="157" t="s">
        <v>2486</v>
      </c>
      <c r="I95" s="157" t="s">
        <v>2487</v>
      </c>
      <c r="J95" s="157" t="s">
        <v>2488</v>
      </c>
      <c r="K95" s="160" t="str">
        <f>IF(COUNTIF(L95:AY95,"&lt;&gt;")=0,"",SUMPRODUCT(((Recommendations[ImplStatus]="Implemented")+(Recommendations[ImplStatus]="Compensated"))*ISNUMBER(MATCH(Recommendations[Id],L95:AY95,0)))/COUNTIF(L95:AY95,"&lt;&gt;"))</f>
        <v/>
      </c>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73"/>
    </row>
    <row r="96" spans="1:51" ht="60" customHeight="1" x14ac:dyDescent="0.35">
      <c r="A96" s="169" t="s">
        <v>2489</v>
      </c>
      <c r="B96" s="157" t="s">
        <v>2490</v>
      </c>
      <c r="C96" s="157" t="s">
        <v>2491</v>
      </c>
      <c r="D96" s="157" t="s">
        <v>21</v>
      </c>
      <c r="E96" s="157" t="s">
        <v>21</v>
      </c>
      <c r="F96" s="157" t="s">
        <v>21</v>
      </c>
      <c r="G96" s="157" t="s">
        <v>21</v>
      </c>
      <c r="H96" s="157" t="s">
        <v>2492</v>
      </c>
      <c r="I96" s="157" t="s">
        <v>2438</v>
      </c>
      <c r="J96" s="157" t="s">
        <v>2493</v>
      </c>
      <c r="K96" s="160" t="str">
        <f>IF(COUNTIF(L96:AY96,"&lt;&gt;")=0,"",SUMPRODUCT(((Recommendations[ImplStatus]="Implemented")+(Recommendations[ImplStatus]="Compensated"))*ISNUMBER(MATCH(Recommendations[Id],L96:AY96,0)))/COUNTIF(L96:AY96,"&lt;&gt;"))</f>
        <v/>
      </c>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73"/>
    </row>
    <row r="97" spans="1:51" ht="60" customHeight="1" outlineLevel="1" x14ac:dyDescent="0.35">
      <c r="A97" s="168" t="s">
        <v>909</v>
      </c>
      <c r="B97" s="156" t="s">
        <v>2494</v>
      </c>
      <c r="C97" s="156"/>
      <c r="D97" s="156"/>
      <c r="E97" s="156"/>
      <c r="F97" s="156"/>
      <c r="G97" s="156"/>
      <c r="H97" s="156"/>
      <c r="I97" s="156"/>
      <c r="J97" s="156"/>
      <c r="K97" s="159" t="str">
        <f>IF(COUNTIF(L97:AY97,"&lt;&gt;")=0,"",SUMPRODUCT(((Recommendations[ImplStatus]="Implemented")+(Recommendations[ImplStatus]="Compensated"))*ISNUMBER(MATCH(Recommendations[Id],L97:AY97,0)))/COUNTIF(L97:AY97,"&lt;&gt;"))</f>
        <v/>
      </c>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72"/>
    </row>
    <row r="98" spans="1:51" ht="60" customHeight="1" x14ac:dyDescent="0.35">
      <c r="A98" s="169" t="s">
        <v>2495</v>
      </c>
      <c r="B98" s="157" t="s">
        <v>2496</v>
      </c>
      <c r="C98" s="157" t="s">
        <v>2497</v>
      </c>
      <c r="D98" s="157" t="s">
        <v>2498</v>
      </c>
      <c r="E98" s="157" t="s">
        <v>21</v>
      </c>
      <c r="F98" s="157" t="s">
        <v>21</v>
      </c>
      <c r="G98" s="157" t="s">
        <v>21</v>
      </c>
      <c r="H98" s="157" t="s">
        <v>2499</v>
      </c>
      <c r="I98" s="157" t="s">
        <v>21</v>
      </c>
      <c r="J98" s="157" t="s">
        <v>2500</v>
      </c>
      <c r="K98" s="160" t="str">
        <f>IF(COUNTIF(L98:AY98,"&lt;&gt;")=0,"",SUMPRODUCT(((Recommendations[ImplStatus]="Implemented")+(Recommendations[ImplStatus]="Compensated"))*ISNUMBER(MATCH(Recommendations[Id],L98:AY98,0)))/COUNTIF(L98:AY98,"&lt;&gt;"))</f>
        <v/>
      </c>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73"/>
    </row>
    <row r="99" spans="1:51" ht="60" customHeight="1" x14ac:dyDescent="0.35">
      <c r="A99" s="169" t="s">
        <v>2501</v>
      </c>
      <c r="B99" s="157" t="s">
        <v>2502</v>
      </c>
      <c r="C99" s="157" t="s">
        <v>2503</v>
      </c>
      <c r="D99" s="157" t="s">
        <v>2504</v>
      </c>
      <c r="E99" s="157" t="s">
        <v>2505</v>
      </c>
      <c r="F99" s="157" t="s">
        <v>21</v>
      </c>
      <c r="G99" s="157" t="s">
        <v>21</v>
      </c>
      <c r="H99" s="157" t="s">
        <v>2506</v>
      </c>
      <c r="I99" s="157" t="s">
        <v>21</v>
      </c>
      <c r="J99" s="157" t="s">
        <v>2507</v>
      </c>
      <c r="K99" s="160" t="str">
        <f>IF(COUNTIF(L99:AY99,"&lt;&gt;")=0,"",SUMPRODUCT(((Recommendations[ImplStatus]="Implemented")+(Recommendations[ImplStatus]="Compensated"))*ISNUMBER(MATCH(Recommendations[Id],L99:AY99,0)))/COUNTIF(L99:AY99,"&lt;&gt;"))</f>
        <v/>
      </c>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73"/>
    </row>
    <row r="100" spans="1:51" ht="60" customHeight="1" x14ac:dyDescent="0.35">
      <c r="A100" s="169" t="s">
        <v>2508</v>
      </c>
      <c r="B100" s="157" t="s">
        <v>2509</v>
      </c>
      <c r="C100" s="157" t="s">
        <v>2510</v>
      </c>
      <c r="D100" s="157" t="s">
        <v>21</v>
      </c>
      <c r="E100" s="157" t="s">
        <v>21</v>
      </c>
      <c r="F100" s="157" t="s">
        <v>21</v>
      </c>
      <c r="G100" s="157" t="s">
        <v>21</v>
      </c>
      <c r="H100" s="157" t="s">
        <v>2511</v>
      </c>
      <c r="I100" s="157" t="s">
        <v>2512</v>
      </c>
      <c r="J100" s="157" t="s">
        <v>2513</v>
      </c>
      <c r="K100" s="160" t="str">
        <f>IF(COUNTIF(L100:AY100,"&lt;&gt;")=0,"",SUMPRODUCT(((Recommendations[ImplStatus]="Implemented")+(Recommendations[ImplStatus]="Compensated"))*ISNUMBER(MATCH(Recommendations[Id],L100:AY100,0)))/COUNTIF(L100:AY100,"&lt;&gt;"))</f>
        <v/>
      </c>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73"/>
    </row>
    <row r="101" spans="1:51" ht="60" customHeight="1" x14ac:dyDescent="0.35">
      <c r="A101" s="169" t="s">
        <v>2514</v>
      </c>
      <c r="B101" s="157" t="s">
        <v>2515</v>
      </c>
      <c r="C101" s="157" t="s">
        <v>2516</v>
      </c>
      <c r="D101" s="157" t="s">
        <v>21</v>
      </c>
      <c r="E101" s="157" t="s">
        <v>21</v>
      </c>
      <c r="F101" s="157" t="s">
        <v>21</v>
      </c>
      <c r="G101" s="157" t="s">
        <v>21</v>
      </c>
      <c r="H101" s="157" t="s">
        <v>2517</v>
      </c>
      <c r="I101" s="157" t="s">
        <v>2438</v>
      </c>
      <c r="J101" s="157" t="s">
        <v>2518</v>
      </c>
      <c r="K101" s="160" t="str">
        <f>IF(COUNTIF(L101:AY101,"&lt;&gt;")=0,"",SUMPRODUCT(((Recommendations[ImplStatus]="Implemented")+(Recommendations[ImplStatus]="Compensated"))*ISNUMBER(MATCH(Recommendations[Id],L101:AY101,0)))/COUNTIF(L101:AY101,"&lt;&gt;"))</f>
        <v/>
      </c>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73"/>
    </row>
    <row r="102" spans="1:51" ht="60" customHeight="1" x14ac:dyDescent="0.35">
      <c r="A102" s="169" t="s">
        <v>2519</v>
      </c>
      <c r="B102" s="157" t="s">
        <v>2520</v>
      </c>
      <c r="C102" s="157" t="s">
        <v>2521</v>
      </c>
      <c r="D102" s="157" t="s">
        <v>2522</v>
      </c>
      <c r="E102" s="157" t="s">
        <v>21</v>
      </c>
      <c r="F102" s="157" t="s">
        <v>21</v>
      </c>
      <c r="G102" s="157" t="s">
        <v>21</v>
      </c>
      <c r="H102" s="157" t="s">
        <v>2523</v>
      </c>
      <c r="I102" s="157" t="s">
        <v>21</v>
      </c>
      <c r="J102" s="157" t="s">
        <v>2524</v>
      </c>
      <c r="K102" s="160" t="str">
        <f>IF(COUNTIF(L102:AY102,"&lt;&gt;")=0,"",SUMPRODUCT(((Recommendations[ImplStatus]="Implemented")+(Recommendations[ImplStatus]="Compensated"))*ISNUMBER(MATCH(Recommendations[Id],L102:AY102,0)))/COUNTIF(L102:AY102,"&lt;&gt;"))</f>
        <v/>
      </c>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73"/>
    </row>
    <row r="103" spans="1:51" ht="60" customHeight="1" x14ac:dyDescent="0.35">
      <c r="A103" s="169" t="s">
        <v>2525</v>
      </c>
      <c r="B103" s="157" t="s">
        <v>2526</v>
      </c>
      <c r="C103" s="157" t="s">
        <v>2527</v>
      </c>
      <c r="D103" s="157" t="s">
        <v>2522</v>
      </c>
      <c r="E103" s="157" t="s">
        <v>21</v>
      </c>
      <c r="F103" s="157" t="s">
        <v>2528</v>
      </c>
      <c r="G103" s="157" t="s">
        <v>21</v>
      </c>
      <c r="H103" s="157" t="s">
        <v>2529</v>
      </c>
      <c r="I103" s="157" t="s">
        <v>2530</v>
      </c>
      <c r="J103" s="157" t="s">
        <v>2531</v>
      </c>
      <c r="K103" s="160" t="str">
        <f>IF(COUNTIF(L103:AY103,"&lt;&gt;")=0,"",SUMPRODUCT(((Recommendations[ImplStatus]="Implemented")+(Recommendations[ImplStatus]="Compensated"))*ISNUMBER(MATCH(Recommendations[Id],L103:AY103,0)))/COUNTIF(L103:AY103,"&lt;&gt;"))</f>
        <v/>
      </c>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73"/>
    </row>
    <row r="104" spans="1:51" ht="60" customHeight="1" outlineLevel="1" x14ac:dyDescent="0.35">
      <c r="A104" s="168" t="s">
        <v>913</v>
      </c>
      <c r="B104" s="156" t="s">
        <v>2532</v>
      </c>
      <c r="C104" s="156"/>
      <c r="D104" s="156"/>
      <c r="E104" s="156"/>
      <c r="F104" s="156"/>
      <c r="G104" s="156"/>
      <c r="H104" s="156"/>
      <c r="I104" s="156"/>
      <c r="J104" s="156"/>
      <c r="K104" s="159" t="str">
        <f>IF(COUNTIF(L104:AY104,"&lt;&gt;")=0,"",SUMPRODUCT(((Recommendations[ImplStatus]="Implemented")+(Recommendations[ImplStatus]="Compensated"))*ISNUMBER(MATCH(Recommendations[Id],L104:AY104,0)))/COUNTIF(L104:AY104,"&lt;&gt;"))</f>
        <v/>
      </c>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72"/>
    </row>
    <row r="105" spans="1:51" ht="60" customHeight="1" x14ac:dyDescent="0.35">
      <c r="A105" s="169" t="s">
        <v>2533</v>
      </c>
      <c r="B105" s="157" t="s">
        <v>2534</v>
      </c>
      <c r="C105" s="157" t="s">
        <v>2535</v>
      </c>
      <c r="D105" s="157" t="s">
        <v>2536</v>
      </c>
      <c r="E105" s="157" t="s">
        <v>2537</v>
      </c>
      <c r="F105" s="157" t="s">
        <v>21</v>
      </c>
      <c r="G105" s="157" t="s">
        <v>21</v>
      </c>
      <c r="H105" s="157" t="s">
        <v>2538</v>
      </c>
      <c r="I105" s="157" t="s">
        <v>2539</v>
      </c>
      <c r="J105" s="157" t="s">
        <v>2540</v>
      </c>
      <c r="K105" s="160" t="str">
        <f>IF(COUNTIF(L105:AY105,"&lt;&gt;")=0,"",SUMPRODUCT(((Recommendations[ImplStatus]="Implemented")+(Recommendations[ImplStatus]="Compensated"))*ISNUMBER(MATCH(Recommendations[Id],L105:AY105,0)))/COUNTIF(L105:AY105,"&lt;&gt;"))</f>
        <v/>
      </c>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73"/>
    </row>
    <row r="106" spans="1:51" ht="60" customHeight="1" outlineLevel="1" x14ac:dyDescent="0.35">
      <c r="A106" s="167" t="s">
        <v>2541</v>
      </c>
      <c r="B106" s="155" t="s">
        <v>2542</v>
      </c>
      <c r="C106" s="155"/>
      <c r="D106" s="155"/>
      <c r="E106" s="155"/>
      <c r="F106" s="155"/>
      <c r="G106" s="155"/>
      <c r="H106" s="155"/>
      <c r="I106" s="155"/>
      <c r="J106" s="155"/>
      <c r="K106" s="158" t="str">
        <f>IF(COUNTIF(L106:AY106,"&lt;&gt;")=0,"",SUMPRODUCT(((Recommendations[ImplStatus]="Implemented")+(Recommendations[ImplStatus]="Compensated"))*ISNUMBER(MATCH(Recommendations[Id],L106:AY106,0)))/COUNTIF(L106:AY106,"&lt;&gt;"))</f>
        <v/>
      </c>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71"/>
    </row>
    <row r="107" spans="1:51" ht="60" customHeight="1" outlineLevel="1" x14ac:dyDescent="0.35">
      <c r="A107" s="168" t="s">
        <v>927</v>
      </c>
      <c r="B107" s="156" t="s">
        <v>2543</v>
      </c>
      <c r="C107" s="156"/>
      <c r="D107" s="156"/>
      <c r="E107" s="156"/>
      <c r="F107" s="156"/>
      <c r="G107" s="156"/>
      <c r="H107" s="156"/>
      <c r="I107" s="156"/>
      <c r="J107" s="156"/>
      <c r="K107" s="159" t="str">
        <f>IF(COUNTIF(L107:AY107,"&lt;&gt;")=0,"",SUMPRODUCT(((Recommendations[ImplStatus]="Implemented")+(Recommendations[ImplStatus]="Compensated"))*ISNUMBER(MATCH(Recommendations[Id],L107:AY107,0)))/COUNTIF(L107:AY107,"&lt;&gt;"))</f>
        <v/>
      </c>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72"/>
    </row>
    <row r="108" spans="1:51" ht="60" customHeight="1" x14ac:dyDescent="0.35">
      <c r="A108" s="169" t="s">
        <v>2544</v>
      </c>
      <c r="B108" s="157" t="s">
        <v>2545</v>
      </c>
      <c r="C108" s="157" t="s">
        <v>2546</v>
      </c>
      <c r="D108" s="157" t="s">
        <v>2210</v>
      </c>
      <c r="E108" s="157" t="s">
        <v>1996</v>
      </c>
      <c r="F108" s="157" t="s">
        <v>21</v>
      </c>
      <c r="G108" s="157" t="s">
        <v>21</v>
      </c>
      <c r="H108" s="157" t="s">
        <v>2547</v>
      </c>
      <c r="I108" s="157" t="s">
        <v>21</v>
      </c>
      <c r="J108" s="157" t="s">
        <v>2548</v>
      </c>
      <c r="K108" s="160" t="str">
        <f>IF(COUNTIF(L108:AY108,"&lt;&gt;")=0,"",SUMPRODUCT(((Recommendations[ImplStatus]="Implemented")+(Recommendations[ImplStatus]="Compensated"))*ISNUMBER(MATCH(Recommendations[Id],L108:AY108,0)))/COUNTIF(L108:AY108,"&lt;&gt;"))</f>
        <v/>
      </c>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73"/>
    </row>
    <row r="109" spans="1:51" ht="60" customHeight="1" x14ac:dyDescent="0.35">
      <c r="A109" s="169" t="s">
        <v>2549</v>
      </c>
      <c r="B109" s="157" t="s">
        <v>2550</v>
      </c>
      <c r="C109" s="157" t="s">
        <v>2551</v>
      </c>
      <c r="D109" s="157" t="s">
        <v>2002</v>
      </c>
      <c r="E109" s="157" t="s">
        <v>21</v>
      </c>
      <c r="F109" s="157" t="s">
        <v>2004</v>
      </c>
      <c r="G109" s="157" t="s">
        <v>21</v>
      </c>
      <c r="H109" s="157" t="s">
        <v>2552</v>
      </c>
      <c r="I109" s="157" t="s">
        <v>21</v>
      </c>
      <c r="J109" s="157" t="s">
        <v>2553</v>
      </c>
      <c r="K109" s="160" t="str">
        <f>IF(COUNTIF(L109:AY109,"&lt;&gt;")=0,"",SUMPRODUCT(((Recommendations[ImplStatus]="Implemented")+(Recommendations[ImplStatus]="Compensated"))*ISNUMBER(MATCH(Recommendations[Id],L109:AY109,0)))/COUNTIF(L109:AY109,"&lt;&gt;"))</f>
        <v/>
      </c>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73"/>
    </row>
    <row r="110" spans="1:51" ht="60" customHeight="1" outlineLevel="1" x14ac:dyDescent="0.35">
      <c r="A110" s="168" t="s">
        <v>931</v>
      </c>
      <c r="B110" s="156" t="s">
        <v>2554</v>
      </c>
      <c r="C110" s="156"/>
      <c r="D110" s="156"/>
      <c r="E110" s="156"/>
      <c r="F110" s="156"/>
      <c r="G110" s="156"/>
      <c r="H110" s="156"/>
      <c r="I110" s="156"/>
      <c r="J110" s="156"/>
      <c r="K110" s="159" t="str">
        <f>IF(COUNTIF(L110:AY110,"&lt;&gt;")=0,"",SUMPRODUCT(((Recommendations[ImplStatus]="Implemented")+(Recommendations[ImplStatus]="Compensated"))*ISNUMBER(MATCH(Recommendations[Id],L110:AY110,0)))/COUNTIF(L110:AY110,"&lt;&gt;"))</f>
        <v/>
      </c>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72"/>
    </row>
    <row r="111" spans="1:51" ht="60" customHeight="1" x14ac:dyDescent="0.35">
      <c r="A111" s="169" t="s">
        <v>2555</v>
      </c>
      <c r="B111" s="157" t="s">
        <v>2556</v>
      </c>
      <c r="C111" s="157" t="s">
        <v>2557</v>
      </c>
      <c r="D111" s="157" t="s">
        <v>2558</v>
      </c>
      <c r="E111" s="157" t="s">
        <v>21</v>
      </c>
      <c r="F111" s="157" t="s">
        <v>2559</v>
      </c>
      <c r="G111" s="157" t="s">
        <v>21</v>
      </c>
      <c r="H111" s="157" t="s">
        <v>2560</v>
      </c>
      <c r="I111" s="157" t="s">
        <v>2561</v>
      </c>
      <c r="J111" s="157" t="s">
        <v>2562</v>
      </c>
      <c r="K111" s="160" t="str">
        <f>IF(COUNTIF(L111:AY111,"&lt;&gt;")=0,"",SUMPRODUCT(((Recommendations[ImplStatus]="Implemented")+(Recommendations[ImplStatus]="Compensated"))*ISNUMBER(MATCH(Recommendations[Id],L111:AY111,0)))/COUNTIF(L111:AY111,"&lt;&gt;"))</f>
        <v/>
      </c>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73"/>
    </row>
    <row r="112" spans="1:51" ht="60" customHeight="1" x14ac:dyDescent="0.35">
      <c r="A112" s="169" t="s">
        <v>2563</v>
      </c>
      <c r="B112" s="157" t="s">
        <v>2564</v>
      </c>
      <c r="C112" s="157" t="s">
        <v>2565</v>
      </c>
      <c r="D112" s="157" t="s">
        <v>2566</v>
      </c>
      <c r="E112" s="157" t="s">
        <v>21</v>
      </c>
      <c r="F112" s="157" t="s">
        <v>21</v>
      </c>
      <c r="G112" s="157" t="s">
        <v>21</v>
      </c>
      <c r="H112" s="157" t="s">
        <v>2567</v>
      </c>
      <c r="I112" s="157" t="s">
        <v>21</v>
      </c>
      <c r="J112" s="157" t="s">
        <v>2568</v>
      </c>
      <c r="K112" s="160" t="str">
        <f>IF(COUNTIF(L112:AY112,"&lt;&gt;")=0,"",SUMPRODUCT(((Recommendations[ImplStatus]="Implemented")+(Recommendations[ImplStatus]="Compensated"))*ISNUMBER(MATCH(Recommendations[Id],L112:AY112,0)))/COUNTIF(L112:AY112,"&lt;&gt;"))</f>
        <v/>
      </c>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73"/>
    </row>
    <row r="113" spans="1:51" ht="60" customHeight="1" x14ac:dyDescent="0.35">
      <c r="A113" s="169" t="s">
        <v>2569</v>
      </c>
      <c r="B113" s="157" t="s">
        <v>2570</v>
      </c>
      <c r="C113" s="157" t="s">
        <v>2571</v>
      </c>
      <c r="D113" s="157" t="s">
        <v>2572</v>
      </c>
      <c r="E113" s="157" t="s">
        <v>21</v>
      </c>
      <c r="F113" s="157" t="s">
        <v>21</v>
      </c>
      <c r="G113" s="157" t="s">
        <v>21</v>
      </c>
      <c r="H113" s="157" t="s">
        <v>2573</v>
      </c>
      <c r="I113" s="157" t="s">
        <v>2574</v>
      </c>
      <c r="J113" s="157" t="s">
        <v>2575</v>
      </c>
      <c r="K113" s="160" t="str">
        <f>IF(COUNTIF(L113:AY113,"&lt;&gt;")=0,"",SUMPRODUCT(((Recommendations[ImplStatus]="Implemented")+(Recommendations[ImplStatus]="Compensated"))*ISNUMBER(MATCH(Recommendations[Id],L113:AY113,0)))/COUNTIF(L113:AY113,"&lt;&gt;"))</f>
        <v/>
      </c>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73"/>
    </row>
    <row r="114" spans="1:51" ht="60" customHeight="1" x14ac:dyDescent="0.35">
      <c r="A114" s="169" t="s">
        <v>2576</v>
      </c>
      <c r="B114" s="157" t="s">
        <v>2577</v>
      </c>
      <c r="C114" s="157" t="s">
        <v>2578</v>
      </c>
      <c r="D114" s="157" t="s">
        <v>2579</v>
      </c>
      <c r="E114" s="157" t="s">
        <v>21</v>
      </c>
      <c r="F114" s="157" t="s">
        <v>21</v>
      </c>
      <c r="G114" s="157" t="s">
        <v>2580</v>
      </c>
      <c r="H114" s="157" t="s">
        <v>2581</v>
      </c>
      <c r="I114" s="157" t="s">
        <v>2582</v>
      </c>
      <c r="J114" s="157" t="s">
        <v>2583</v>
      </c>
      <c r="K114" s="160" t="str">
        <f>IF(COUNTIF(L114:AY114,"&lt;&gt;")=0,"",SUMPRODUCT(((Recommendations[ImplStatus]="Implemented")+(Recommendations[ImplStatus]="Compensated"))*ISNUMBER(MATCH(Recommendations[Id],L114:AY114,0)))/COUNTIF(L114:AY114,"&lt;&gt;"))</f>
        <v/>
      </c>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73"/>
    </row>
    <row r="115" spans="1:51" ht="60" customHeight="1" x14ac:dyDescent="0.35">
      <c r="A115" s="169" t="s">
        <v>2584</v>
      </c>
      <c r="B115" s="157" t="s">
        <v>2585</v>
      </c>
      <c r="C115" s="157" t="s">
        <v>2586</v>
      </c>
      <c r="D115" s="157" t="s">
        <v>2587</v>
      </c>
      <c r="E115" s="157" t="s">
        <v>21</v>
      </c>
      <c r="F115" s="157" t="s">
        <v>2588</v>
      </c>
      <c r="G115" s="157" t="s">
        <v>21</v>
      </c>
      <c r="H115" s="157" t="s">
        <v>2589</v>
      </c>
      <c r="I115" s="157" t="s">
        <v>2589</v>
      </c>
      <c r="J115" s="157" t="s">
        <v>2590</v>
      </c>
      <c r="K115" s="160" t="str">
        <f>IF(COUNTIF(L115:AY115,"&lt;&gt;")=0,"",SUMPRODUCT(((Recommendations[ImplStatus]="Implemented")+(Recommendations[ImplStatus]="Compensated"))*ISNUMBER(MATCH(Recommendations[Id],L115:AY115,0)))/COUNTIF(L115:AY115,"&lt;&gt;"))</f>
        <v/>
      </c>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73"/>
    </row>
    <row r="116" spans="1:51" ht="60" customHeight="1" outlineLevel="1" x14ac:dyDescent="0.35">
      <c r="A116" s="168" t="s">
        <v>935</v>
      </c>
      <c r="B116" s="156" t="s">
        <v>2591</v>
      </c>
      <c r="C116" s="156"/>
      <c r="D116" s="156"/>
      <c r="E116" s="156"/>
      <c r="F116" s="156"/>
      <c r="G116" s="156"/>
      <c r="H116" s="156"/>
      <c r="I116" s="156"/>
      <c r="J116" s="156"/>
      <c r="K116" s="159" t="str">
        <f>IF(COUNTIF(L116:AY116,"&lt;&gt;")=0,"",SUMPRODUCT(((Recommendations[ImplStatus]="Implemented")+(Recommendations[ImplStatus]="Compensated"))*ISNUMBER(MATCH(Recommendations[Id],L116:AY116,0)))/COUNTIF(L116:AY116,"&lt;&gt;"))</f>
        <v/>
      </c>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72"/>
    </row>
    <row r="117" spans="1:51" ht="60" customHeight="1" x14ac:dyDescent="0.35">
      <c r="A117" s="169" t="s">
        <v>2592</v>
      </c>
      <c r="B117" s="157" t="s">
        <v>2593</v>
      </c>
      <c r="C117" s="157" t="s">
        <v>2594</v>
      </c>
      <c r="D117" s="157" t="s">
        <v>2595</v>
      </c>
      <c r="E117" s="157" t="s">
        <v>21</v>
      </c>
      <c r="F117" s="157" t="s">
        <v>2596</v>
      </c>
      <c r="G117" s="157" t="s">
        <v>2597</v>
      </c>
      <c r="H117" s="157" t="s">
        <v>2598</v>
      </c>
      <c r="I117" s="157" t="s">
        <v>2599</v>
      </c>
      <c r="J117" s="157" t="s">
        <v>2600</v>
      </c>
      <c r="K117" s="160" t="str">
        <f>IF(COUNTIF(L117:AY117,"&lt;&gt;")=0,"",SUMPRODUCT(((Recommendations[ImplStatus]="Implemented")+(Recommendations[ImplStatus]="Compensated"))*ISNUMBER(MATCH(Recommendations[Id],L117:AY117,0)))/COUNTIF(L117:AY117,"&lt;&gt;"))</f>
        <v/>
      </c>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73"/>
    </row>
    <row r="118" spans="1:51" ht="60" customHeight="1" x14ac:dyDescent="0.35">
      <c r="A118" s="169" t="s">
        <v>2601</v>
      </c>
      <c r="B118" s="157" t="s">
        <v>2602</v>
      </c>
      <c r="C118" s="157" t="s">
        <v>2603</v>
      </c>
      <c r="D118" s="157" t="s">
        <v>2604</v>
      </c>
      <c r="E118" s="157" t="s">
        <v>21</v>
      </c>
      <c r="F118" s="157" t="s">
        <v>21</v>
      </c>
      <c r="G118" s="157" t="s">
        <v>21</v>
      </c>
      <c r="H118" s="157" t="s">
        <v>2605</v>
      </c>
      <c r="I118" s="157" t="s">
        <v>2438</v>
      </c>
      <c r="J118" s="157" t="s">
        <v>2606</v>
      </c>
      <c r="K118" s="160" t="str">
        <f>IF(COUNTIF(L118:AY118,"&lt;&gt;")=0,"",SUMPRODUCT(((Recommendations[ImplStatus]="Implemented")+(Recommendations[ImplStatus]="Compensated"))*ISNUMBER(MATCH(Recommendations[Id],L118:AY118,0)))/COUNTIF(L118:AY118,"&lt;&gt;"))</f>
        <v/>
      </c>
      <c r="L118" s="163"/>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73"/>
    </row>
    <row r="119" spans="1:51" ht="60" customHeight="1" x14ac:dyDescent="0.35">
      <c r="A119" s="169" t="s">
        <v>2607</v>
      </c>
      <c r="B119" s="157" t="s">
        <v>2608</v>
      </c>
      <c r="C119" s="157" t="s">
        <v>2609</v>
      </c>
      <c r="D119" s="157" t="s">
        <v>2610</v>
      </c>
      <c r="E119" s="157" t="s">
        <v>21</v>
      </c>
      <c r="F119" s="157" t="s">
        <v>2611</v>
      </c>
      <c r="G119" s="157" t="s">
        <v>21</v>
      </c>
      <c r="H119" s="157" t="s">
        <v>2612</v>
      </c>
      <c r="I119" s="157" t="s">
        <v>2613</v>
      </c>
      <c r="J119" s="157" t="s">
        <v>2614</v>
      </c>
      <c r="K119" s="160" t="str">
        <f>IF(COUNTIF(L119:AY119,"&lt;&gt;")=0,"",SUMPRODUCT(((Recommendations[ImplStatus]="Implemented")+(Recommendations[ImplStatus]="Compensated"))*ISNUMBER(MATCH(Recommendations[Id],L119:AY119,0)))/COUNTIF(L119:AY119,"&lt;&gt;"))</f>
        <v/>
      </c>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73"/>
    </row>
    <row r="120" spans="1:51" ht="60" customHeight="1" outlineLevel="1" x14ac:dyDescent="0.35">
      <c r="A120" s="168" t="s">
        <v>939</v>
      </c>
      <c r="B120" s="156" t="s">
        <v>2615</v>
      </c>
      <c r="C120" s="156"/>
      <c r="D120" s="156"/>
      <c r="E120" s="156"/>
      <c r="F120" s="156"/>
      <c r="G120" s="156"/>
      <c r="H120" s="156"/>
      <c r="I120" s="156"/>
      <c r="J120" s="156"/>
      <c r="K120" s="159" t="str">
        <f>IF(COUNTIF(L120:AY120,"&lt;&gt;")=0,"",SUMPRODUCT(((Recommendations[ImplStatus]="Implemented")+(Recommendations[ImplStatus]="Compensated"))*ISNUMBER(MATCH(Recommendations[Id],L120:AY120,0)))/COUNTIF(L120:AY120,"&lt;&gt;"))</f>
        <v/>
      </c>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72"/>
    </row>
    <row r="121" spans="1:51" ht="60" customHeight="1" x14ac:dyDescent="0.35">
      <c r="A121" s="169" t="s">
        <v>2616</v>
      </c>
      <c r="B121" s="157" t="s">
        <v>2617</v>
      </c>
      <c r="C121" s="157" t="s">
        <v>21</v>
      </c>
      <c r="D121" s="157" t="s">
        <v>21</v>
      </c>
      <c r="E121" s="157" t="s">
        <v>21</v>
      </c>
      <c r="F121" s="157" t="s">
        <v>21</v>
      </c>
      <c r="G121" s="157" t="s">
        <v>21</v>
      </c>
      <c r="H121" s="157" t="s">
        <v>21</v>
      </c>
      <c r="I121" s="157" t="s">
        <v>21</v>
      </c>
      <c r="J121" s="157" t="s">
        <v>21</v>
      </c>
      <c r="K121" s="160" t="str">
        <f>IF(COUNTIF(L121:AY121,"&lt;&gt;")=0,"",SUMPRODUCT(((Recommendations[ImplStatus]="Implemented")+(Recommendations[ImplStatus]="Compensated"))*ISNUMBER(MATCH(Recommendations[Id],L121:AY121,0)))/COUNTIF(L121:AY121,"&lt;&gt;"))</f>
        <v/>
      </c>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73"/>
    </row>
    <row r="122" spans="1:51" ht="60" customHeight="1" x14ac:dyDescent="0.35">
      <c r="A122" s="169" t="s">
        <v>2618</v>
      </c>
      <c r="B122" s="157" t="s">
        <v>2619</v>
      </c>
      <c r="C122" s="157" t="s">
        <v>2620</v>
      </c>
      <c r="D122" s="157" t="s">
        <v>2621</v>
      </c>
      <c r="E122" s="157" t="s">
        <v>21</v>
      </c>
      <c r="F122" s="157" t="s">
        <v>2622</v>
      </c>
      <c r="G122" s="157" t="s">
        <v>21</v>
      </c>
      <c r="H122" s="157" t="s">
        <v>2623</v>
      </c>
      <c r="I122" s="157" t="s">
        <v>2624</v>
      </c>
      <c r="J122" s="157" t="s">
        <v>2625</v>
      </c>
      <c r="K122" s="160" t="str">
        <f>IF(COUNTIF(L122:AY122,"&lt;&gt;")=0,"",SUMPRODUCT(((Recommendations[ImplStatus]="Implemented")+(Recommendations[ImplStatus]="Compensated"))*ISNUMBER(MATCH(Recommendations[Id],L122:AY122,0)))/COUNTIF(L122:AY122,"&lt;&gt;"))</f>
        <v/>
      </c>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73"/>
    </row>
    <row r="123" spans="1:51" ht="60" customHeight="1" x14ac:dyDescent="0.35">
      <c r="A123" s="169" t="s">
        <v>2626</v>
      </c>
      <c r="B123" s="157" t="s">
        <v>2627</v>
      </c>
      <c r="C123" s="157" t="s">
        <v>2628</v>
      </c>
      <c r="D123" s="157" t="s">
        <v>2629</v>
      </c>
      <c r="E123" s="157" t="s">
        <v>21</v>
      </c>
      <c r="F123" s="157" t="s">
        <v>2630</v>
      </c>
      <c r="G123" s="157" t="s">
        <v>21</v>
      </c>
      <c r="H123" s="157" t="s">
        <v>2631</v>
      </c>
      <c r="I123" s="157" t="s">
        <v>21</v>
      </c>
      <c r="J123" s="157" t="s">
        <v>2632</v>
      </c>
      <c r="K123" s="160" t="str">
        <f>IF(COUNTIF(L123:AY123,"&lt;&gt;")=0,"",SUMPRODUCT(((Recommendations[ImplStatus]="Implemented")+(Recommendations[ImplStatus]="Compensated"))*ISNUMBER(MATCH(Recommendations[Id],L123:AY123,0)))/COUNTIF(L123:AY123,"&lt;&gt;"))</f>
        <v/>
      </c>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73"/>
    </row>
    <row r="124" spans="1:51" ht="60" customHeight="1" outlineLevel="1" x14ac:dyDescent="0.35">
      <c r="A124" s="168" t="s">
        <v>943</v>
      </c>
      <c r="B124" s="156" t="s">
        <v>2633</v>
      </c>
      <c r="C124" s="156"/>
      <c r="D124" s="156"/>
      <c r="E124" s="156"/>
      <c r="F124" s="156"/>
      <c r="G124" s="156"/>
      <c r="H124" s="156"/>
      <c r="I124" s="156"/>
      <c r="J124" s="156"/>
      <c r="K124" s="159" t="str">
        <f>IF(COUNTIF(L124:AY124,"&lt;&gt;")=0,"",SUMPRODUCT(((Recommendations[ImplStatus]="Implemented")+(Recommendations[ImplStatus]="Compensated"))*ISNUMBER(MATCH(Recommendations[Id],L124:AY124,0)))/COUNTIF(L124:AY124,"&lt;&gt;"))</f>
        <v/>
      </c>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72"/>
    </row>
    <row r="125" spans="1:51" ht="60" customHeight="1" x14ac:dyDescent="0.35">
      <c r="A125" s="169" t="s">
        <v>2634</v>
      </c>
      <c r="B125" s="157" t="s">
        <v>2635</v>
      </c>
      <c r="C125" s="157" t="s">
        <v>2636</v>
      </c>
      <c r="D125" s="157" t="s">
        <v>2637</v>
      </c>
      <c r="E125" s="157" t="s">
        <v>21</v>
      </c>
      <c r="F125" s="157" t="s">
        <v>21</v>
      </c>
      <c r="G125" s="157" t="s">
        <v>21</v>
      </c>
      <c r="H125" s="157" t="s">
        <v>2638</v>
      </c>
      <c r="I125" s="157" t="s">
        <v>21</v>
      </c>
      <c r="J125" s="157" t="s">
        <v>2639</v>
      </c>
      <c r="K125" s="160" t="str">
        <f>IF(COUNTIF(L125:AY125,"&lt;&gt;")=0,"",SUMPRODUCT(((Recommendations[ImplStatus]="Implemented")+(Recommendations[ImplStatus]="Compensated"))*ISNUMBER(MATCH(Recommendations[Id],L125:AY125,0)))/COUNTIF(L125:AY125,"&lt;&gt;"))</f>
        <v/>
      </c>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73"/>
    </row>
    <row r="126" spans="1:51" ht="60" customHeight="1" x14ac:dyDescent="0.35">
      <c r="A126" s="169" t="s">
        <v>2640</v>
      </c>
      <c r="B126" s="157" t="s">
        <v>2641</v>
      </c>
      <c r="C126" s="157" t="s">
        <v>2642</v>
      </c>
      <c r="D126" s="157" t="s">
        <v>2643</v>
      </c>
      <c r="E126" s="157" t="s">
        <v>21</v>
      </c>
      <c r="F126" s="157" t="s">
        <v>2644</v>
      </c>
      <c r="G126" s="157" t="s">
        <v>21</v>
      </c>
      <c r="H126" s="157" t="s">
        <v>2645</v>
      </c>
      <c r="I126" s="157" t="s">
        <v>2646</v>
      </c>
      <c r="J126" s="157" t="s">
        <v>2647</v>
      </c>
      <c r="K126" s="160" t="str">
        <f>IF(COUNTIF(L126:AY126,"&lt;&gt;")=0,"",SUMPRODUCT(((Recommendations[ImplStatus]="Implemented")+(Recommendations[ImplStatus]="Compensated"))*ISNUMBER(MATCH(Recommendations[Id],L126:AY126,0)))/COUNTIF(L126:AY126,"&lt;&gt;"))</f>
        <v/>
      </c>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73"/>
    </row>
    <row r="127" spans="1:51" ht="60" customHeight="1" x14ac:dyDescent="0.35">
      <c r="A127" s="169" t="s">
        <v>2648</v>
      </c>
      <c r="B127" s="157" t="s">
        <v>2649</v>
      </c>
      <c r="C127" s="157" t="s">
        <v>2650</v>
      </c>
      <c r="D127" s="157" t="s">
        <v>2651</v>
      </c>
      <c r="E127" s="157" t="s">
        <v>2652</v>
      </c>
      <c r="F127" s="157" t="s">
        <v>21</v>
      </c>
      <c r="G127" s="157" t="s">
        <v>21</v>
      </c>
      <c r="H127" s="157" t="s">
        <v>2653</v>
      </c>
      <c r="I127" s="157" t="s">
        <v>21</v>
      </c>
      <c r="J127" s="157" t="s">
        <v>2654</v>
      </c>
      <c r="K127" s="160" t="str">
        <f>IF(COUNTIF(L127:AY127,"&lt;&gt;")=0,"",SUMPRODUCT(((Recommendations[ImplStatus]="Implemented")+(Recommendations[ImplStatus]="Compensated"))*ISNUMBER(MATCH(Recommendations[Id],L127:AY127,0)))/COUNTIF(L127:AY127,"&lt;&gt;"))</f>
        <v/>
      </c>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73"/>
    </row>
    <row r="128" spans="1:51" ht="60" customHeight="1" x14ac:dyDescent="0.35">
      <c r="A128" s="169" t="s">
        <v>2655</v>
      </c>
      <c r="B128" s="157" t="s">
        <v>2656</v>
      </c>
      <c r="C128" s="157" t="s">
        <v>2657</v>
      </c>
      <c r="D128" s="157" t="s">
        <v>21</v>
      </c>
      <c r="E128" s="157" t="s">
        <v>21</v>
      </c>
      <c r="F128" s="157" t="s">
        <v>21</v>
      </c>
      <c r="G128" s="157" t="s">
        <v>21</v>
      </c>
      <c r="H128" s="157" t="s">
        <v>2658</v>
      </c>
      <c r="I128" s="157" t="s">
        <v>2659</v>
      </c>
      <c r="J128" s="157" t="s">
        <v>2660</v>
      </c>
      <c r="K128" s="160" t="str">
        <f>IF(COUNTIF(L128:AY128,"&lt;&gt;")=0,"",SUMPRODUCT(((Recommendations[ImplStatus]="Implemented")+(Recommendations[ImplStatus]="Compensated"))*ISNUMBER(MATCH(Recommendations[Id],L128:AY128,0)))/COUNTIF(L128:AY128,"&lt;&gt;"))</f>
        <v/>
      </c>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73"/>
    </row>
    <row r="129" spans="1:51" ht="60" customHeight="1" x14ac:dyDescent="0.35">
      <c r="A129" s="169" t="s">
        <v>2661</v>
      </c>
      <c r="B129" s="157" t="s">
        <v>2662</v>
      </c>
      <c r="C129" s="157" t="s">
        <v>2663</v>
      </c>
      <c r="D129" s="157" t="s">
        <v>21</v>
      </c>
      <c r="E129" s="157" t="s">
        <v>2664</v>
      </c>
      <c r="F129" s="157" t="s">
        <v>21</v>
      </c>
      <c r="G129" s="157" t="s">
        <v>21</v>
      </c>
      <c r="H129" s="157" t="s">
        <v>2665</v>
      </c>
      <c r="I129" s="157" t="s">
        <v>21</v>
      </c>
      <c r="J129" s="157" t="s">
        <v>2666</v>
      </c>
      <c r="K129" s="160" t="str">
        <f>IF(COUNTIF(L129:AY129,"&lt;&gt;")=0,"",SUMPRODUCT(((Recommendations[ImplStatus]="Implemented")+(Recommendations[ImplStatus]="Compensated"))*ISNUMBER(MATCH(Recommendations[Id],L129:AY129,0)))/COUNTIF(L129:AY129,"&lt;&gt;"))</f>
        <v/>
      </c>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73"/>
    </row>
    <row r="130" spans="1:51" ht="60" customHeight="1" x14ac:dyDescent="0.35">
      <c r="A130" s="169" t="s">
        <v>2667</v>
      </c>
      <c r="B130" s="157" t="s">
        <v>2668</v>
      </c>
      <c r="C130" s="157" t="s">
        <v>2669</v>
      </c>
      <c r="D130" s="157" t="s">
        <v>21</v>
      </c>
      <c r="E130" s="157" t="s">
        <v>21</v>
      </c>
      <c r="F130" s="157" t="s">
        <v>21</v>
      </c>
      <c r="G130" s="157" t="s">
        <v>21</v>
      </c>
      <c r="H130" s="157" t="s">
        <v>2670</v>
      </c>
      <c r="I130" s="157" t="s">
        <v>21</v>
      </c>
      <c r="J130" s="157" t="s">
        <v>2671</v>
      </c>
      <c r="K130" s="160" t="str">
        <f>IF(COUNTIF(L130:AY130,"&lt;&gt;")=0,"",SUMPRODUCT(((Recommendations[ImplStatus]="Implemented")+(Recommendations[ImplStatus]="Compensated"))*ISNUMBER(MATCH(Recommendations[Id],L130:AY130,0)))/COUNTIF(L130:AY130,"&lt;&gt;"))</f>
        <v/>
      </c>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73"/>
    </row>
    <row r="131" spans="1:51" ht="60" customHeight="1" outlineLevel="1" x14ac:dyDescent="0.35">
      <c r="A131" s="167" t="s">
        <v>2672</v>
      </c>
      <c r="B131" s="155" t="s">
        <v>2673</v>
      </c>
      <c r="C131" s="155"/>
      <c r="D131" s="155"/>
      <c r="E131" s="155"/>
      <c r="F131" s="155"/>
      <c r="G131" s="155"/>
      <c r="H131" s="155"/>
      <c r="I131" s="155"/>
      <c r="J131" s="155"/>
      <c r="K131" s="158" t="str">
        <f>IF(COUNTIF(L131:AY131,"&lt;&gt;")=0,"",SUMPRODUCT(((Recommendations[ImplStatus]="Implemented")+(Recommendations[ImplStatus]="Compensated"))*ISNUMBER(MATCH(Recommendations[Id],L131:AY131,0)))/COUNTIF(L131:AY131,"&lt;&gt;"))</f>
        <v/>
      </c>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71"/>
    </row>
    <row r="132" spans="1:51" ht="60" customHeight="1" outlineLevel="1" x14ac:dyDescent="0.35">
      <c r="A132" s="168" t="s">
        <v>961</v>
      </c>
      <c r="B132" s="156" t="s">
        <v>2674</v>
      </c>
      <c r="C132" s="156"/>
      <c r="D132" s="156"/>
      <c r="E132" s="156"/>
      <c r="F132" s="156"/>
      <c r="G132" s="156"/>
      <c r="H132" s="156"/>
      <c r="I132" s="156"/>
      <c r="J132" s="156"/>
      <c r="K132" s="159" t="str">
        <f>IF(COUNTIF(L132:AY132,"&lt;&gt;")=0,"",SUMPRODUCT(((Recommendations[ImplStatus]="Implemented")+(Recommendations[ImplStatus]="Compensated"))*ISNUMBER(MATCH(Recommendations[Id],L132:AY132,0)))/COUNTIF(L132:AY132,"&lt;&gt;"))</f>
        <v/>
      </c>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72"/>
    </row>
    <row r="133" spans="1:51" ht="60" customHeight="1" x14ac:dyDescent="0.35">
      <c r="A133" s="169" t="s">
        <v>2675</v>
      </c>
      <c r="B133" s="157" t="s">
        <v>2676</v>
      </c>
      <c r="C133" s="157" t="s">
        <v>2677</v>
      </c>
      <c r="D133" s="157" t="s">
        <v>2210</v>
      </c>
      <c r="E133" s="157" t="s">
        <v>1996</v>
      </c>
      <c r="F133" s="157" t="s">
        <v>21</v>
      </c>
      <c r="G133" s="157" t="s">
        <v>21</v>
      </c>
      <c r="H133" s="157" t="s">
        <v>2678</v>
      </c>
      <c r="I133" s="157" t="s">
        <v>21</v>
      </c>
      <c r="J133" s="157" t="s">
        <v>2679</v>
      </c>
      <c r="K133" s="160" t="str">
        <f>IF(COUNTIF(L133:AY133,"&lt;&gt;")=0,"",SUMPRODUCT(((Recommendations[ImplStatus]="Implemented")+(Recommendations[ImplStatus]="Compensated"))*ISNUMBER(MATCH(Recommendations[Id],L133:AY133,0)))/COUNTIF(L133:AY133,"&lt;&gt;"))</f>
        <v/>
      </c>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73"/>
    </row>
    <row r="134" spans="1:51" ht="60" customHeight="1" x14ac:dyDescent="0.35">
      <c r="A134" s="169" t="s">
        <v>2680</v>
      </c>
      <c r="B134" s="157" t="s">
        <v>2681</v>
      </c>
      <c r="C134" s="157" t="s">
        <v>2215</v>
      </c>
      <c r="D134" s="157" t="s">
        <v>2002</v>
      </c>
      <c r="E134" s="157" t="s">
        <v>21</v>
      </c>
      <c r="F134" s="157" t="s">
        <v>2004</v>
      </c>
      <c r="G134" s="157" t="s">
        <v>21</v>
      </c>
      <c r="H134" s="157" t="s">
        <v>2682</v>
      </c>
      <c r="I134" s="157" t="s">
        <v>21</v>
      </c>
      <c r="J134" s="157" t="s">
        <v>2683</v>
      </c>
      <c r="K134" s="160" t="str">
        <f>IF(COUNTIF(L134:AY134,"&lt;&gt;")=0,"",SUMPRODUCT(((Recommendations[ImplStatus]="Implemented")+(Recommendations[ImplStatus]="Compensated"))*ISNUMBER(MATCH(Recommendations[Id],L134:AY134,0)))/COUNTIF(L134:AY134,"&lt;&gt;"))</f>
        <v/>
      </c>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73"/>
    </row>
    <row r="135" spans="1:51" ht="60" customHeight="1" outlineLevel="1" x14ac:dyDescent="0.35">
      <c r="A135" s="168" t="s">
        <v>965</v>
      </c>
      <c r="B135" s="156" t="s">
        <v>2684</v>
      </c>
      <c r="C135" s="156"/>
      <c r="D135" s="156"/>
      <c r="E135" s="156"/>
      <c r="F135" s="156"/>
      <c r="G135" s="156"/>
      <c r="H135" s="156"/>
      <c r="I135" s="156"/>
      <c r="J135" s="156"/>
      <c r="K135" s="159" t="str">
        <f>IF(COUNTIF(L135:AY135,"&lt;&gt;")=0,"",SUMPRODUCT(((Recommendations[ImplStatus]="Implemented")+(Recommendations[ImplStatus]="Compensated"))*ISNUMBER(MATCH(Recommendations[Id],L135:AY135,0)))/COUNTIF(L135:AY135,"&lt;&gt;"))</f>
        <v/>
      </c>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72"/>
    </row>
    <row r="136" spans="1:51" ht="60" customHeight="1" x14ac:dyDescent="0.35">
      <c r="A136" s="169" t="s">
        <v>2685</v>
      </c>
      <c r="B136" s="157" t="s">
        <v>2686</v>
      </c>
      <c r="C136" s="157" t="s">
        <v>2687</v>
      </c>
      <c r="D136" s="157" t="s">
        <v>2688</v>
      </c>
      <c r="E136" s="157" t="s">
        <v>2689</v>
      </c>
      <c r="F136" s="157" t="s">
        <v>2690</v>
      </c>
      <c r="G136" s="157" t="s">
        <v>21</v>
      </c>
      <c r="H136" s="157" t="s">
        <v>2691</v>
      </c>
      <c r="I136" s="157" t="s">
        <v>21</v>
      </c>
      <c r="J136" s="157" t="s">
        <v>2692</v>
      </c>
      <c r="K136" s="160" t="str">
        <f>IF(COUNTIF(L136:AY136,"&lt;&gt;")=0,"",SUMPRODUCT(((Recommendations[ImplStatus]="Implemented")+(Recommendations[ImplStatus]="Compensated"))*ISNUMBER(MATCH(Recommendations[Id],L136:AY136,0)))/COUNTIF(L136:AY136,"&lt;&gt;"))</f>
        <v/>
      </c>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73"/>
    </row>
    <row r="137" spans="1:51" ht="60" customHeight="1" x14ac:dyDescent="0.35">
      <c r="A137" s="169" t="s">
        <v>2693</v>
      </c>
      <c r="B137" s="157" t="s">
        <v>2694</v>
      </c>
      <c r="C137" s="157" t="s">
        <v>2695</v>
      </c>
      <c r="D137" s="157" t="s">
        <v>2696</v>
      </c>
      <c r="E137" s="157" t="s">
        <v>21</v>
      </c>
      <c r="F137" s="157" t="s">
        <v>21</v>
      </c>
      <c r="G137" s="157" t="s">
        <v>21</v>
      </c>
      <c r="H137" s="157" t="s">
        <v>2697</v>
      </c>
      <c r="I137" s="157" t="s">
        <v>21</v>
      </c>
      <c r="J137" s="157" t="s">
        <v>2698</v>
      </c>
      <c r="K137" s="160" t="str">
        <f>IF(COUNTIF(L137:AY137,"&lt;&gt;")=0,"",SUMPRODUCT(((Recommendations[ImplStatus]="Implemented")+(Recommendations[ImplStatus]="Compensated"))*ISNUMBER(MATCH(Recommendations[Id],L137:AY137,0)))/COUNTIF(L137:AY137,"&lt;&gt;"))</f>
        <v/>
      </c>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73"/>
    </row>
    <row r="138" spans="1:51" ht="60" customHeight="1" x14ac:dyDescent="0.35">
      <c r="A138" s="169" t="s">
        <v>2699</v>
      </c>
      <c r="B138" s="157" t="s">
        <v>2700</v>
      </c>
      <c r="C138" s="157" t="s">
        <v>2701</v>
      </c>
      <c r="D138" s="157" t="s">
        <v>21</v>
      </c>
      <c r="E138" s="157" t="s">
        <v>21</v>
      </c>
      <c r="F138" s="157" t="s">
        <v>21</v>
      </c>
      <c r="G138" s="157" t="s">
        <v>21</v>
      </c>
      <c r="H138" s="157" t="s">
        <v>2702</v>
      </c>
      <c r="I138" s="157" t="s">
        <v>21</v>
      </c>
      <c r="J138" s="157" t="s">
        <v>2703</v>
      </c>
      <c r="K138" s="160" t="str">
        <f>IF(COUNTIF(L138:AY138,"&lt;&gt;")=0,"",SUMPRODUCT(((Recommendations[ImplStatus]="Implemented")+(Recommendations[ImplStatus]="Compensated"))*ISNUMBER(MATCH(Recommendations[Id],L138:AY138,0)))/COUNTIF(L138:AY138,"&lt;&gt;"))</f>
        <v/>
      </c>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73"/>
    </row>
    <row r="139" spans="1:51" ht="60" customHeight="1" x14ac:dyDescent="0.35">
      <c r="A139" s="169" t="s">
        <v>2704</v>
      </c>
      <c r="B139" s="157" t="s">
        <v>2705</v>
      </c>
      <c r="C139" s="157" t="s">
        <v>2706</v>
      </c>
      <c r="D139" s="157" t="s">
        <v>2707</v>
      </c>
      <c r="E139" s="157" t="s">
        <v>21</v>
      </c>
      <c r="F139" s="157" t="s">
        <v>21</v>
      </c>
      <c r="G139" s="157" t="s">
        <v>21</v>
      </c>
      <c r="H139" s="157" t="s">
        <v>2708</v>
      </c>
      <c r="I139" s="157" t="s">
        <v>2709</v>
      </c>
      <c r="J139" s="157" t="s">
        <v>2710</v>
      </c>
      <c r="K139" s="160" t="str">
        <f>IF(COUNTIF(L139:AY139,"&lt;&gt;")=0,"",SUMPRODUCT(((Recommendations[ImplStatus]="Implemented")+(Recommendations[ImplStatus]="Compensated"))*ISNUMBER(MATCH(Recommendations[Id],L139:AY139,0)))/COUNTIF(L139:AY139,"&lt;&gt;"))</f>
        <v/>
      </c>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73"/>
    </row>
    <row r="140" spans="1:51" ht="60" customHeight="1" x14ac:dyDescent="0.35">
      <c r="A140" s="169" t="s">
        <v>2711</v>
      </c>
      <c r="B140" s="157" t="s">
        <v>2712</v>
      </c>
      <c r="C140" s="157" t="s">
        <v>2713</v>
      </c>
      <c r="D140" s="157" t="s">
        <v>2714</v>
      </c>
      <c r="E140" s="157" t="s">
        <v>21</v>
      </c>
      <c r="F140" s="157" t="s">
        <v>21</v>
      </c>
      <c r="G140" s="157" t="s">
        <v>21</v>
      </c>
      <c r="H140" s="157" t="s">
        <v>2715</v>
      </c>
      <c r="I140" s="157" t="s">
        <v>2438</v>
      </c>
      <c r="J140" s="157" t="s">
        <v>2716</v>
      </c>
      <c r="K140" s="160" t="str">
        <f>IF(COUNTIF(L140:AY140,"&lt;&gt;")=0,"",SUMPRODUCT(((Recommendations[ImplStatus]="Implemented")+(Recommendations[ImplStatus]="Compensated"))*ISNUMBER(MATCH(Recommendations[Id],L140:AY140,0)))/COUNTIF(L140:AY140,"&lt;&gt;"))</f>
        <v/>
      </c>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73"/>
    </row>
    <row r="141" spans="1:51" ht="60" customHeight="1" x14ac:dyDescent="0.35">
      <c r="A141" s="169" t="s">
        <v>2717</v>
      </c>
      <c r="B141" s="157" t="s">
        <v>2718</v>
      </c>
      <c r="C141" s="157" t="s">
        <v>2719</v>
      </c>
      <c r="D141" s="157" t="s">
        <v>21</v>
      </c>
      <c r="E141" s="157" t="s">
        <v>2720</v>
      </c>
      <c r="F141" s="157" t="s">
        <v>21</v>
      </c>
      <c r="G141" s="157" t="s">
        <v>21</v>
      </c>
      <c r="H141" s="157" t="s">
        <v>2721</v>
      </c>
      <c r="I141" s="157" t="s">
        <v>2438</v>
      </c>
      <c r="J141" s="157" t="s">
        <v>2722</v>
      </c>
      <c r="K141" s="160" t="str">
        <f>IF(COUNTIF(L141:AY141,"&lt;&gt;")=0,"",SUMPRODUCT(((Recommendations[ImplStatus]="Implemented")+(Recommendations[ImplStatus]="Compensated"))*ISNUMBER(MATCH(Recommendations[Id],L141:AY141,0)))/COUNTIF(L141:AY141,"&lt;&gt;"))</f>
        <v/>
      </c>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73"/>
    </row>
    <row r="142" spans="1:51" ht="60" customHeight="1" x14ac:dyDescent="0.35">
      <c r="A142" s="169" t="s">
        <v>2723</v>
      </c>
      <c r="B142" s="157" t="s">
        <v>2724</v>
      </c>
      <c r="C142" s="157" t="s">
        <v>2725</v>
      </c>
      <c r="D142" s="157" t="s">
        <v>2726</v>
      </c>
      <c r="E142" s="157" t="s">
        <v>2720</v>
      </c>
      <c r="F142" s="157" t="s">
        <v>21</v>
      </c>
      <c r="G142" s="157" t="s">
        <v>21</v>
      </c>
      <c r="H142" s="157" t="s">
        <v>2727</v>
      </c>
      <c r="I142" s="157" t="s">
        <v>2728</v>
      </c>
      <c r="J142" s="157" t="s">
        <v>2729</v>
      </c>
      <c r="K142" s="160" t="str">
        <f>IF(COUNTIF(L142:AY142,"&lt;&gt;")=0,"",SUMPRODUCT(((Recommendations[ImplStatus]="Implemented")+(Recommendations[ImplStatus]="Compensated"))*ISNUMBER(MATCH(Recommendations[Id],L142:AY142,0)))/COUNTIF(L142:AY142,"&lt;&gt;"))</f>
        <v/>
      </c>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73"/>
    </row>
    <row r="143" spans="1:51" ht="60" customHeight="1" outlineLevel="1" x14ac:dyDescent="0.35">
      <c r="A143" s="168" t="s">
        <v>969</v>
      </c>
      <c r="B143" s="156" t="s">
        <v>2730</v>
      </c>
      <c r="C143" s="156"/>
      <c r="D143" s="156"/>
      <c r="E143" s="156"/>
      <c r="F143" s="156"/>
      <c r="G143" s="156"/>
      <c r="H143" s="156"/>
      <c r="I143" s="156"/>
      <c r="J143" s="156"/>
      <c r="K143" s="159" t="str">
        <f>IF(COUNTIF(L143:AY143,"&lt;&gt;")=0,"",SUMPRODUCT(((Recommendations[ImplStatus]="Implemented")+(Recommendations[ImplStatus]="Compensated"))*ISNUMBER(MATCH(Recommendations[Id],L143:AY143,0)))/COUNTIF(L143:AY143,"&lt;&gt;"))</f>
        <v/>
      </c>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72"/>
    </row>
    <row r="144" spans="1:51" ht="60" customHeight="1" x14ac:dyDescent="0.35">
      <c r="A144" s="169" t="s">
        <v>2731</v>
      </c>
      <c r="B144" s="157" t="s">
        <v>2732</v>
      </c>
      <c r="C144" s="157" t="s">
        <v>2733</v>
      </c>
      <c r="D144" s="157" t="s">
        <v>21</v>
      </c>
      <c r="E144" s="157" t="s">
        <v>21</v>
      </c>
      <c r="F144" s="157" t="s">
        <v>21</v>
      </c>
      <c r="G144" s="157" t="s">
        <v>21</v>
      </c>
      <c r="H144" s="157" t="s">
        <v>2734</v>
      </c>
      <c r="I144" s="157" t="s">
        <v>21</v>
      </c>
      <c r="J144" s="157" t="s">
        <v>2735</v>
      </c>
      <c r="K144" s="160" t="str">
        <f>IF(COUNTIF(L144:AY144,"&lt;&gt;")=0,"",SUMPRODUCT(((Recommendations[ImplStatus]="Implemented")+(Recommendations[ImplStatus]="Compensated"))*ISNUMBER(MATCH(Recommendations[Id],L144:AY144,0)))/COUNTIF(L144:AY144,"&lt;&gt;"))</f>
        <v/>
      </c>
      <c r="L144" s="163"/>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73"/>
    </row>
    <row r="145" spans="1:51" ht="60" customHeight="1" x14ac:dyDescent="0.35">
      <c r="A145" s="169" t="s">
        <v>2736</v>
      </c>
      <c r="B145" s="157" t="s">
        <v>2737</v>
      </c>
      <c r="C145" s="157" t="s">
        <v>2738</v>
      </c>
      <c r="D145" s="157" t="s">
        <v>21</v>
      </c>
      <c r="E145" s="157" t="s">
        <v>21</v>
      </c>
      <c r="F145" s="157" t="s">
        <v>21</v>
      </c>
      <c r="G145" s="157" t="s">
        <v>21</v>
      </c>
      <c r="H145" s="157" t="s">
        <v>2739</v>
      </c>
      <c r="I145" s="157" t="s">
        <v>21</v>
      </c>
      <c r="J145" s="157" t="s">
        <v>2740</v>
      </c>
      <c r="K145" s="160" t="str">
        <f>IF(COUNTIF(L145:AY145,"&lt;&gt;")=0,"",SUMPRODUCT(((Recommendations[ImplStatus]="Implemented")+(Recommendations[ImplStatus]="Compensated"))*ISNUMBER(MATCH(Recommendations[Id],L145:AY145,0)))/COUNTIF(L145:AY145,"&lt;&gt;"))</f>
        <v/>
      </c>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73"/>
    </row>
    <row r="146" spans="1:51" ht="60" customHeight="1" x14ac:dyDescent="0.35">
      <c r="A146" s="169" t="s">
        <v>2741</v>
      </c>
      <c r="B146" s="157" t="s">
        <v>2742</v>
      </c>
      <c r="C146" s="157" t="s">
        <v>2743</v>
      </c>
      <c r="D146" s="157" t="s">
        <v>2744</v>
      </c>
      <c r="E146" s="157" t="s">
        <v>21</v>
      </c>
      <c r="F146" s="157" t="s">
        <v>21</v>
      </c>
      <c r="G146" s="157" t="s">
        <v>21</v>
      </c>
      <c r="H146" s="157" t="s">
        <v>2745</v>
      </c>
      <c r="I146" s="157" t="s">
        <v>21</v>
      </c>
      <c r="J146" s="157" t="s">
        <v>2746</v>
      </c>
      <c r="K146" s="160" t="str">
        <f>IF(COUNTIF(L146:AY146,"&lt;&gt;")=0,"",SUMPRODUCT(((Recommendations[ImplStatus]="Implemented")+(Recommendations[ImplStatus]="Compensated"))*ISNUMBER(MATCH(Recommendations[Id],L146:AY146,0)))/COUNTIF(L146:AY146,"&lt;&gt;"))</f>
        <v/>
      </c>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73"/>
    </row>
    <row r="147" spans="1:51" ht="60" customHeight="1" outlineLevel="1" x14ac:dyDescent="0.35">
      <c r="A147" s="167" t="s">
        <v>2747</v>
      </c>
      <c r="B147" s="155" t="s">
        <v>2748</v>
      </c>
      <c r="C147" s="155"/>
      <c r="D147" s="155"/>
      <c r="E147" s="155"/>
      <c r="F147" s="155"/>
      <c r="G147" s="155"/>
      <c r="H147" s="155"/>
      <c r="I147" s="155"/>
      <c r="J147" s="155"/>
      <c r="K147" s="158" t="str">
        <f>IF(COUNTIF(L147:AY147,"&lt;&gt;")=0,"",SUMPRODUCT(((Recommendations[ImplStatus]="Implemented")+(Recommendations[ImplStatus]="Compensated"))*ISNUMBER(MATCH(Recommendations[Id],L147:AY147,0)))/COUNTIF(L147:AY147,"&lt;&gt;"))</f>
        <v/>
      </c>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71"/>
    </row>
    <row r="148" spans="1:51" ht="60" customHeight="1" outlineLevel="1" x14ac:dyDescent="0.35">
      <c r="A148" s="168" t="s">
        <v>991</v>
      </c>
      <c r="B148" s="156" t="s">
        <v>2749</v>
      </c>
      <c r="C148" s="156"/>
      <c r="D148" s="156"/>
      <c r="E148" s="156"/>
      <c r="F148" s="156"/>
      <c r="G148" s="156"/>
      <c r="H148" s="156"/>
      <c r="I148" s="156"/>
      <c r="J148" s="156"/>
      <c r="K148" s="159" t="str">
        <f>IF(COUNTIF(L148:AY148,"&lt;&gt;")=0,"",SUMPRODUCT(((Recommendations[ImplStatus]="Implemented")+(Recommendations[ImplStatus]="Compensated"))*ISNUMBER(MATCH(Recommendations[Id],L148:AY148,0)))/COUNTIF(L148:AY148,"&lt;&gt;"))</f>
        <v/>
      </c>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72"/>
    </row>
    <row r="149" spans="1:51" ht="60" customHeight="1" x14ac:dyDescent="0.35">
      <c r="A149" s="169" t="s">
        <v>2750</v>
      </c>
      <c r="B149" s="157" t="s">
        <v>2751</v>
      </c>
      <c r="C149" s="157" t="s">
        <v>2752</v>
      </c>
      <c r="D149" s="157" t="s">
        <v>2210</v>
      </c>
      <c r="E149" s="157" t="s">
        <v>1996</v>
      </c>
      <c r="F149" s="157" t="s">
        <v>21</v>
      </c>
      <c r="G149" s="157" t="s">
        <v>21</v>
      </c>
      <c r="H149" s="157" t="s">
        <v>2753</v>
      </c>
      <c r="I149" s="157" t="s">
        <v>21</v>
      </c>
      <c r="J149" s="157" t="s">
        <v>2754</v>
      </c>
      <c r="K149" s="160" t="str">
        <f>IF(COUNTIF(L149:AY149,"&lt;&gt;")=0,"",SUMPRODUCT(((Recommendations[ImplStatus]="Implemented")+(Recommendations[ImplStatus]="Compensated"))*ISNUMBER(MATCH(Recommendations[Id],L149:AY149,0)))/COUNTIF(L149:AY149,"&lt;&gt;"))</f>
        <v/>
      </c>
      <c r="L149" s="163"/>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73"/>
    </row>
    <row r="150" spans="1:51" ht="60" customHeight="1" x14ac:dyDescent="0.35">
      <c r="A150" s="169" t="s">
        <v>2755</v>
      </c>
      <c r="B150" s="157" t="s">
        <v>2756</v>
      </c>
      <c r="C150" s="157" t="s">
        <v>2001</v>
      </c>
      <c r="D150" s="157" t="s">
        <v>2002</v>
      </c>
      <c r="E150" s="157" t="s">
        <v>21</v>
      </c>
      <c r="F150" s="157" t="s">
        <v>2004</v>
      </c>
      <c r="G150" s="157" t="s">
        <v>21</v>
      </c>
      <c r="H150" s="157" t="s">
        <v>2757</v>
      </c>
      <c r="I150" s="157" t="s">
        <v>21</v>
      </c>
      <c r="J150" s="157" t="s">
        <v>2758</v>
      </c>
      <c r="K150" s="160" t="str">
        <f>IF(COUNTIF(L150:AY150,"&lt;&gt;")=0,"",SUMPRODUCT(((Recommendations[ImplStatus]="Implemented")+(Recommendations[ImplStatus]="Compensated"))*ISNUMBER(MATCH(Recommendations[Id],L150:AY150,0)))/COUNTIF(L150:AY150,"&lt;&gt;"))</f>
        <v/>
      </c>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73"/>
    </row>
    <row r="151" spans="1:51" ht="60" customHeight="1" outlineLevel="1" x14ac:dyDescent="0.35">
      <c r="A151" s="168" t="s">
        <v>995</v>
      </c>
      <c r="B151" s="156" t="s">
        <v>2759</v>
      </c>
      <c r="C151" s="156"/>
      <c r="D151" s="156"/>
      <c r="E151" s="156"/>
      <c r="F151" s="156"/>
      <c r="G151" s="156"/>
      <c r="H151" s="156"/>
      <c r="I151" s="156"/>
      <c r="J151" s="156"/>
      <c r="K151" s="159" t="str">
        <f>IF(COUNTIF(L151:AY151,"&lt;&gt;")=0,"",SUMPRODUCT(((Recommendations[ImplStatus]="Implemented")+(Recommendations[ImplStatus]="Compensated"))*ISNUMBER(MATCH(Recommendations[Id],L151:AY151,0)))/COUNTIF(L151:AY151,"&lt;&gt;"))</f>
        <v/>
      </c>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72"/>
    </row>
    <row r="152" spans="1:51" ht="60" customHeight="1" x14ac:dyDescent="0.35">
      <c r="A152" s="169" t="s">
        <v>2760</v>
      </c>
      <c r="B152" s="157" t="s">
        <v>2761</v>
      </c>
      <c r="C152" s="157" t="s">
        <v>2762</v>
      </c>
      <c r="D152" s="157" t="s">
        <v>21</v>
      </c>
      <c r="E152" s="157" t="s">
        <v>21</v>
      </c>
      <c r="F152" s="157" t="s">
        <v>21</v>
      </c>
      <c r="G152" s="157" t="s">
        <v>21</v>
      </c>
      <c r="H152" s="157" t="s">
        <v>2763</v>
      </c>
      <c r="I152" s="157" t="s">
        <v>2764</v>
      </c>
      <c r="J152" s="157" t="s">
        <v>2765</v>
      </c>
      <c r="K152" s="160" t="str">
        <f>IF(COUNTIF(L152:AY152,"&lt;&gt;")=0,"",SUMPRODUCT(((Recommendations[ImplStatus]="Implemented")+(Recommendations[ImplStatus]="Compensated"))*ISNUMBER(MATCH(Recommendations[Id],L152:AY152,0)))/COUNTIF(L152:AY152,"&lt;&gt;"))</f>
        <v/>
      </c>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73"/>
    </row>
    <row r="153" spans="1:51" ht="60" customHeight="1" x14ac:dyDescent="0.35">
      <c r="A153" s="169" t="s">
        <v>2766</v>
      </c>
      <c r="B153" s="157" t="s">
        <v>2767</v>
      </c>
      <c r="C153" s="157" t="s">
        <v>2768</v>
      </c>
      <c r="D153" s="157" t="s">
        <v>2769</v>
      </c>
      <c r="E153" s="157" t="s">
        <v>21</v>
      </c>
      <c r="F153" s="157" t="s">
        <v>2770</v>
      </c>
      <c r="G153" s="157" t="s">
        <v>21</v>
      </c>
      <c r="H153" s="157" t="s">
        <v>2771</v>
      </c>
      <c r="I153" s="157" t="s">
        <v>2772</v>
      </c>
      <c r="J153" s="157" t="s">
        <v>2773</v>
      </c>
      <c r="K153" s="160" t="str">
        <f>IF(COUNTIF(L153:AY153,"&lt;&gt;")=0,"",SUMPRODUCT(((Recommendations[ImplStatus]="Implemented")+(Recommendations[ImplStatus]="Compensated"))*ISNUMBER(MATCH(Recommendations[Id],L153:AY153,0)))/COUNTIF(L153:AY153,"&lt;&gt;"))</f>
        <v/>
      </c>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73"/>
    </row>
    <row r="154" spans="1:51" ht="60" customHeight="1" x14ac:dyDescent="0.35">
      <c r="A154" s="169" t="s">
        <v>2774</v>
      </c>
      <c r="B154" s="157" t="s">
        <v>2775</v>
      </c>
      <c r="C154" s="157" t="s">
        <v>2776</v>
      </c>
      <c r="D154" s="157" t="s">
        <v>21</v>
      </c>
      <c r="E154" s="157" t="s">
        <v>21</v>
      </c>
      <c r="F154" s="157" t="s">
        <v>2777</v>
      </c>
      <c r="G154" s="157" t="s">
        <v>21</v>
      </c>
      <c r="H154" s="157" t="s">
        <v>2778</v>
      </c>
      <c r="I154" s="157" t="s">
        <v>21</v>
      </c>
      <c r="J154" s="157" t="s">
        <v>2779</v>
      </c>
      <c r="K154" s="160" t="str">
        <f>IF(COUNTIF(L154:AY154,"&lt;&gt;")=0,"",SUMPRODUCT(((Recommendations[ImplStatus]="Implemented")+(Recommendations[ImplStatus]="Compensated"))*ISNUMBER(MATCH(Recommendations[Id],L154:AY154,0)))/COUNTIF(L154:AY154,"&lt;&gt;"))</f>
        <v/>
      </c>
      <c r="L154" s="163"/>
      <c r="M154" s="163"/>
      <c r="N154" s="163"/>
      <c r="O154" s="163"/>
      <c r="P154" s="163"/>
      <c r="Q154" s="163"/>
      <c r="R154" s="163"/>
      <c r="S154" s="163"/>
      <c r="T154" s="163"/>
      <c r="U154" s="163"/>
      <c r="V154" s="163"/>
      <c r="W154" s="163"/>
      <c r="X154" s="163"/>
      <c r="Y154" s="163"/>
      <c r="Z154" s="163"/>
      <c r="AA154" s="163"/>
      <c r="AB154" s="163"/>
      <c r="AC154" s="163"/>
      <c r="AD154" s="163"/>
      <c r="AE154" s="163"/>
      <c r="AF154" s="163"/>
      <c r="AG154" s="163"/>
      <c r="AH154" s="163"/>
      <c r="AI154" s="163"/>
      <c r="AJ154" s="163"/>
      <c r="AK154" s="163"/>
      <c r="AL154" s="163"/>
      <c r="AM154" s="163"/>
      <c r="AN154" s="163"/>
      <c r="AO154" s="163"/>
      <c r="AP154" s="163"/>
      <c r="AQ154" s="163"/>
      <c r="AR154" s="163"/>
      <c r="AS154" s="163"/>
      <c r="AT154" s="163"/>
      <c r="AU154" s="163"/>
      <c r="AV154" s="163"/>
      <c r="AW154" s="163"/>
      <c r="AX154" s="163"/>
      <c r="AY154" s="173"/>
    </row>
    <row r="155" spans="1:51" ht="60" customHeight="1" x14ac:dyDescent="0.35">
      <c r="A155" s="169" t="s">
        <v>2780</v>
      </c>
      <c r="B155" s="157" t="s">
        <v>2781</v>
      </c>
      <c r="C155" s="157" t="s">
        <v>2782</v>
      </c>
      <c r="D155" s="157" t="s">
        <v>21</v>
      </c>
      <c r="E155" s="157" t="s">
        <v>21</v>
      </c>
      <c r="F155" s="157" t="s">
        <v>21</v>
      </c>
      <c r="G155" s="157" t="s">
        <v>21</v>
      </c>
      <c r="H155" s="157" t="s">
        <v>2783</v>
      </c>
      <c r="I155" s="157" t="s">
        <v>2784</v>
      </c>
      <c r="J155" s="157" t="s">
        <v>2785</v>
      </c>
      <c r="K155" s="160" t="str">
        <f>IF(COUNTIF(L155:AY155,"&lt;&gt;")=0,"",SUMPRODUCT(((Recommendations[ImplStatus]="Implemented")+(Recommendations[ImplStatus]="Compensated"))*ISNUMBER(MATCH(Recommendations[Id],L155:AY155,0)))/COUNTIF(L155:AY155,"&lt;&gt;"))</f>
        <v/>
      </c>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73"/>
    </row>
    <row r="156" spans="1:51" ht="60" customHeight="1" x14ac:dyDescent="0.35">
      <c r="A156" s="169" t="s">
        <v>2786</v>
      </c>
      <c r="B156" s="157" t="s">
        <v>2787</v>
      </c>
      <c r="C156" s="157" t="s">
        <v>2788</v>
      </c>
      <c r="D156" s="157" t="s">
        <v>21</v>
      </c>
      <c r="E156" s="157" t="s">
        <v>21</v>
      </c>
      <c r="F156" s="157" t="s">
        <v>21</v>
      </c>
      <c r="G156" s="157" t="s">
        <v>21</v>
      </c>
      <c r="H156" s="157" t="s">
        <v>2789</v>
      </c>
      <c r="I156" s="157" t="s">
        <v>21</v>
      </c>
      <c r="J156" s="157" t="s">
        <v>2790</v>
      </c>
      <c r="K156" s="160" t="str">
        <f>IF(COUNTIF(L156:AY156,"&lt;&gt;")=0,"",SUMPRODUCT(((Recommendations[ImplStatus]="Implemented")+(Recommendations[ImplStatus]="Compensated"))*ISNUMBER(MATCH(Recommendations[Id],L156:AY156,0)))/COUNTIF(L156:AY156,"&lt;&gt;"))</f>
        <v/>
      </c>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73"/>
    </row>
    <row r="157" spans="1:51" ht="60" customHeight="1" x14ac:dyDescent="0.35">
      <c r="A157" s="169" t="s">
        <v>2791</v>
      </c>
      <c r="B157" s="157" t="s">
        <v>2792</v>
      </c>
      <c r="C157" s="157" t="s">
        <v>2793</v>
      </c>
      <c r="D157" s="157" t="s">
        <v>2794</v>
      </c>
      <c r="E157" s="157" t="s">
        <v>21</v>
      </c>
      <c r="F157" s="157" t="s">
        <v>21</v>
      </c>
      <c r="G157" s="157" t="s">
        <v>21</v>
      </c>
      <c r="H157" s="157" t="s">
        <v>2795</v>
      </c>
      <c r="I157" s="157" t="s">
        <v>21</v>
      </c>
      <c r="J157" s="157" t="s">
        <v>2796</v>
      </c>
      <c r="K157" s="160" t="str">
        <f>IF(COUNTIF(L157:AY157,"&lt;&gt;")=0,"",SUMPRODUCT(((Recommendations[ImplStatus]="Implemented")+(Recommendations[ImplStatus]="Compensated"))*ISNUMBER(MATCH(Recommendations[Id],L157:AY157,0)))/COUNTIF(L157:AY157,"&lt;&gt;"))</f>
        <v/>
      </c>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73"/>
    </row>
    <row r="158" spans="1:51" ht="60" customHeight="1" x14ac:dyDescent="0.35">
      <c r="A158" s="169" t="s">
        <v>2797</v>
      </c>
      <c r="B158" s="157" t="s">
        <v>2798</v>
      </c>
      <c r="C158" s="157" t="s">
        <v>2799</v>
      </c>
      <c r="D158" s="157" t="s">
        <v>2800</v>
      </c>
      <c r="E158" s="157" t="s">
        <v>21</v>
      </c>
      <c r="F158" s="157" t="s">
        <v>21</v>
      </c>
      <c r="G158" s="157" t="s">
        <v>21</v>
      </c>
      <c r="H158" s="157" t="s">
        <v>21</v>
      </c>
      <c r="I158" s="157" t="s">
        <v>21</v>
      </c>
      <c r="J158" s="157" t="s">
        <v>2801</v>
      </c>
      <c r="K158" s="160" t="str">
        <f>IF(COUNTIF(L158:AY158,"&lt;&gt;")=0,"",SUMPRODUCT(((Recommendations[ImplStatus]="Implemented")+(Recommendations[ImplStatus]="Compensated"))*ISNUMBER(MATCH(Recommendations[Id],L158:AY158,0)))/COUNTIF(L158:AY158,"&lt;&gt;"))</f>
        <v/>
      </c>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73"/>
    </row>
    <row r="159" spans="1:51" ht="60" customHeight="1" x14ac:dyDescent="0.35">
      <c r="A159" s="169" t="s">
        <v>2802</v>
      </c>
      <c r="B159" s="157" t="s">
        <v>2803</v>
      </c>
      <c r="C159" s="157" t="s">
        <v>2804</v>
      </c>
      <c r="D159" s="157" t="s">
        <v>2805</v>
      </c>
      <c r="E159" s="157" t="s">
        <v>21</v>
      </c>
      <c r="F159" s="157" t="s">
        <v>2806</v>
      </c>
      <c r="G159" s="157" t="s">
        <v>21</v>
      </c>
      <c r="H159" s="157" t="s">
        <v>2807</v>
      </c>
      <c r="I159" s="157" t="s">
        <v>2808</v>
      </c>
      <c r="J159" s="157" t="s">
        <v>2809</v>
      </c>
      <c r="K159" s="160" t="str">
        <f>IF(COUNTIF(L159:AY159,"&lt;&gt;")=0,"",SUMPRODUCT(((Recommendations[ImplStatus]="Implemented")+(Recommendations[ImplStatus]="Compensated"))*ISNUMBER(MATCH(Recommendations[Id],L159:AY159,0)))/COUNTIF(L159:AY159,"&lt;&gt;"))</f>
        <v/>
      </c>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73"/>
    </row>
    <row r="160" spans="1:51" ht="60" customHeight="1" outlineLevel="1" x14ac:dyDescent="0.35">
      <c r="A160" s="168" t="s">
        <v>999</v>
      </c>
      <c r="B160" s="156" t="s">
        <v>2810</v>
      </c>
      <c r="C160" s="156"/>
      <c r="D160" s="156"/>
      <c r="E160" s="156"/>
      <c r="F160" s="156"/>
      <c r="G160" s="156"/>
      <c r="H160" s="156"/>
      <c r="I160" s="156"/>
      <c r="J160" s="156"/>
      <c r="K160" s="159" t="str">
        <f>IF(COUNTIF(L160:AY160,"&lt;&gt;")=0,"",SUMPRODUCT(((Recommendations[ImplStatus]="Implemented")+(Recommendations[ImplStatus]="Compensated"))*ISNUMBER(MATCH(Recommendations[Id],L160:AY160,0)))/COUNTIF(L160:AY160,"&lt;&gt;"))</f>
        <v/>
      </c>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72"/>
    </row>
    <row r="161" spans="1:51" ht="60" customHeight="1" x14ac:dyDescent="0.35">
      <c r="A161" s="169" t="s">
        <v>2811</v>
      </c>
      <c r="B161" s="157" t="s">
        <v>2812</v>
      </c>
      <c r="C161" s="157" t="s">
        <v>2813</v>
      </c>
      <c r="D161" s="157" t="s">
        <v>2814</v>
      </c>
      <c r="E161" s="157" t="s">
        <v>21</v>
      </c>
      <c r="F161" s="157" t="s">
        <v>21</v>
      </c>
      <c r="G161" s="157" t="s">
        <v>2815</v>
      </c>
      <c r="H161" s="157" t="s">
        <v>2816</v>
      </c>
      <c r="I161" s="157" t="s">
        <v>2817</v>
      </c>
      <c r="J161" s="157" t="s">
        <v>2818</v>
      </c>
      <c r="K161" s="160" t="str">
        <f>IF(COUNTIF(L161:AY161,"&lt;&gt;")=0,"",SUMPRODUCT(((Recommendations[ImplStatus]="Implemented")+(Recommendations[ImplStatus]="Compensated"))*ISNUMBER(MATCH(Recommendations[Id],L161:AY161,0)))/COUNTIF(L161:AY161,"&lt;&gt;"))</f>
        <v/>
      </c>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163"/>
      <c r="AQ161" s="163"/>
      <c r="AR161" s="163"/>
      <c r="AS161" s="163"/>
      <c r="AT161" s="163"/>
      <c r="AU161" s="163"/>
      <c r="AV161" s="163"/>
      <c r="AW161" s="163"/>
      <c r="AX161" s="163"/>
      <c r="AY161" s="173"/>
    </row>
    <row r="162" spans="1:51" ht="60" customHeight="1" x14ac:dyDescent="0.35">
      <c r="A162" s="169" t="s">
        <v>2819</v>
      </c>
      <c r="B162" s="157" t="s">
        <v>2820</v>
      </c>
      <c r="C162" s="157" t="s">
        <v>2821</v>
      </c>
      <c r="D162" s="157" t="s">
        <v>2822</v>
      </c>
      <c r="E162" s="157" t="s">
        <v>21</v>
      </c>
      <c r="F162" s="157" t="s">
        <v>21</v>
      </c>
      <c r="G162" s="157" t="s">
        <v>21</v>
      </c>
      <c r="H162" s="157" t="s">
        <v>2823</v>
      </c>
      <c r="I162" s="157" t="s">
        <v>21</v>
      </c>
      <c r="J162" s="157" t="s">
        <v>2824</v>
      </c>
      <c r="K162" s="160" t="str">
        <f>IF(COUNTIF(L162:AY162,"&lt;&gt;")=0,"",SUMPRODUCT(((Recommendations[ImplStatus]="Implemented")+(Recommendations[ImplStatus]="Compensated"))*ISNUMBER(MATCH(Recommendations[Id],L162:AY162,0)))/COUNTIF(L162:AY162,"&lt;&gt;"))</f>
        <v/>
      </c>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73"/>
    </row>
    <row r="163" spans="1:51" ht="60" customHeight="1" x14ac:dyDescent="0.35">
      <c r="A163" s="169" t="s">
        <v>2825</v>
      </c>
      <c r="B163" s="157" t="s">
        <v>2826</v>
      </c>
      <c r="C163" s="157" t="s">
        <v>2827</v>
      </c>
      <c r="D163" s="157" t="s">
        <v>2822</v>
      </c>
      <c r="E163" s="157" t="s">
        <v>21</v>
      </c>
      <c r="F163" s="157" t="s">
        <v>2828</v>
      </c>
      <c r="G163" s="157" t="s">
        <v>21</v>
      </c>
      <c r="H163" s="157" t="s">
        <v>2829</v>
      </c>
      <c r="I163" s="157" t="s">
        <v>21</v>
      </c>
      <c r="J163" s="157" t="s">
        <v>2830</v>
      </c>
      <c r="K163" s="160" t="str">
        <f>IF(COUNTIF(L163:AY163,"&lt;&gt;")=0,"",SUMPRODUCT(((Recommendations[ImplStatus]="Implemented")+(Recommendations[ImplStatus]="Compensated"))*ISNUMBER(MATCH(Recommendations[Id],L163:AY163,0)))/COUNTIF(L163:AY163,"&lt;&gt;"))</f>
        <v/>
      </c>
      <c r="L163" s="163"/>
      <c r="M163" s="163"/>
      <c r="N163" s="163"/>
      <c r="O163" s="163"/>
      <c r="P163" s="163"/>
      <c r="Q163" s="163"/>
      <c r="R163" s="163"/>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73"/>
    </row>
    <row r="164" spans="1:51" ht="60" customHeight="1" x14ac:dyDescent="0.35">
      <c r="A164" s="169" t="s">
        <v>2831</v>
      </c>
      <c r="B164" s="157" t="s">
        <v>2832</v>
      </c>
      <c r="C164" s="157" t="s">
        <v>2833</v>
      </c>
      <c r="D164" s="157" t="s">
        <v>2834</v>
      </c>
      <c r="E164" s="157" t="s">
        <v>21</v>
      </c>
      <c r="F164" s="157" t="s">
        <v>21</v>
      </c>
      <c r="G164" s="157" t="s">
        <v>21</v>
      </c>
      <c r="H164" s="157" t="s">
        <v>2835</v>
      </c>
      <c r="I164" s="157" t="s">
        <v>2836</v>
      </c>
      <c r="J164" s="157" t="s">
        <v>2837</v>
      </c>
      <c r="K164" s="160" t="str">
        <f>IF(COUNTIF(L164:AY164,"&lt;&gt;")=0,"",SUMPRODUCT(((Recommendations[ImplStatus]="Implemented")+(Recommendations[ImplStatus]="Compensated"))*ISNUMBER(MATCH(Recommendations[Id],L164:AY164,0)))/COUNTIF(L164:AY164,"&lt;&gt;"))</f>
        <v/>
      </c>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73"/>
    </row>
    <row r="165" spans="1:51" ht="60" customHeight="1" x14ac:dyDescent="0.35">
      <c r="A165" s="169" t="s">
        <v>2838</v>
      </c>
      <c r="B165" s="157" t="s">
        <v>2839</v>
      </c>
      <c r="C165" s="157" t="s">
        <v>2840</v>
      </c>
      <c r="D165" s="157" t="s">
        <v>21</v>
      </c>
      <c r="E165" s="157" t="s">
        <v>21</v>
      </c>
      <c r="F165" s="157" t="s">
        <v>21</v>
      </c>
      <c r="G165" s="157" t="s">
        <v>21</v>
      </c>
      <c r="H165" s="157" t="s">
        <v>2841</v>
      </c>
      <c r="I165" s="157" t="s">
        <v>21</v>
      </c>
      <c r="J165" s="157" t="s">
        <v>2842</v>
      </c>
      <c r="K165" s="160" t="str">
        <f>IF(COUNTIF(L165:AY165,"&lt;&gt;")=0,"",SUMPRODUCT(((Recommendations[ImplStatus]="Implemented")+(Recommendations[ImplStatus]="Compensated"))*ISNUMBER(MATCH(Recommendations[Id],L165:AY165,0)))/COUNTIF(L165:AY165,"&lt;&gt;"))</f>
        <v/>
      </c>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73"/>
    </row>
    <row r="166" spans="1:51" ht="60" customHeight="1" x14ac:dyDescent="0.35">
      <c r="A166" s="169" t="s">
        <v>2843</v>
      </c>
      <c r="B166" s="157" t="s">
        <v>2844</v>
      </c>
      <c r="C166" s="157" t="s">
        <v>2845</v>
      </c>
      <c r="D166" s="157" t="s">
        <v>2846</v>
      </c>
      <c r="E166" s="157" t="s">
        <v>21</v>
      </c>
      <c r="F166" s="157" t="s">
        <v>21</v>
      </c>
      <c r="G166" s="157" t="s">
        <v>21</v>
      </c>
      <c r="H166" s="157" t="s">
        <v>2847</v>
      </c>
      <c r="I166" s="157" t="s">
        <v>2848</v>
      </c>
      <c r="J166" s="157" t="s">
        <v>2849</v>
      </c>
      <c r="K166" s="160" t="str">
        <f>IF(COUNTIF(L166:AY166,"&lt;&gt;")=0,"",SUMPRODUCT(((Recommendations[ImplStatus]="Implemented")+(Recommendations[ImplStatus]="Compensated"))*ISNUMBER(MATCH(Recommendations[Id],L166:AY166,0)))/COUNTIF(L166:AY166,"&lt;&gt;"))</f>
        <v/>
      </c>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163"/>
      <c r="AQ166" s="163"/>
      <c r="AR166" s="163"/>
      <c r="AS166" s="163"/>
      <c r="AT166" s="163"/>
      <c r="AU166" s="163"/>
      <c r="AV166" s="163"/>
      <c r="AW166" s="163"/>
      <c r="AX166" s="163"/>
      <c r="AY166" s="173"/>
    </row>
    <row r="167" spans="1:51" ht="60" customHeight="1" x14ac:dyDescent="0.35">
      <c r="A167" s="169" t="s">
        <v>2850</v>
      </c>
      <c r="B167" s="157" t="s">
        <v>2851</v>
      </c>
      <c r="C167" s="157" t="s">
        <v>2852</v>
      </c>
      <c r="D167" s="157" t="s">
        <v>21</v>
      </c>
      <c r="E167" s="157" t="s">
        <v>21</v>
      </c>
      <c r="F167" s="157" t="s">
        <v>21</v>
      </c>
      <c r="G167" s="157" t="s">
        <v>21</v>
      </c>
      <c r="H167" s="157" t="s">
        <v>2853</v>
      </c>
      <c r="I167" s="157" t="s">
        <v>2854</v>
      </c>
      <c r="J167" s="157" t="s">
        <v>2855</v>
      </c>
      <c r="K167" s="160" t="str">
        <f>IF(COUNTIF(L167:AY167,"&lt;&gt;")=0,"",SUMPRODUCT(((Recommendations[ImplStatus]="Implemented")+(Recommendations[ImplStatus]="Compensated"))*ISNUMBER(MATCH(Recommendations[Id],L167:AY167,0)))/COUNTIF(L167:AY167,"&lt;&gt;"))</f>
        <v/>
      </c>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73"/>
    </row>
    <row r="168" spans="1:51" ht="60" customHeight="1" x14ac:dyDescent="0.35">
      <c r="A168" s="169" t="s">
        <v>2856</v>
      </c>
      <c r="B168" s="157" t="s">
        <v>2857</v>
      </c>
      <c r="C168" s="157" t="s">
        <v>2858</v>
      </c>
      <c r="D168" s="157" t="s">
        <v>2859</v>
      </c>
      <c r="E168" s="157" t="s">
        <v>21</v>
      </c>
      <c r="F168" s="157" t="s">
        <v>21</v>
      </c>
      <c r="G168" s="157" t="s">
        <v>21</v>
      </c>
      <c r="H168" s="157" t="s">
        <v>2860</v>
      </c>
      <c r="I168" s="157" t="s">
        <v>21</v>
      </c>
      <c r="J168" s="157" t="s">
        <v>2861</v>
      </c>
      <c r="K168" s="160" t="str">
        <f>IF(COUNTIF(L168:AY168,"&lt;&gt;")=0,"",SUMPRODUCT(((Recommendations[ImplStatus]="Implemented")+(Recommendations[ImplStatus]="Compensated"))*ISNUMBER(MATCH(Recommendations[Id],L168:AY168,0)))/COUNTIF(L168:AY168,"&lt;&gt;"))</f>
        <v/>
      </c>
      <c r="L168" s="163"/>
      <c r="M168" s="163"/>
      <c r="N168" s="163"/>
      <c r="O168" s="163"/>
      <c r="P168" s="163"/>
      <c r="Q168" s="163"/>
      <c r="R168" s="163"/>
      <c r="S168" s="163"/>
      <c r="T168" s="163"/>
      <c r="U168" s="163"/>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63"/>
      <c r="AR168" s="163"/>
      <c r="AS168" s="163"/>
      <c r="AT168" s="163"/>
      <c r="AU168" s="163"/>
      <c r="AV168" s="163"/>
      <c r="AW168" s="163"/>
      <c r="AX168" s="163"/>
      <c r="AY168" s="173"/>
    </row>
    <row r="169" spans="1:51" ht="60" customHeight="1" x14ac:dyDescent="0.35">
      <c r="A169" s="169" t="s">
        <v>2862</v>
      </c>
      <c r="B169" s="157" t="s">
        <v>2863</v>
      </c>
      <c r="C169" s="157" t="s">
        <v>2864</v>
      </c>
      <c r="D169" s="157" t="s">
        <v>2865</v>
      </c>
      <c r="E169" s="157" t="s">
        <v>21</v>
      </c>
      <c r="F169" s="157" t="s">
        <v>21</v>
      </c>
      <c r="G169" s="157" t="s">
        <v>2866</v>
      </c>
      <c r="H169" s="157" t="s">
        <v>2867</v>
      </c>
      <c r="I169" s="157" t="s">
        <v>2868</v>
      </c>
      <c r="J169" s="157" t="s">
        <v>2869</v>
      </c>
      <c r="K169" s="160" t="str">
        <f>IF(COUNTIF(L169:AY169,"&lt;&gt;")=0,"",SUMPRODUCT(((Recommendations[ImplStatus]="Implemented")+(Recommendations[ImplStatus]="Compensated"))*ISNUMBER(MATCH(Recommendations[Id],L169:AY169,0)))/COUNTIF(L169:AY169,"&lt;&gt;"))</f>
        <v/>
      </c>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73"/>
    </row>
    <row r="170" spans="1:51" ht="60" customHeight="1" x14ac:dyDescent="0.35">
      <c r="A170" s="169" t="s">
        <v>2870</v>
      </c>
      <c r="B170" s="157" t="s">
        <v>2871</v>
      </c>
      <c r="C170" s="157" t="s">
        <v>2872</v>
      </c>
      <c r="D170" s="157" t="s">
        <v>2873</v>
      </c>
      <c r="E170" s="157" t="s">
        <v>21</v>
      </c>
      <c r="F170" s="157" t="s">
        <v>21</v>
      </c>
      <c r="G170" s="157" t="s">
        <v>21</v>
      </c>
      <c r="H170" s="157" t="s">
        <v>2874</v>
      </c>
      <c r="I170" s="157" t="s">
        <v>2875</v>
      </c>
      <c r="J170" s="157" t="s">
        <v>2876</v>
      </c>
      <c r="K170" s="160" t="str">
        <f>IF(COUNTIF(L170:AY170,"&lt;&gt;")=0,"",SUMPRODUCT(((Recommendations[ImplStatus]="Implemented")+(Recommendations[ImplStatus]="Compensated"))*ISNUMBER(MATCH(Recommendations[Id],L170:AY170,0)))/COUNTIF(L170:AY170,"&lt;&gt;"))</f>
        <v/>
      </c>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73"/>
    </row>
    <row r="171" spans="1:51" ht="60" customHeight="1" x14ac:dyDescent="0.35">
      <c r="A171" s="169" t="s">
        <v>2877</v>
      </c>
      <c r="B171" s="157" t="s">
        <v>2878</v>
      </c>
      <c r="C171" s="157" t="s">
        <v>2872</v>
      </c>
      <c r="D171" s="157" t="s">
        <v>2879</v>
      </c>
      <c r="E171" s="157" t="s">
        <v>21</v>
      </c>
      <c r="F171" s="157" t="s">
        <v>21</v>
      </c>
      <c r="G171" s="157" t="s">
        <v>2880</v>
      </c>
      <c r="H171" s="157" t="s">
        <v>2874</v>
      </c>
      <c r="I171" s="157" t="s">
        <v>2881</v>
      </c>
      <c r="J171" s="157" t="s">
        <v>2882</v>
      </c>
      <c r="K171" s="160" t="str">
        <f>IF(COUNTIF(L171:AY171,"&lt;&gt;")=0,"",SUMPRODUCT(((Recommendations[ImplStatus]="Implemented")+(Recommendations[ImplStatus]="Compensated"))*ISNUMBER(MATCH(Recommendations[Id],L171:AY171,0)))/COUNTIF(L171:AY171,"&lt;&gt;"))</f>
        <v/>
      </c>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73"/>
    </row>
    <row r="172" spans="1:51" ht="60" customHeight="1" x14ac:dyDescent="0.35">
      <c r="A172" s="169" t="s">
        <v>2883</v>
      </c>
      <c r="B172" s="157" t="s">
        <v>2884</v>
      </c>
      <c r="C172" s="157" t="s">
        <v>2885</v>
      </c>
      <c r="D172" s="157" t="s">
        <v>2886</v>
      </c>
      <c r="E172" s="157" t="s">
        <v>21</v>
      </c>
      <c r="F172" s="157" t="s">
        <v>21</v>
      </c>
      <c r="G172" s="157" t="s">
        <v>21</v>
      </c>
      <c r="H172" s="157" t="s">
        <v>2887</v>
      </c>
      <c r="I172" s="157" t="s">
        <v>21</v>
      </c>
      <c r="J172" s="157" t="s">
        <v>2888</v>
      </c>
      <c r="K172" s="160" t="str">
        <f>IF(COUNTIF(L172:AY172,"&lt;&gt;")=0,"",SUMPRODUCT(((Recommendations[ImplStatus]="Implemented")+(Recommendations[ImplStatus]="Compensated"))*ISNUMBER(MATCH(Recommendations[Id],L172:AY172,0)))/COUNTIF(L172:AY172,"&lt;&gt;"))</f>
        <v/>
      </c>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73"/>
    </row>
    <row r="173" spans="1:51" ht="60" customHeight="1" outlineLevel="1" x14ac:dyDescent="0.35">
      <c r="A173" s="168" t="s">
        <v>1003</v>
      </c>
      <c r="B173" s="156" t="s">
        <v>2889</v>
      </c>
      <c r="C173" s="156"/>
      <c r="D173" s="156"/>
      <c r="E173" s="156"/>
      <c r="F173" s="156"/>
      <c r="G173" s="156"/>
      <c r="H173" s="156"/>
      <c r="I173" s="156"/>
      <c r="J173" s="156"/>
      <c r="K173" s="159" t="str">
        <f>IF(COUNTIF(L173:AY173,"&lt;&gt;")=0,"",SUMPRODUCT(((Recommendations[ImplStatus]="Implemented")+(Recommendations[ImplStatus]="Compensated"))*ISNUMBER(MATCH(Recommendations[Id],L173:AY173,0)))/COUNTIF(L173:AY173,"&lt;&gt;"))</f>
        <v/>
      </c>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72"/>
    </row>
    <row r="174" spans="1:51" ht="60" customHeight="1" x14ac:dyDescent="0.35">
      <c r="A174" s="169" t="s">
        <v>2890</v>
      </c>
      <c r="B174" s="157" t="s">
        <v>2891</v>
      </c>
      <c r="C174" s="157" t="s">
        <v>2892</v>
      </c>
      <c r="D174" s="157" t="s">
        <v>2893</v>
      </c>
      <c r="E174" s="157" t="s">
        <v>2894</v>
      </c>
      <c r="F174" s="157" t="s">
        <v>21</v>
      </c>
      <c r="G174" s="157" t="s">
        <v>21</v>
      </c>
      <c r="H174" s="157" t="s">
        <v>2895</v>
      </c>
      <c r="I174" s="157" t="s">
        <v>2896</v>
      </c>
      <c r="J174" s="157" t="s">
        <v>2897</v>
      </c>
      <c r="K174" s="160" t="str">
        <f>IF(COUNTIF(L174:AY174,"&lt;&gt;")=0,"",SUMPRODUCT(((Recommendations[ImplStatus]="Implemented")+(Recommendations[ImplStatus]="Compensated"))*ISNUMBER(MATCH(Recommendations[Id],L174:AY174,0)))/COUNTIF(L174:AY174,"&lt;&gt;"))</f>
        <v/>
      </c>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73"/>
    </row>
    <row r="175" spans="1:51" ht="60" customHeight="1" x14ac:dyDescent="0.35">
      <c r="A175" s="169" t="s">
        <v>2898</v>
      </c>
      <c r="B175" s="157" t="s">
        <v>2899</v>
      </c>
      <c r="C175" s="157" t="s">
        <v>2900</v>
      </c>
      <c r="D175" s="157" t="s">
        <v>21</v>
      </c>
      <c r="E175" s="157" t="s">
        <v>2901</v>
      </c>
      <c r="F175" s="157" t="s">
        <v>21</v>
      </c>
      <c r="G175" s="157" t="s">
        <v>21</v>
      </c>
      <c r="H175" s="157" t="s">
        <v>2902</v>
      </c>
      <c r="I175" s="157" t="s">
        <v>21</v>
      </c>
      <c r="J175" s="157" t="s">
        <v>2903</v>
      </c>
      <c r="K175" s="160" t="str">
        <f>IF(COUNTIF(L175:AY175,"&lt;&gt;")=0,"",SUMPRODUCT(((Recommendations[ImplStatus]="Implemented")+(Recommendations[ImplStatus]="Compensated"))*ISNUMBER(MATCH(Recommendations[Id],L175:AY175,0)))/COUNTIF(L175:AY175,"&lt;&gt;"))</f>
        <v/>
      </c>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73"/>
    </row>
    <row r="176" spans="1:51" ht="60" customHeight="1" x14ac:dyDescent="0.35">
      <c r="A176" s="169" t="s">
        <v>2904</v>
      </c>
      <c r="B176" s="157" t="s">
        <v>2905</v>
      </c>
      <c r="C176" s="157" t="s">
        <v>2906</v>
      </c>
      <c r="D176" s="157" t="s">
        <v>21</v>
      </c>
      <c r="E176" s="157" t="s">
        <v>2907</v>
      </c>
      <c r="F176" s="157" t="s">
        <v>21</v>
      </c>
      <c r="G176" s="157" t="s">
        <v>21</v>
      </c>
      <c r="H176" s="157" t="s">
        <v>2908</v>
      </c>
      <c r="I176" s="157" t="s">
        <v>2909</v>
      </c>
      <c r="J176" s="157" t="s">
        <v>2910</v>
      </c>
      <c r="K176" s="160" t="str">
        <f>IF(COUNTIF(L176:AY176,"&lt;&gt;")=0,"",SUMPRODUCT(((Recommendations[ImplStatus]="Implemented")+(Recommendations[ImplStatus]="Compensated"))*ISNUMBER(MATCH(Recommendations[Id],L176:AY176,0)))/COUNTIF(L176:AY176,"&lt;&gt;"))</f>
        <v/>
      </c>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163"/>
      <c r="AQ176" s="163"/>
      <c r="AR176" s="163"/>
      <c r="AS176" s="163"/>
      <c r="AT176" s="163"/>
      <c r="AU176" s="163"/>
      <c r="AV176" s="163"/>
      <c r="AW176" s="163"/>
      <c r="AX176" s="163"/>
      <c r="AY176" s="173"/>
    </row>
    <row r="177" spans="1:51" ht="60" customHeight="1" outlineLevel="1" x14ac:dyDescent="0.35">
      <c r="A177" s="168" t="s">
        <v>1008</v>
      </c>
      <c r="B177" s="156" t="s">
        <v>2911</v>
      </c>
      <c r="C177" s="156"/>
      <c r="D177" s="156"/>
      <c r="E177" s="156"/>
      <c r="F177" s="156"/>
      <c r="G177" s="156"/>
      <c r="H177" s="156"/>
      <c r="I177" s="156"/>
      <c r="J177" s="156"/>
      <c r="K177" s="159" t="str">
        <f>IF(COUNTIF(L177:AY177,"&lt;&gt;")=0,"",SUMPRODUCT(((Recommendations[ImplStatus]="Implemented")+(Recommendations[ImplStatus]="Compensated"))*ISNUMBER(MATCH(Recommendations[Id],L177:AY177,0)))/COUNTIF(L177:AY177,"&lt;&gt;"))</f>
        <v/>
      </c>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72"/>
    </row>
    <row r="178" spans="1:51" ht="60" customHeight="1" x14ac:dyDescent="0.35">
      <c r="A178" s="169" t="s">
        <v>2912</v>
      </c>
      <c r="B178" s="157" t="s">
        <v>2913</v>
      </c>
      <c r="C178" s="157" t="s">
        <v>2914</v>
      </c>
      <c r="D178" s="157" t="s">
        <v>2915</v>
      </c>
      <c r="E178" s="157" t="s">
        <v>2916</v>
      </c>
      <c r="F178" s="157" t="s">
        <v>2917</v>
      </c>
      <c r="G178" s="157" t="s">
        <v>21</v>
      </c>
      <c r="H178" s="157" t="s">
        <v>2918</v>
      </c>
      <c r="I178" s="157" t="s">
        <v>2919</v>
      </c>
      <c r="J178" s="157" t="s">
        <v>2920</v>
      </c>
      <c r="K178" s="160" t="str">
        <f>IF(COUNTIF(L178:AY178,"&lt;&gt;")=0,"",SUMPRODUCT(((Recommendations[ImplStatus]="Implemented")+(Recommendations[ImplStatus]="Compensated"))*ISNUMBER(MATCH(Recommendations[Id],L178:AY178,0)))/COUNTIF(L178:AY178,"&lt;&gt;"))</f>
        <v/>
      </c>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163"/>
      <c r="AQ178" s="163"/>
      <c r="AR178" s="163"/>
      <c r="AS178" s="163"/>
      <c r="AT178" s="163"/>
      <c r="AU178" s="163"/>
      <c r="AV178" s="163"/>
      <c r="AW178" s="163"/>
      <c r="AX178" s="163"/>
      <c r="AY178" s="173"/>
    </row>
    <row r="179" spans="1:51" ht="60" customHeight="1" outlineLevel="1" x14ac:dyDescent="0.35">
      <c r="A179" s="168" t="s">
        <v>1012</v>
      </c>
      <c r="B179" s="156" t="s">
        <v>2921</v>
      </c>
      <c r="C179" s="156"/>
      <c r="D179" s="156"/>
      <c r="E179" s="156"/>
      <c r="F179" s="156"/>
      <c r="G179" s="156"/>
      <c r="H179" s="156"/>
      <c r="I179" s="156"/>
      <c r="J179" s="156"/>
      <c r="K179" s="159" t="str">
        <f>IF(COUNTIF(L179:AY179,"&lt;&gt;")=0,"",SUMPRODUCT(((Recommendations[ImplStatus]="Implemented")+(Recommendations[ImplStatus]="Compensated"))*ISNUMBER(MATCH(Recommendations[Id],L179:AY179,0)))/COUNTIF(L179:AY179,"&lt;&gt;"))</f>
        <v/>
      </c>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72"/>
    </row>
    <row r="180" spans="1:51" ht="60" customHeight="1" x14ac:dyDescent="0.35">
      <c r="A180" s="169" t="s">
        <v>2922</v>
      </c>
      <c r="B180" s="157" t="s">
        <v>2923</v>
      </c>
      <c r="C180" s="157" t="s">
        <v>2924</v>
      </c>
      <c r="D180" s="157" t="s">
        <v>2915</v>
      </c>
      <c r="E180" s="157" t="s">
        <v>2925</v>
      </c>
      <c r="F180" s="157" t="s">
        <v>21</v>
      </c>
      <c r="G180" s="157" t="s">
        <v>21</v>
      </c>
      <c r="H180" s="157" t="s">
        <v>2926</v>
      </c>
      <c r="I180" s="157" t="s">
        <v>2438</v>
      </c>
      <c r="J180" s="157" t="s">
        <v>2927</v>
      </c>
      <c r="K180" s="160" t="str">
        <f>IF(COUNTIF(L180:AY180,"&lt;&gt;")=0,"",SUMPRODUCT(((Recommendations[ImplStatus]="Implemented")+(Recommendations[ImplStatus]="Compensated"))*ISNUMBER(MATCH(Recommendations[Id],L180:AY180,0)))/COUNTIF(L180:AY180,"&lt;&gt;"))</f>
        <v/>
      </c>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73"/>
    </row>
    <row r="181" spans="1:51" ht="60" customHeight="1" x14ac:dyDescent="0.35">
      <c r="A181" s="169" t="s">
        <v>2928</v>
      </c>
      <c r="B181" s="157" t="s">
        <v>2929</v>
      </c>
      <c r="C181" s="157" t="s">
        <v>2930</v>
      </c>
      <c r="D181" s="157" t="s">
        <v>2931</v>
      </c>
      <c r="E181" s="157" t="s">
        <v>21</v>
      </c>
      <c r="F181" s="157" t="s">
        <v>21</v>
      </c>
      <c r="G181" s="157" t="s">
        <v>21</v>
      </c>
      <c r="H181" s="157" t="s">
        <v>2932</v>
      </c>
      <c r="I181" s="157" t="s">
        <v>2933</v>
      </c>
      <c r="J181" s="157" t="s">
        <v>2934</v>
      </c>
      <c r="K181" s="160" t="str">
        <f>IF(COUNTIF(L181:AY181,"&lt;&gt;")=0,"",SUMPRODUCT(((Recommendations[ImplStatus]="Implemented")+(Recommendations[ImplStatus]="Compensated"))*ISNUMBER(MATCH(Recommendations[Id],L181:AY181,0)))/COUNTIF(L181:AY181,"&lt;&gt;"))</f>
        <v/>
      </c>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63"/>
      <c r="AV181" s="163"/>
      <c r="AW181" s="163"/>
      <c r="AX181" s="163"/>
      <c r="AY181" s="173"/>
    </row>
    <row r="182" spans="1:51" ht="60" customHeight="1" x14ac:dyDescent="0.35">
      <c r="A182" s="169" t="s">
        <v>2935</v>
      </c>
      <c r="B182" s="157" t="s">
        <v>2936</v>
      </c>
      <c r="C182" s="157" t="s">
        <v>2937</v>
      </c>
      <c r="D182" s="157" t="s">
        <v>2938</v>
      </c>
      <c r="E182" s="157" t="s">
        <v>21</v>
      </c>
      <c r="F182" s="157" t="s">
        <v>21</v>
      </c>
      <c r="G182" s="157" t="s">
        <v>21</v>
      </c>
      <c r="H182" s="157" t="s">
        <v>2939</v>
      </c>
      <c r="I182" s="157" t="s">
        <v>2438</v>
      </c>
      <c r="J182" s="157" t="s">
        <v>2940</v>
      </c>
      <c r="K182" s="160" t="str">
        <f>IF(COUNTIF(L182:AY182,"&lt;&gt;")=0,"",SUMPRODUCT(((Recommendations[ImplStatus]="Implemented")+(Recommendations[ImplStatus]="Compensated"))*ISNUMBER(MATCH(Recommendations[Id],L182:AY182,0)))/COUNTIF(L182:AY182,"&lt;&gt;"))</f>
        <v/>
      </c>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73"/>
    </row>
    <row r="183" spans="1:51" ht="60" customHeight="1" outlineLevel="1" x14ac:dyDescent="0.35">
      <c r="A183" s="167" t="s">
        <v>2941</v>
      </c>
      <c r="B183" s="155" t="s">
        <v>2942</v>
      </c>
      <c r="C183" s="155"/>
      <c r="D183" s="155"/>
      <c r="E183" s="155"/>
      <c r="F183" s="155"/>
      <c r="G183" s="155"/>
      <c r="H183" s="155"/>
      <c r="I183" s="155"/>
      <c r="J183" s="155"/>
      <c r="K183" s="158" t="str">
        <f>IF(COUNTIF(L183:AY183,"&lt;&gt;")=0,"",SUMPRODUCT(((Recommendations[ImplStatus]="Implemented")+(Recommendations[ImplStatus]="Compensated"))*ISNUMBER(MATCH(Recommendations[Id],L183:AY183,0)))/COUNTIF(L183:AY183,"&lt;&gt;"))</f>
        <v/>
      </c>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71"/>
    </row>
    <row r="184" spans="1:51" ht="60" customHeight="1" outlineLevel="1" x14ac:dyDescent="0.35">
      <c r="A184" s="168" t="s">
        <v>1042</v>
      </c>
      <c r="B184" s="156" t="s">
        <v>2943</v>
      </c>
      <c r="C184" s="156"/>
      <c r="D184" s="156"/>
      <c r="E184" s="156"/>
      <c r="F184" s="156"/>
      <c r="G184" s="156"/>
      <c r="H184" s="156"/>
      <c r="I184" s="156"/>
      <c r="J184" s="156"/>
      <c r="K184" s="159" t="str">
        <f>IF(COUNTIF(L184:AY184,"&lt;&gt;")=0,"",SUMPRODUCT(((Recommendations[ImplStatus]="Implemented")+(Recommendations[ImplStatus]="Compensated"))*ISNUMBER(MATCH(Recommendations[Id],L184:AY184,0)))/COUNTIF(L184:AY184,"&lt;&gt;"))</f>
        <v/>
      </c>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72"/>
    </row>
    <row r="185" spans="1:51" ht="60" customHeight="1" x14ac:dyDescent="0.35">
      <c r="A185" s="169" t="s">
        <v>2944</v>
      </c>
      <c r="B185" s="157" t="s">
        <v>2945</v>
      </c>
      <c r="C185" s="157" t="s">
        <v>2946</v>
      </c>
      <c r="D185" s="157" t="s">
        <v>2210</v>
      </c>
      <c r="E185" s="157" t="s">
        <v>2947</v>
      </c>
      <c r="F185" s="157" t="s">
        <v>21</v>
      </c>
      <c r="G185" s="157" t="s">
        <v>21</v>
      </c>
      <c r="H185" s="157" t="s">
        <v>2948</v>
      </c>
      <c r="I185" s="157" t="s">
        <v>21</v>
      </c>
      <c r="J185" s="157" t="s">
        <v>2949</v>
      </c>
      <c r="K185" s="160" t="str">
        <f>IF(COUNTIF(L185:AY185,"&lt;&gt;")=0,"",SUMPRODUCT(((Recommendations[ImplStatus]="Implemented")+(Recommendations[ImplStatus]="Compensated"))*ISNUMBER(MATCH(Recommendations[Id],L185:AY185,0)))/COUNTIF(L185:AY185,"&lt;&gt;"))</f>
        <v/>
      </c>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c r="AP185" s="163"/>
      <c r="AQ185" s="163"/>
      <c r="AR185" s="163"/>
      <c r="AS185" s="163"/>
      <c r="AT185" s="163"/>
      <c r="AU185" s="163"/>
      <c r="AV185" s="163"/>
      <c r="AW185" s="163"/>
      <c r="AX185" s="163"/>
      <c r="AY185" s="173"/>
    </row>
    <row r="186" spans="1:51" ht="60" customHeight="1" x14ac:dyDescent="0.35">
      <c r="A186" s="169" t="s">
        <v>2950</v>
      </c>
      <c r="B186" s="157" t="s">
        <v>2951</v>
      </c>
      <c r="C186" s="157" t="s">
        <v>2215</v>
      </c>
      <c r="D186" s="157" t="s">
        <v>2952</v>
      </c>
      <c r="E186" s="157" t="s">
        <v>21</v>
      </c>
      <c r="F186" s="157" t="s">
        <v>21</v>
      </c>
      <c r="G186" s="157" t="s">
        <v>21</v>
      </c>
      <c r="H186" s="157" t="s">
        <v>2953</v>
      </c>
      <c r="I186" s="157" t="s">
        <v>21</v>
      </c>
      <c r="J186" s="157" t="s">
        <v>2954</v>
      </c>
      <c r="K186" s="160" t="str">
        <f>IF(COUNTIF(L186:AY186,"&lt;&gt;")=0,"",SUMPRODUCT(((Recommendations[ImplStatus]="Implemented")+(Recommendations[ImplStatus]="Compensated"))*ISNUMBER(MATCH(Recommendations[Id],L186:AY186,0)))/COUNTIF(L186:AY186,"&lt;&gt;"))</f>
        <v/>
      </c>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73"/>
    </row>
    <row r="187" spans="1:51" ht="60" customHeight="1" outlineLevel="1" x14ac:dyDescent="0.35">
      <c r="A187" s="168" t="s">
        <v>1046</v>
      </c>
      <c r="B187" s="156" t="s">
        <v>2955</v>
      </c>
      <c r="C187" s="156"/>
      <c r="D187" s="156"/>
      <c r="E187" s="156"/>
      <c r="F187" s="156"/>
      <c r="G187" s="156"/>
      <c r="H187" s="156"/>
      <c r="I187" s="156"/>
      <c r="J187" s="156"/>
      <c r="K187" s="159" t="str">
        <f>IF(COUNTIF(L187:AY187,"&lt;&gt;")=0,"",SUMPRODUCT(((Recommendations[ImplStatus]="Implemented")+(Recommendations[ImplStatus]="Compensated"))*ISNUMBER(MATCH(Recommendations[Id],L187:AY187,0)))/COUNTIF(L187:AY187,"&lt;&gt;"))</f>
        <v/>
      </c>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72"/>
    </row>
    <row r="188" spans="1:51" ht="60" customHeight="1" x14ac:dyDescent="0.35">
      <c r="A188" s="169" t="s">
        <v>2956</v>
      </c>
      <c r="B188" s="157" t="s">
        <v>2957</v>
      </c>
      <c r="C188" s="157" t="s">
        <v>2958</v>
      </c>
      <c r="D188" s="157" t="s">
        <v>2959</v>
      </c>
      <c r="E188" s="157" t="s">
        <v>21</v>
      </c>
      <c r="F188" s="157" t="s">
        <v>2960</v>
      </c>
      <c r="G188" s="157" t="s">
        <v>21</v>
      </c>
      <c r="H188" s="157" t="s">
        <v>2961</v>
      </c>
      <c r="I188" s="157" t="s">
        <v>2962</v>
      </c>
      <c r="J188" s="157" t="s">
        <v>2963</v>
      </c>
      <c r="K188" s="160" t="str">
        <f>IF(COUNTIF(L188:AY188,"&lt;&gt;")=0,"",SUMPRODUCT(((Recommendations[ImplStatus]="Implemented")+(Recommendations[ImplStatus]="Compensated"))*ISNUMBER(MATCH(Recommendations[Id],L188:AY188,0)))/COUNTIF(L188:AY188,"&lt;&gt;"))</f>
        <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73"/>
    </row>
    <row r="189" spans="1:51" ht="60" customHeight="1" x14ac:dyDescent="0.35">
      <c r="A189" s="169" t="s">
        <v>2964</v>
      </c>
      <c r="B189" s="157" t="s">
        <v>2965</v>
      </c>
      <c r="C189" s="157" t="s">
        <v>2966</v>
      </c>
      <c r="D189" s="157" t="s">
        <v>2967</v>
      </c>
      <c r="E189" s="157" t="s">
        <v>21</v>
      </c>
      <c r="F189" s="157" t="s">
        <v>21</v>
      </c>
      <c r="G189" s="157" t="s">
        <v>21</v>
      </c>
      <c r="H189" s="157" t="s">
        <v>2968</v>
      </c>
      <c r="I189" s="157" t="s">
        <v>21</v>
      </c>
      <c r="J189" s="157" t="s">
        <v>2969</v>
      </c>
      <c r="K189" s="160" t="str">
        <f>IF(COUNTIF(L189:AY189,"&lt;&gt;")=0,"",SUMPRODUCT(((Recommendations[ImplStatus]="Implemented")+(Recommendations[ImplStatus]="Compensated"))*ISNUMBER(MATCH(Recommendations[Id],L189:AY189,0)))/COUNTIF(L189:AY189,"&lt;&gt;"))</f>
        <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73"/>
    </row>
    <row r="190" spans="1:51" ht="60" customHeight="1" x14ac:dyDescent="0.35">
      <c r="A190" s="169" t="s">
        <v>2970</v>
      </c>
      <c r="B190" s="157" t="s">
        <v>2971</v>
      </c>
      <c r="C190" s="157" t="s">
        <v>2972</v>
      </c>
      <c r="D190" s="157" t="s">
        <v>2973</v>
      </c>
      <c r="E190" s="157" t="s">
        <v>21</v>
      </c>
      <c r="F190" s="157" t="s">
        <v>2974</v>
      </c>
      <c r="G190" s="157" t="s">
        <v>21</v>
      </c>
      <c r="H190" s="157" t="s">
        <v>2975</v>
      </c>
      <c r="I190" s="157" t="s">
        <v>21</v>
      </c>
      <c r="J190" s="157" t="s">
        <v>2976</v>
      </c>
      <c r="K190" s="160" t="str">
        <f>IF(COUNTIF(L190:AY190,"&lt;&gt;")=0,"",SUMPRODUCT(((Recommendations[ImplStatus]="Implemented")+(Recommendations[ImplStatus]="Compensated"))*ISNUMBER(MATCH(Recommendations[Id],L190:AY190,0)))/COUNTIF(L190:AY190,"&lt;&gt;"))</f>
        <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73"/>
    </row>
    <row r="191" spans="1:51" ht="60" customHeight="1" x14ac:dyDescent="0.35">
      <c r="A191" s="169" t="s">
        <v>2977</v>
      </c>
      <c r="B191" s="157" t="s">
        <v>2978</v>
      </c>
      <c r="C191" s="157" t="s">
        <v>2979</v>
      </c>
      <c r="D191" s="157" t="s">
        <v>21</v>
      </c>
      <c r="E191" s="157" t="s">
        <v>21</v>
      </c>
      <c r="F191" s="157" t="s">
        <v>21</v>
      </c>
      <c r="G191" s="157" t="s">
        <v>21</v>
      </c>
      <c r="H191" s="157" t="s">
        <v>2980</v>
      </c>
      <c r="I191" s="157" t="s">
        <v>21</v>
      </c>
      <c r="J191" s="157" t="s">
        <v>2981</v>
      </c>
      <c r="K191" s="160" t="str">
        <f>IF(COUNTIF(L191:AY191,"&lt;&gt;")=0,"",SUMPRODUCT(((Recommendations[ImplStatus]="Implemented")+(Recommendations[ImplStatus]="Compensated"))*ISNUMBER(MATCH(Recommendations[Id],L191:AY191,0)))/COUNTIF(L191:AY191,"&lt;&gt;"))</f>
        <v/>
      </c>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73"/>
    </row>
    <row r="192" spans="1:51" ht="60" customHeight="1" x14ac:dyDescent="0.35">
      <c r="A192" s="169" t="s">
        <v>2982</v>
      </c>
      <c r="B192" s="157" t="s">
        <v>2983</v>
      </c>
      <c r="C192" s="157" t="s">
        <v>2984</v>
      </c>
      <c r="D192" s="157" t="s">
        <v>2985</v>
      </c>
      <c r="E192" s="157" t="s">
        <v>2986</v>
      </c>
      <c r="F192" s="157" t="s">
        <v>21</v>
      </c>
      <c r="G192" s="157" t="s">
        <v>21</v>
      </c>
      <c r="H192" s="157" t="s">
        <v>2987</v>
      </c>
      <c r="I192" s="157" t="s">
        <v>21</v>
      </c>
      <c r="J192" s="157" t="s">
        <v>2988</v>
      </c>
      <c r="K192" s="160" t="str">
        <f>IF(COUNTIF(L192:AY192,"&lt;&gt;")=0,"",SUMPRODUCT(((Recommendations[ImplStatus]="Implemented")+(Recommendations[ImplStatus]="Compensated"))*ISNUMBER(MATCH(Recommendations[Id],L192:AY192,0)))/COUNTIF(L192:AY192,"&lt;&gt;"))</f>
        <v/>
      </c>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3"/>
      <c r="AT192" s="163"/>
      <c r="AU192" s="163"/>
      <c r="AV192" s="163"/>
      <c r="AW192" s="163"/>
      <c r="AX192" s="163"/>
      <c r="AY192" s="173"/>
    </row>
    <row r="193" spans="1:51" ht="60" customHeight="1" outlineLevel="1" x14ac:dyDescent="0.35">
      <c r="A193" s="168" t="s">
        <v>1050</v>
      </c>
      <c r="B193" s="156" t="s">
        <v>2989</v>
      </c>
      <c r="C193" s="156"/>
      <c r="D193" s="156"/>
      <c r="E193" s="156"/>
      <c r="F193" s="156"/>
      <c r="G193" s="156"/>
      <c r="H193" s="156"/>
      <c r="I193" s="156"/>
      <c r="J193" s="156"/>
      <c r="K193" s="159" t="str">
        <f>IF(COUNTIF(L193:AY193,"&lt;&gt;")=0,"",SUMPRODUCT(((Recommendations[ImplStatus]="Implemented")+(Recommendations[ImplStatus]="Compensated"))*ISNUMBER(MATCH(Recommendations[Id],L193:AY193,0)))/COUNTIF(L193:AY193,"&lt;&gt;"))</f>
        <v/>
      </c>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72"/>
    </row>
    <row r="194" spans="1:51" ht="60" customHeight="1" x14ac:dyDescent="0.35">
      <c r="A194" s="169" t="s">
        <v>2990</v>
      </c>
      <c r="B194" s="157" t="s">
        <v>2991</v>
      </c>
      <c r="C194" s="157" t="s">
        <v>2992</v>
      </c>
      <c r="D194" s="157" t="s">
        <v>2985</v>
      </c>
      <c r="E194" s="157" t="s">
        <v>2986</v>
      </c>
      <c r="F194" s="157" t="s">
        <v>2993</v>
      </c>
      <c r="G194" s="157" t="s">
        <v>21</v>
      </c>
      <c r="H194" s="157" t="s">
        <v>2994</v>
      </c>
      <c r="I194" s="157" t="s">
        <v>21</v>
      </c>
      <c r="J194" s="157" t="s">
        <v>2995</v>
      </c>
      <c r="K194" s="160" t="str">
        <f>IF(COUNTIF(L194:AY194,"&lt;&gt;")=0,"",SUMPRODUCT(((Recommendations[ImplStatus]="Implemented")+(Recommendations[ImplStatus]="Compensated"))*ISNUMBER(MATCH(Recommendations[Id],L194:AY194,0)))/COUNTIF(L194:AY194,"&lt;&gt;"))</f>
        <v/>
      </c>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73"/>
    </row>
    <row r="195" spans="1:51" ht="60" customHeight="1" x14ac:dyDescent="0.35">
      <c r="A195" s="169" t="s">
        <v>2996</v>
      </c>
      <c r="B195" s="157" t="s">
        <v>2997</v>
      </c>
      <c r="C195" s="157" t="s">
        <v>2998</v>
      </c>
      <c r="D195" s="157" t="s">
        <v>2999</v>
      </c>
      <c r="E195" s="157" t="s">
        <v>21</v>
      </c>
      <c r="F195" s="157" t="s">
        <v>21</v>
      </c>
      <c r="G195" s="157" t="s">
        <v>21</v>
      </c>
      <c r="H195" s="157" t="s">
        <v>3000</v>
      </c>
      <c r="I195" s="157" t="s">
        <v>21</v>
      </c>
      <c r="J195" s="157" t="s">
        <v>3001</v>
      </c>
      <c r="K195" s="160" t="str">
        <f>IF(COUNTIF(L195:AY195,"&lt;&gt;")=0,"",SUMPRODUCT(((Recommendations[ImplStatus]="Implemented")+(Recommendations[ImplStatus]="Compensated"))*ISNUMBER(MATCH(Recommendations[Id],L195:AY195,0)))/COUNTIF(L195:AY195,"&lt;&gt;"))</f>
        <v/>
      </c>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163"/>
      <c r="AQ195" s="163"/>
      <c r="AR195" s="163"/>
      <c r="AS195" s="163"/>
      <c r="AT195" s="163"/>
      <c r="AU195" s="163"/>
      <c r="AV195" s="163"/>
      <c r="AW195" s="163"/>
      <c r="AX195" s="163"/>
      <c r="AY195" s="173"/>
    </row>
    <row r="196" spans="1:51" ht="60" customHeight="1" x14ac:dyDescent="0.35">
      <c r="A196" s="169" t="s">
        <v>3002</v>
      </c>
      <c r="B196" s="157" t="s">
        <v>3003</v>
      </c>
      <c r="C196" s="157" t="s">
        <v>3004</v>
      </c>
      <c r="D196" s="157" t="s">
        <v>21</v>
      </c>
      <c r="E196" s="157" t="s">
        <v>3005</v>
      </c>
      <c r="F196" s="157" t="s">
        <v>21</v>
      </c>
      <c r="G196" s="157" t="s">
        <v>21</v>
      </c>
      <c r="H196" s="157" t="s">
        <v>3006</v>
      </c>
      <c r="I196" s="157" t="s">
        <v>21</v>
      </c>
      <c r="J196" s="157" t="s">
        <v>3007</v>
      </c>
      <c r="K196" s="160" t="str">
        <f>IF(COUNTIF(L196:AY196,"&lt;&gt;")=0,"",SUMPRODUCT(((Recommendations[ImplStatus]="Implemented")+(Recommendations[ImplStatus]="Compensated"))*ISNUMBER(MATCH(Recommendations[Id],L196:AY196,0)))/COUNTIF(L196:AY196,"&lt;&gt;"))</f>
        <v/>
      </c>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73"/>
    </row>
    <row r="197" spans="1:51" ht="60" customHeight="1" x14ac:dyDescent="0.35">
      <c r="A197" s="169" t="s">
        <v>3008</v>
      </c>
      <c r="B197" s="157" t="s">
        <v>3009</v>
      </c>
      <c r="C197" s="157" t="s">
        <v>3010</v>
      </c>
      <c r="D197" s="157" t="s">
        <v>21</v>
      </c>
      <c r="E197" s="157" t="s">
        <v>21</v>
      </c>
      <c r="F197" s="157" t="s">
        <v>21</v>
      </c>
      <c r="G197" s="157" t="s">
        <v>21</v>
      </c>
      <c r="H197" s="157" t="s">
        <v>3011</v>
      </c>
      <c r="I197" s="157" t="s">
        <v>21</v>
      </c>
      <c r="J197" s="157" t="s">
        <v>3012</v>
      </c>
      <c r="K197" s="160" t="str">
        <f>IF(COUNTIF(L197:AY197,"&lt;&gt;")=0,"",SUMPRODUCT(((Recommendations[ImplStatus]="Implemented")+(Recommendations[ImplStatus]="Compensated"))*ISNUMBER(MATCH(Recommendations[Id],L197:AY197,0)))/COUNTIF(L197:AY197,"&lt;&gt;"))</f>
        <v/>
      </c>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3"/>
      <c r="AT197" s="163"/>
      <c r="AU197" s="163"/>
      <c r="AV197" s="163"/>
      <c r="AW197" s="163"/>
      <c r="AX197" s="163"/>
      <c r="AY197" s="173"/>
    </row>
    <row r="198" spans="1:51" ht="60" customHeight="1" x14ac:dyDescent="0.35">
      <c r="A198" s="169" t="s">
        <v>3013</v>
      </c>
      <c r="B198" s="157" t="s">
        <v>3014</v>
      </c>
      <c r="C198" s="157" t="s">
        <v>3015</v>
      </c>
      <c r="D198" s="157" t="s">
        <v>3016</v>
      </c>
      <c r="E198" s="157" t="s">
        <v>21</v>
      </c>
      <c r="F198" s="157" t="s">
        <v>21</v>
      </c>
      <c r="G198" s="157" t="s">
        <v>21</v>
      </c>
      <c r="H198" s="157" t="s">
        <v>3017</v>
      </c>
      <c r="I198" s="157" t="s">
        <v>21</v>
      </c>
      <c r="J198" s="157" t="s">
        <v>3018</v>
      </c>
      <c r="K198" s="160" t="str">
        <f>IF(COUNTIF(L198:AY198,"&lt;&gt;")=0,"",SUMPRODUCT(((Recommendations[ImplStatus]="Implemented")+(Recommendations[ImplStatus]="Compensated"))*ISNUMBER(MATCH(Recommendations[Id],L198:AY198,0)))/COUNTIF(L198:AY198,"&lt;&gt;"))</f>
        <v/>
      </c>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163"/>
      <c r="AS198" s="163"/>
      <c r="AT198" s="163"/>
      <c r="AU198" s="163"/>
      <c r="AV198" s="163"/>
      <c r="AW198" s="163"/>
      <c r="AX198" s="163"/>
      <c r="AY198" s="173"/>
    </row>
    <row r="199" spans="1:51" ht="60" customHeight="1" outlineLevel="1" x14ac:dyDescent="0.35">
      <c r="A199" s="168" t="s">
        <v>1054</v>
      </c>
      <c r="B199" s="156" t="s">
        <v>3019</v>
      </c>
      <c r="C199" s="156"/>
      <c r="D199" s="156"/>
      <c r="E199" s="156"/>
      <c r="F199" s="156"/>
      <c r="G199" s="156"/>
      <c r="H199" s="156"/>
      <c r="I199" s="156"/>
      <c r="J199" s="156"/>
      <c r="K199" s="159" t="str">
        <f>IF(COUNTIF(L199:AY199,"&lt;&gt;")=0,"",SUMPRODUCT(((Recommendations[ImplStatus]="Implemented")+(Recommendations[ImplStatus]="Compensated"))*ISNUMBER(MATCH(Recommendations[Id],L199:AY199,0)))/COUNTIF(L199:AY199,"&lt;&gt;"))</f>
        <v/>
      </c>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72"/>
    </row>
    <row r="200" spans="1:51" ht="60" customHeight="1" x14ac:dyDescent="0.35">
      <c r="A200" s="169" t="s">
        <v>3020</v>
      </c>
      <c r="B200" s="157" t="s">
        <v>3021</v>
      </c>
      <c r="C200" s="157" t="s">
        <v>3022</v>
      </c>
      <c r="D200" s="157" t="s">
        <v>21</v>
      </c>
      <c r="E200" s="157" t="s">
        <v>21</v>
      </c>
      <c r="F200" s="157" t="s">
        <v>21</v>
      </c>
      <c r="G200" s="157" t="s">
        <v>21</v>
      </c>
      <c r="H200" s="157" t="s">
        <v>3023</v>
      </c>
      <c r="I200" s="157" t="s">
        <v>21</v>
      </c>
      <c r="J200" s="157" t="s">
        <v>21</v>
      </c>
      <c r="K200" s="160" t="str">
        <f>IF(COUNTIF(L200:AY200,"&lt;&gt;")=0,"",SUMPRODUCT(((Recommendations[ImplStatus]="Implemented")+(Recommendations[ImplStatus]="Compensated"))*ISNUMBER(MATCH(Recommendations[Id],L200:AY200,0)))/COUNTIF(L200:AY200,"&lt;&gt;"))</f>
        <v/>
      </c>
      <c r="L200" s="163"/>
      <c r="M200" s="163"/>
      <c r="N200" s="163"/>
      <c r="O200" s="163"/>
      <c r="P200" s="163"/>
      <c r="Q200" s="163"/>
      <c r="R200" s="163"/>
      <c r="S200" s="163"/>
      <c r="T200" s="163"/>
      <c r="U200" s="163"/>
      <c r="V200" s="163"/>
      <c r="W200" s="163"/>
      <c r="X200" s="163"/>
      <c r="Y200" s="163"/>
      <c r="Z200" s="163"/>
      <c r="AA200" s="163"/>
      <c r="AB200" s="163"/>
      <c r="AC200" s="163"/>
      <c r="AD200" s="163"/>
      <c r="AE200" s="163"/>
      <c r="AF200" s="163"/>
      <c r="AG200" s="163"/>
      <c r="AH200" s="163"/>
      <c r="AI200" s="163"/>
      <c r="AJ200" s="163"/>
      <c r="AK200" s="163"/>
      <c r="AL200" s="163"/>
      <c r="AM200" s="163"/>
      <c r="AN200" s="163"/>
      <c r="AO200" s="163"/>
      <c r="AP200" s="163"/>
      <c r="AQ200" s="163"/>
      <c r="AR200" s="163"/>
      <c r="AS200" s="163"/>
      <c r="AT200" s="163"/>
      <c r="AU200" s="163"/>
      <c r="AV200" s="163"/>
      <c r="AW200" s="163"/>
      <c r="AX200" s="163"/>
      <c r="AY200" s="173"/>
    </row>
    <row r="201" spans="1:51" ht="60" customHeight="1" x14ac:dyDescent="0.35">
      <c r="A201" s="169" t="s">
        <v>3024</v>
      </c>
      <c r="B201" s="157" t="s">
        <v>3025</v>
      </c>
      <c r="C201" s="157" t="s">
        <v>3026</v>
      </c>
      <c r="D201" s="157" t="s">
        <v>3027</v>
      </c>
      <c r="E201" s="157" t="s">
        <v>21</v>
      </c>
      <c r="F201" s="157" t="s">
        <v>21</v>
      </c>
      <c r="G201" s="157" t="s">
        <v>21</v>
      </c>
      <c r="H201" s="157" t="s">
        <v>3028</v>
      </c>
      <c r="I201" s="157" t="s">
        <v>21</v>
      </c>
      <c r="J201" s="157" t="s">
        <v>3029</v>
      </c>
      <c r="K201" s="160" t="str">
        <f>IF(COUNTIF(L201:AY201,"&lt;&gt;")=0,"",SUMPRODUCT(((Recommendations[ImplStatus]="Implemented")+(Recommendations[ImplStatus]="Compensated"))*ISNUMBER(MATCH(Recommendations[Id],L201:AY201,0)))/COUNTIF(L201:AY201,"&lt;&gt;"))</f>
        <v/>
      </c>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G201" s="163"/>
      <c r="AH201" s="163"/>
      <c r="AI201" s="163"/>
      <c r="AJ201" s="163"/>
      <c r="AK201" s="163"/>
      <c r="AL201" s="163"/>
      <c r="AM201" s="163"/>
      <c r="AN201" s="163"/>
      <c r="AO201" s="163"/>
      <c r="AP201" s="163"/>
      <c r="AQ201" s="163"/>
      <c r="AR201" s="163"/>
      <c r="AS201" s="163"/>
      <c r="AT201" s="163"/>
      <c r="AU201" s="163"/>
      <c r="AV201" s="163"/>
      <c r="AW201" s="163"/>
      <c r="AX201" s="163"/>
      <c r="AY201" s="173"/>
    </row>
    <row r="202" spans="1:51" ht="60" customHeight="1" x14ac:dyDescent="0.35">
      <c r="A202" s="169" t="s">
        <v>3030</v>
      </c>
      <c r="B202" s="157" t="s">
        <v>3031</v>
      </c>
      <c r="C202" s="157" t="s">
        <v>3032</v>
      </c>
      <c r="D202" s="157" t="s">
        <v>21</v>
      </c>
      <c r="E202" s="157" t="s">
        <v>21</v>
      </c>
      <c r="F202" s="157" t="s">
        <v>21</v>
      </c>
      <c r="G202" s="157" t="s">
        <v>21</v>
      </c>
      <c r="H202" s="157" t="s">
        <v>3033</v>
      </c>
      <c r="I202" s="157" t="s">
        <v>21</v>
      </c>
      <c r="J202" s="157" t="s">
        <v>3034</v>
      </c>
      <c r="K202" s="160" t="str">
        <f>IF(COUNTIF(L202:AY202,"&lt;&gt;")=0,"",SUMPRODUCT(((Recommendations[ImplStatus]="Implemented")+(Recommendations[ImplStatus]="Compensated"))*ISNUMBER(MATCH(Recommendations[Id],L202:AY202,0)))/COUNTIF(L202:AY202,"&lt;&gt;"))</f>
        <v/>
      </c>
      <c r="L202" s="163"/>
      <c r="M202" s="163"/>
      <c r="N202" s="163"/>
      <c r="O202" s="163"/>
      <c r="P202" s="163"/>
      <c r="Q202" s="163"/>
      <c r="R202" s="163"/>
      <c r="S202" s="163"/>
      <c r="T202" s="163"/>
      <c r="U202" s="163"/>
      <c r="V202" s="163"/>
      <c r="W202" s="163"/>
      <c r="X202" s="163"/>
      <c r="Y202" s="163"/>
      <c r="Z202" s="163"/>
      <c r="AA202" s="163"/>
      <c r="AB202" s="163"/>
      <c r="AC202" s="163"/>
      <c r="AD202" s="163"/>
      <c r="AE202" s="163"/>
      <c r="AF202" s="163"/>
      <c r="AG202" s="163"/>
      <c r="AH202" s="163"/>
      <c r="AI202" s="163"/>
      <c r="AJ202" s="163"/>
      <c r="AK202" s="163"/>
      <c r="AL202" s="163"/>
      <c r="AM202" s="163"/>
      <c r="AN202" s="163"/>
      <c r="AO202" s="163"/>
      <c r="AP202" s="163"/>
      <c r="AQ202" s="163"/>
      <c r="AR202" s="163"/>
      <c r="AS202" s="163"/>
      <c r="AT202" s="163"/>
      <c r="AU202" s="163"/>
      <c r="AV202" s="163"/>
      <c r="AW202" s="163"/>
      <c r="AX202" s="163"/>
      <c r="AY202" s="173"/>
    </row>
    <row r="203" spans="1:51" ht="60" customHeight="1" x14ac:dyDescent="0.35">
      <c r="A203" s="169" t="s">
        <v>3035</v>
      </c>
      <c r="B203" s="157" t="s">
        <v>3036</v>
      </c>
      <c r="C203" s="157" t="s">
        <v>3037</v>
      </c>
      <c r="D203" s="157" t="s">
        <v>3038</v>
      </c>
      <c r="E203" s="157" t="s">
        <v>21</v>
      </c>
      <c r="F203" s="157" t="s">
        <v>21</v>
      </c>
      <c r="G203" s="157" t="s">
        <v>21</v>
      </c>
      <c r="H203" s="157" t="s">
        <v>3039</v>
      </c>
      <c r="I203" s="157" t="s">
        <v>21</v>
      </c>
      <c r="J203" s="157" t="s">
        <v>3040</v>
      </c>
      <c r="K203" s="160" t="str">
        <f>IF(COUNTIF(L203:AY203,"&lt;&gt;")=0,"",SUMPRODUCT(((Recommendations[ImplStatus]="Implemented")+(Recommendations[ImplStatus]="Compensated"))*ISNUMBER(MATCH(Recommendations[Id],L203:AY203,0)))/COUNTIF(L203:AY203,"&lt;&gt;"))</f>
        <v/>
      </c>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73"/>
    </row>
    <row r="204" spans="1:51" ht="60" customHeight="1" x14ac:dyDescent="0.35">
      <c r="A204" s="169" t="s">
        <v>3041</v>
      </c>
      <c r="B204" s="157" t="s">
        <v>3042</v>
      </c>
      <c r="C204" s="157" t="s">
        <v>3043</v>
      </c>
      <c r="D204" s="157" t="s">
        <v>21</v>
      </c>
      <c r="E204" s="157" t="s">
        <v>21</v>
      </c>
      <c r="F204" s="157" t="s">
        <v>21</v>
      </c>
      <c r="G204" s="157" t="s">
        <v>21</v>
      </c>
      <c r="H204" s="157" t="s">
        <v>3044</v>
      </c>
      <c r="I204" s="157" t="s">
        <v>21</v>
      </c>
      <c r="J204" s="157" t="s">
        <v>3045</v>
      </c>
      <c r="K204" s="160" t="str">
        <f>IF(COUNTIF(L204:AY204,"&lt;&gt;")=0,"",SUMPRODUCT(((Recommendations[ImplStatus]="Implemented")+(Recommendations[ImplStatus]="Compensated"))*ISNUMBER(MATCH(Recommendations[Id],L204:AY204,0)))/COUNTIF(L204:AY204,"&lt;&gt;"))</f>
        <v/>
      </c>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73"/>
    </row>
    <row r="205" spans="1:51" ht="60" customHeight="1" x14ac:dyDescent="0.35">
      <c r="A205" s="169" t="s">
        <v>3046</v>
      </c>
      <c r="B205" s="157" t="s">
        <v>3047</v>
      </c>
      <c r="C205" s="157" t="s">
        <v>3048</v>
      </c>
      <c r="D205" s="157" t="s">
        <v>21</v>
      </c>
      <c r="E205" s="157" t="s">
        <v>21</v>
      </c>
      <c r="F205" s="157" t="s">
        <v>21</v>
      </c>
      <c r="G205" s="157" t="s">
        <v>21</v>
      </c>
      <c r="H205" s="157" t="s">
        <v>3049</v>
      </c>
      <c r="I205" s="157" t="s">
        <v>3050</v>
      </c>
      <c r="J205" s="157" t="s">
        <v>3051</v>
      </c>
      <c r="K205" s="160" t="str">
        <f>IF(COUNTIF(L205:AY205,"&lt;&gt;")=0,"",SUMPRODUCT(((Recommendations[ImplStatus]="Implemented")+(Recommendations[ImplStatus]="Compensated"))*ISNUMBER(MATCH(Recommendations[Id],L205:AY205,0)))/COUNTIF(L205:AY205,"&lt;&gt;"))</f>
        <v/>
      </c>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73"/>
    </row>
    <row r="206" spans="1:51" ht="60" customHeight="1" x14ac:dyDescent="0.35">
      <c r="A206" s="169" t="s">
        <v>3052</v>
      </c>
      <c r="B206" s="157" t="s">
        <v>3053</v>
      </c>
      <c r="C206" s="157" t="s">
        <v>3054</v>
      </c>
      <c r="D206" s="157" t="s">
        <v>21</v>
      </c>
      <c r="E206" s="157" t="s">
        <v>21</v>
      </c>
      <c r="F206" s="157" t="s">
        <v>21</v>
      </c>
      <c r="G206" s="157" t="s">
        <v>21</v>
      </c>
      <c r="H206" s="157" t="s">
        <v>3055</v>
      </c>
      <c r="I206" s="157" t="s">
        <v>21</v>
      </c>
      <c r="J206" s="157" t="s">
        <v>3056</v>
      </c>
      <c r="K206" s="160" t="str">
        <f>IF(COUNTIF(L206:AY206,"&lt;&gt;")=0,"",SUMPRODUCT(((Recommendations[ImplStatus]="Implemented")+(Recommendations[ImplStatus]="Compensated"))*ISNUMBER(MATCH(Recommendations[Id],L206:AY206,0)))/COUNTIF(L206:AY206,"&lt;&gt;"))</f>
        <v/>
      </c>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163"/>
      <c r="AQ206" s="163"/>
      <c r="AR206" s="163"/>
      <c r="AS206" s="163"/>
      <c r="AT206" s="163"/>
      <c r="AU206" s="163"/>
      <c r="AV206" s="163"/>
      <c r="AW206" s="163"/>
      <c r="AX206" s="163"/>
      <c r="AY206" s="173"/>
    </row>
    <row r="207" spans="1:51" ht="60" customHeight="1" x14ac:dyDescent="0.35">
      <c r="A207" s="169" t="s">
        <v>3057</v>
      </c>
      <c r="B207" s="157" t="s">
        <v>3058</v>
      </c>
      <c r="C207" s="157" t="s">
        <v>3054</v>
      </c>
      <c r="D207" s="157" t="s">
        <v>3059</v>
      </c>
      <c r="E207" s="157" t="s">
        <v>21</v>
      </c>
      <c r="F207" s="157" t="s">
        <v>21</v>
      </c>
      <c r="G207" s="157" t="s">
        <v>21</v>
      </c>
      <c r="H207" s="157" t="s">
        <v>3060</v>
      </c>
      <c r="I207" s="157" t="s">
        <v>21</v>
      </c>
      <c r="J207" s="157" t="s">
        <v>3061</v>
      </c>
      <c r="K207" s="160" t="str">
        <f>IF(COUNTIF(L207:AY207,"&lt;&gt;")=0,"",SUMPRODUCT(((Recommendations[ImplStatus]="Implemented")+(Recommendations[ImplStatus]="Compensated"))*ISNUMBER(MATCH(Recommendations[Id],L207:AY207,0)))/COUNTIF(L207:AY207,"&lt;&gt;"))</f>
        <v/>
      </c>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73"/>
    </row>
    <row r="208" spans="1:51" ht="60" customHeight="1" x14ac:dyDescent="0.35">
      <c r="A208" s="169" t="s">
        <v>3062</v>
      </c>
      <c r="B208" s="157" t="s">
        <v>3063</v>
      </c>
      <c r="C208" s="157" t="s">
        <v>3064</v>
      </c>
      <c r="D208" s="157" t="s">
        <v>3059</v>
      </c>
      <c r="E208" s="157" t="s">
        <v>21</v>
      </c>
      <c r="F208" s="157" t="s">
        <v>3065</v>
      </c>
      <c r="G208" s="157" t="s">
        <v>3066</v>
      </c>
      <c r="H208" s="157" t="s">
        <v>3067</v>
      </c>
      <c r="I208" s="157" t="s">
        <v>3068</v>
      </c>
      <c r="J208" s="157" t="s">
        <v>3069</v>
      </c>
      <c r="K208" s="160" t="str">
        <f>IF(COUNTIF(L208:AY208,"&lt;&gt;")=0,"",SUMPRODUCT(((Recommendations[ImplStatus]="Implemented")+(Recommendations[ImplStatus]="Compensated"))*ISNUMBER(MATCH(Recommendations[Id],L208:AY208,0)))/COUNTIF(L208:AY208,"&lt;&gt;"))</f>
        <v/>
      </c>
      <c r="L208" s="163"/>
      <c r="M208" s="163"/>
      <c r="N208" s="163"/>
      <c r="O208" s="163"/>
      <c r="P208" s="163"/>
      <c r="Q208" s="163"/>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73"/>
    </row>
    <row r="209" spans="1:51" ht="60" customHeight="1" x14ac:dyDescent="0.35">
      <c r="A209" s="169" t="s">
        <v>3070</v>
      </c>
      <c r="B209" s="157" t="s">
        <v>3071</v>
      </c>
      <c r="C209" s="157" t="s">
        <v>3072</v>
      </c>
      <c r="D209" s="157" t="s">
        <v>3073</v>
      </c>
      <c r="E209" s="157" t="s">
        <v>21</v>
      </c>
      <c r="F209" s="157" t="s">
        <v>3065</v>
      </c>
      <c r="G209" s="157" t="s">
        <v>3074</v>
      </c>
      <c r="H209" s="157" t="s">
        <v>3075</v>
      </c>
      <c r="I209" s="157" t="s">
        <v>3068</v>
      </c>
      <c r="J209" s="157" t="s">
        <v>3076</v>
      </c>
      <c r="K209" s="160" t="str">
        <f>IF(COUNTIF(L209:AY209,"&lt;&gt;")=0,"",SUMPRODUCT(((Recommendations[ImplStatus]="Implemented")+(Recommendations[ImplStatus]="Compensated"))*ISNUMBER(MATCH(Recommendations[Id],L209:AY209,0)))/COUNTIF(L209:AY209,"&lt;&gt;"))</f>
        <v/>
      </c>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63"/>
      <c r="AV209" s="163"/>
      <c r="AW209" s="163"/>
      <c r="AX209" s="163"/>
      <c r="AY209" s="173"/>
    </row>
    <row r="210" spans="1:51" ht="60" customHeight="1" outlineLevel="1" x14ac:dyDescent="0.35">
      <c r="A210" s="168" t="s">
        <v>1058</v>
      </c>
      <c r="B210" s="156" t="s">
        <v>3077</v>
      </c>
      <c r="C210" s="156"/>
      <c r="D210" s="156"/>
      <c r="E210" s="156"/>
      <c r="F210" s="156"/>
      <c r="G210" s="156"/>
      <c r="H210" s="156"/>
      <c r="I210" s="156"/>
      <c r="J210" s="156"/>
      <c r="K210" s="159" t="str">
        <f>IF(COUNTIF(L210:AY210,"&lt;&gt;")=0,"",SUMPRODUCT(((Recommendations[ImplStatus]="Implemented")+(Recommendations[ImplStatus]="Compensated"))*ISNUMBER(MATCH(Recommendations[Id],L210:AY210,0)))/COUNTIF(L210:AY210,"&lt;&gt;"))</f>
        <v/>
      </c>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72"/>
    </row>
    <row r="211" spans="1:51" ht="60" customHeight="1" x14ac:dyDescent="0.35">
      <c r="A211" s="169" t="s">
        <v>3078</v>
      </c>
      <c r="B211" s="157" t="s">
        <v>3079</v>
      </c>
      <c r="C211" s="157" t="s">
        <v>3080</v>
      </c>
      <c r="D211" s="157" t="s">
        <v>3081</v>
      </c>
      <c r="E211" s="157" t="s">
        <v>21</v>
      </c>
      <c r="F211" s="157" t="s">
        <v>21</v>
      </c>
      <c r="G211" s="157" t="s">
        <v>3082</v>
      </c>
      <c r="H211" s="157" t="s">
        <v>3083</v>
      </c>
      <c r="I211" s="157" t="s">
        <v>3084</v>
      </c>
      <c r="J211" s="157" t="s">
        <v>3085</v>
      </c>
      <c r="K211" s="160" t="str">
        <f>IF(COUNTIF(L211:AY211,"&lt;&gt;")=0,"",SUMPRODUCT(((Recommendations[ImplStatus]="Implemented")+(Recommendations[ImplStatus]="Compensated"))*ISNUMBER(MATCH(Recommendations[Id],L211:AY211,0)))/COUNTIF(L211:AY211,"&lt;&gt;"))</f>
        <v/>
      </c>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73"/>
    </row>
    <row r="212" spans="1:51" ht="60" customHeight="1" x14ac:dyDescent="0.35">
      <c r="A212" s="169" t="s">
        <v>3086</v>
      </c>
      <c r="B212" s="157" t="s">
        <v>3087</v>
      </c>
      <c r="C212" s="157" t="s">
        <v>3088</v>
      </c>
      <c r="D212" s="157" t="s">
        <v>3089</v>
      </c>
      <c r="E212" s="157" t="s">
        <v>21</v>
      </c>
      <c r="F212" s="157" t="s">
        <v>3090</v>
      </c>
      <c r="G212" s="157" t="s">
        <v>21</v>
      </c>
      <c r="H212" s="157" t="s">
        <v>21</v>
      </c>
      <c r="I212" s="157" t="s">
        <v>21</v>
      </c>
      <c r="J212" s="157" t="s">
        <v>3091</v>
      </c>
      <c r="K212" s="160" t="str">
        <f>IF(COUNTIF(L212:AY212,"&lt;&gt;")=0,"",SUMPRODUCT(((Recommendations[ImplStatus]="Implemented")+(Recommendations[ImplStatus]="Compensated"))*ISNUMBER(MATCH(Recommendations[Id],L212:AY212,0)))/COUNTIF(L212:AY212,"&lt;&gt;"))</f>
        <v/>
      </c>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73"/>
    </row>
    <row r="213" spans="1:51" ht="60" customHeight="1" x14ac:dyDescent="0.35">
      <c r="A213" s="169" t="s">
        <v>3092</v>
      </c>
      <c r="B213" s="157" t="s">
        <v>3093</v>
      </c>
      <c r="C213" s="157" t="s">
        <v>3094</v>
      </c>
      <c r="D213" s="157" t="s">
        <v>3095</v>
      </c>
      <c r="E213" s="157" t="s">
        <v>21</v>
      </c>
      <c r="F213" s="157" t="s">
        <v>3096</v>
      </c>
      <c r="G213" s="157" t="s">
        <v>21</v>
      </c>
      <c r="H213" s="157" t="s">
        <v>3097</v>
      </c>
      <c r="I213" s="157" t="s">
        <v>21</v>
      </c>
      <c r="J213" s="157" t="s">
        <v>3098</v>
      </c>
      <c r="K213" s="160" t="str">
        <f>IF(COUNTIF(L213:AY213,"&lt;&gt;")=0,"",SUMPRODUCT(((Recommendations[ImplStatus]="Implemented")+(Recommendations[ImplStatus]="Compensated"))*ISNUMBER(MATCH(Recommendations[Id],L213:AY213,0)))/COUNTIF(L213:AY213,"&lt;&gt;"))</f>
        <v/>
      </c>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163"/>
      <c r="AL213" s="163"/>
      <c r="AM213" s="163"/>
      <c r="AN213" s="163"/>
      <c r="AO213" s="163"/>
      <c r="AP213" s="163"/>
      <c r="AQ213" s="163"/>
      <c r="AR213" s="163"/>
      <c r="AS213" s="163"/>
      <c r="AT213" s="163"/>
      <c r="AU213" s="163"/>
      <c r="AV213" s="163"/>
      <c r="AW213" s="163"/>
      <c r="AX213" s="163"/>
      <c r="AY213" s="173"/>
    </row>
    <row r="214" spans="1:51" ht="60" customHeight="1" x14ac:dyDescent="0.35">
      <c r="A214" s="169" t="s">
        <v>3099</v>
      </c>
      <c r="B214" s="157" t="s">
        <v>3100</v>
      </c>
      <c r="C214" s="157" t="s">
        <v>3101</v>
      </c>
      <c r="D214" s="157" t="s">
        <v>3102</v>
      </c>
      <c r="E214" s="157" t="s">
        <v>21</v>
      </c>
      <c r="F214" s="157" t="s">
        <v>21</v>
      </c>
      <c r="G214" s="157" t="s">
        <v>21</v>
      </c>
      <c r="H214" s="157" t="s">
        <v>3103</v>
      </c>
      <c r="I214" s="157" t="s">
        <v>2438</v>
      </c>
      <c r="J214" s="157" t="s">
        <v>3104</v>
      </c>
      <c r="K214" s="160" t="str">
        <f>IF(COUNTIF(L214:AY214,"&lt;&gt;")=0,"",SUMPRODUCT(((Recommendations[ImplStatus]="Implemented")+(Recommendations[ImplStatus]="Compensated"))*ISNUMBER(MATCH(Recommendations[Id],L214:AY214,0)))/COUNTIF(L214:AY214,"&lt;&gt;"))</f>
        <v/>
      </c>
      <c r="L214" s="163"/>
      <c r="M214" s="163"/>
      <c r="N214" s="163"/>
      <c r="O214" s="163"/>
      <c r="P214" s="163"/>
      <c r="Q214" s="163"/>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73"/>
    </row>
    <row r="215" spans="1:51" ht="60" customHeight="1" x14ac:dyDescent="0.35">
      <c r="A215" s="169" t="s">
        <v>3105</v>
      </c>
      <c r="B215" s="157" t="s">
        <v>3106</v>
      </c>
      <c r="C215" s="157" t="s">
        <v>3107</v>
      </c>
      <c r="D215" s="157" t="s">
        <v>3108</v>
      </c>
      <c r="E215" s="157" t="s">
        <v>21</v>
      </c>
      <c r="F215" s="157" t="s">
        <v>21</v>
      </c>
      <c r="G215" s="157" t="s">
        <v>21</v>
      </c>
      <c r="H215" s="157" t="s">
        <v>3109</v>
      </c>
      <c r="I215" s="157" t="s">
        <v>21</v>
      </c>
      <c r="J215" s="157" t="s">
        <v>3110</v>
      </c>
      <c r="K215" s="160" t="str">
        <f>IF(COUNTIF(L215:AY215,"&lt;&gt;")=0,"",SUMPRODUCT(((Recommendations[ImplStatus]="Implemented")+(Recommendations[ImplStatus]="Compensated"))*ISNUMBER(MATCH(Recommendations[Id],L215:AY215,0)))/COUNTIF(L215:AY215,"&lt;&gt;"))</f>
        <v/>
      </c>
      <c r="L215" s="163"/>
      <c r="M215" s="163"/>
      <c r="N215" s="163"/>
      <c r="O215" s="163"/>
      <c r="P215" s="163"/>
      <c r="Q215" s="163"/>
      <c r="R215" s="163"/>
      <c r="S215" s="163"/>
      <c r="T215" s="163"/>
      <c r="U215" s="163"/>
      <c r="V215" s="163"/>
      <c r="W215" s="163"/>
      <c r="X215" s="163"/>
      <c r="Y215" s="163"/>
      <c r="Z215" s="163"/>
      <c r="AA215" s="163"/>
      <c r="AB215" s="163"/>
      <c r="AC215" s="163"/>
      <c r="AD215" s="163"/>
      <c r="AE215" s="163"/>
      <c r="AF215" s="163"/>
      <c r="AG215" s="163"/>
      <c r="AH215" s="163"/>
      <c r="AI215" s="163"/>
      <c r="AJ215" s="163"/>
      <c r="AK215" s="163"/>
      <c r="AL215" s="163"/>
      <c r="AM215" s="163"/>
      <c r="AN215" s="163"/>
      <c r="AO215" s="163"/>
      <c r="AP215" s="163"/>
      <c r="AQ215" s="163"/>
      <c r="AR215" s="163"/>
      <c r="AS215" s="163"/>
      <c r="AT215" s="163"/>
      <c r="AU215" s="163"/>
      <c r="AV215" s="163"/>
      <c r="AW215" s="163"/>
      <c r="AX215" s="163"/>
      <c r="AY215" s="173"/>
    </row>
    <row r="216" spans="1:51" ht="60" customHeight="1" outlineLevel="1" x14ac:dyDescent="0.35">
      <c r="A216" s="167" t="s">
        <v>3111</v>
      </c>
      <c r="B216" s="155" t="s">
        <v>3112</v>
      </c>
      <c r="C216" s="155"/>
      <c r="D216" s="155"/>
      <c r="E216" s="155"/>
      <c r="F216" s="155"/>
      <c r="G216" s="155"/>
      <c r="H216" s="155"/>
      <c r="I216" s="155"/>
      <c r="J216" s="155"/>
      <c r="K216" s="158" t="str">
        <f>IF(COUNTIF(L216:AY216,"&lt;&gt;")=0,"",SUMPRODUCT(((Recommendations[ImplStatus]="Implemented")+(Recommendations[ImplStatus]="Compensated"))*ISNUMBER(MATCH(Recommendations[Id],L216:AY216,0)))/COUNTIF(L216:AY216,"&lt;&gt;"))</f>
        <v/>
      </c>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71"/>
    </row>
    <row r="217" spans="1:51" ht="60" customHeight="1" outlineLevel="1" x14ac:dyDescent="0.35">
      <c r="A217" s="168" t="s">
        <v>1072</v>
      </c>
      <c r="B217" s="156" t="s">
        <v>3113</v>
      </c>
      <c r="C217" s="156"/>
      <c r="D217" s="156"/>
      <c r="E217" s="156"/>
      <c r="F217" s="156"/>
      <c r="G217" s="156"/>
      <c r="H217" s="156"/>
      <c r="I217" s="156"/>
      <c r="J217" s="156"/>
      <c r="K217" s="159" t="str">
        <f>IF(COUNTIF(L217:AY217,"&lt;&gt;")=0,"",SUMPRODUCT(((Recommendations[ImplStatus]="Implemented")+(Recommendations[ImplStatus]="Compensated"))*ISNUMBER(MATCH(Recommendations[Id],L217:AY217,0)))/COUNTIF(L217:AY217,"&lt;&gt;"))</f>
        <v/>
      </c>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72"/>
    </row>
    <row r="218" spans="1:51" ht="60" customHeight="1" x14ac:dyDescent="0.35">
      <c r="A218" s="169" t="s">
        <v>3114</v>
      </c>
      <c r="B218" s="157" t="s">
        <v>3115</v>
      </c>
      <c r="C218" s="157" t="s">
        <v>3116</v>
      </c>
      <c r="D218" s="157" t="s">
        <v>2210</v>
      </c>
      <c r="E218" s="157" t="s">
        <v>1996</v>
      </c>
      <c r="F218" s="157" t="s">
        <v>21</v>
      </c>
      <c r="G218" s="157" t="s">
        <v>21</v>
      </c>
      <c r="H218" s="157" t="s">
        <v>3117</v>
      </c>
      <c r="I218" s="157" t="s">
        <v>21</v>
      </c>
      <c r="J218" s="157" t="s">
        <v>3118</v>
      </c>
      <c r="K218" s="160" t="str">
        <f>IF(COUNTIF(L218:AY218,"&lt;&gt;")=0,"",SUMPRODUCT(((Recommendations[ImplStatus]="Implemented")+(Recommendations[ImplStatus]="Compensated"))*ISNUMBER(MATCH(Recommendations[Id],L218:AY218,0)))/COUNTIF(L218:AY218,"&lt;&gt;"))</f>
        <v/>
      </c>
      <c r="L218" s="163"/>
      <c r="M218" s="163"/>
      <c r="N218" s="163"/>
      <c r="O218" s="163"/>
      <c r="P218" s="163"/>
      <c r="Q218" s="163"/>
      <c r="R218" s="163"/>
      <c r="S218" s="163"/>
      <c r="T218" s="163"/>
      <c r="U218" s="163"/>
      <c r="V218" s="163"/>
      <c r="W218" s="163"/>
      <c r="X218" s="163"/>
      <c r="Y218" s="163"/>
      <c r="Z218" s="163"/>
      <c r="AA218" s="163"/>
      <c r="AB218" s="163"/>
      <c r="AC218" s="163"/>
      <c r="AD218" s="163"/>
      <c r="AE218" s="163"/>
      <c r="AF218" s="163"/>
      <c r="AG218" s="163"/>
      <c r="AH218" s="163"/>
      <c r="AI218" s="163"/>
      <c r="AJ218" s="163"/>
      <c r="AK218" s="163"/>
      <c r="AL218" s="163"/>
      <c r="AM218" s="163"/>
      <c r="AN218" s="163"/>
      <c r="AO218" s="163"/>
      <c r="AP218" s="163"/>
      <c r="AQ218" s="163"/>
      <c r="AR218" s="163"/>
      <c r="AS218" s="163"/>
      <c r="AT218" s="163"/>
      <c r="AU218" s="163"/>
      <c r="AV218" s="163"/>
      <c r="AW218" s="163"/>
      <c r="AX218" s="163"/>
      <c r="AY218" s="173"/>
    </row>
    <row r="219" spans="1:51" ht="60" customHeight="1" x14ac:dyDescent="0.35">
      <c r="A219" s="169" t="s">
        <v>3119</v>
      </c>
      <c r="B219" s="157" t="s">
        <v>3120</v>
      </c>
      <c r="C219" s="157" t="s">
        <v>2001</v>
      </c>
      <c r="D219" s="157" t="s">
        <v>2002</v>
      </c>
      <c r="E219" s="157" t="s">
        <v>21</v>
      </c>
      <c r="F219" s="157" t="s">
        <v>2004</v>
      </c>
      <c r="G219" s="157" t="s">
        <v>21</v>
      </c>
      <c r="H219" s="157" t="s">
        <v>3121</v>
      </c>
      <c r="I219" s="157" t="s">
        <v>21</v>
      </c>
      <c r="J219" s="157" t="s">
        <v>3122</v>
      </c>
      <c r="K219" s="160" t="str">
        <f>IF(COUNTIF(L219:AY219,"&lt;&gt;")=0,"",SUMPRODUCT(((Recommendations[ImplStatus]="Implemented")+(Recommendations[ImplStatus]="Compensated"))*ISNUMBER(MATCH(Recommendations[Id],L219:AY219,0)))/COUNTIF(L219:AY219,"&lt;&gt;"))</f>
        <v/>
      </c>
      <c r="L219" s="163"/>
      <c r="M219" s="163"/>
      <c r="N219" s="163"/>
      <c r="O219" s="163"/>
      <c r="P219" s="163"/>
      <c r="Q219" s="163"/>
      <c r="R219" s="163"/>
      <c r="S219" s="163"/>
      <c r="T219" s="163"/>
      <c r="U219" s="163"/>
      <c r="V219" s="163"/>
      <c r="W219" s="163"/>
      <c r="X219" s="163"/>
      <c r="Y219" s="163"/>
      <c r="Z219" s="163"/>
      <c r="AA219" s="163"/>
      <c r="AB219" s="163"/>
      <c r="AC219" s="163"/>
      <c r="AD219" s="163"/>
      <c r="AE219" s="163"/>
      <c r="AF219" s="163"/>
      <c r="AG219" s="163"/>
      <c r="AH219" s="163"/>
      <c r="AI219" s="163"/>
      <c r="AJ219" s="163"/>
      <c r="AK219" s="163"/>
      <c r="AL219" s="163"/>
      <c r="AM219" s="163"/>
      <c r="AN219" s="163"/>
      <c r="AO219" s="163"/>
      <c r="AP219" s="163"/>
      <c r="AQ219" s="163"/>
      <c r="AR219" s="163"/>
      <c r="AS219" s="163"/>
      <c r="AT219" s="163"/>
      <c r="AU219" s="163"/>
      <c r="AV219" s="163"/>
      <c r="AW219" s="163"/>
      <c r="AX219" s="163"/>
      <c r="AY219" s="173"/>
    </row>
    <row r="220" spans="1:51" ht="60" customHeight="1" outlineLevel="1" x14ac:dyDescent="0.35">
      <c r="A220" s="168" t="s">
        <v>1076</v>
      </c>
      <c r="B220" s="156" t="s">
        <v>3123</v>
      </c>
      <c r="C220" s="156"/>
      <c r="D220" s="156"/>
      <c r="E220" s="156"/>
      <c r="F220" s="156"/>
      <c r="G220" s="156"/>
      <c r="H220" s="156"/>
      <c r="I220" s="156"/>
      <c r="J220" s="156"/>
      <c r="K220" s="159" t="str">
        <f>IF(COUNTIF(L220:AY220,"&lt;&gt;")=0,"",SUMPRODUCT(((Recommendations[ImplStatus]="Implemented")+(Recommendations[ImplStatus]="Compensated"))*ISNUMBER(MATCH(Recommendations[Id],L220:AY220,0)))/COUNTIF(L220:AY220,"&lt;&gt;"))</f>
        <v/>
      </c>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72"/>
    </row>
    <row r="221" spans="1:51" ht="60" customHeight="1" x14ac:dyDescent="0.35">
      <c r="A221" s="169" t="s">
        <v>3124</v>
      </c>
      <c r="B221" s="157" t="s">
        <v>3125</v>
      </c>
      <c r="C221" s="157" t="s">
        <v>3126</v>
      </c>
      <c r="D221" s="157" t="s">
        <v>3127</v>
      </c>
      <c r="E221" s="157" t="s">
        <v>21</v>
      </c>
      <c r="F221" s="157" t="s">
        <v>21</v>
      </c>
      <c r="G221" s="157" t="s">
        <v>21</v>
      </c>
      <c r="H221" s="157" t="s">
        <v>3128</v>
      </c>
      <c r="I221" s="157" t="s">
        <v>21</v>
      </c>
      <c r="J221" s="157" t="s">
        <v>3129</v>
      </c>
      <c r="K221" s="160" t="str">
        <f>IF(COUNTIF(L221:AY221,"&lt;&gt;")=0,"",SUMPRODUCT(((Recommendations[ImplStatus]="Implemented")+(Recommendations[ImplStatus]="Compensated"))*ISNUMBER(MATCH(Recommendations[Id],L221:AY221,0)))/COUNTIF(L221:AY221,"&lt;&gt;"))</f>
        <v/>
      </c>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73"/>
    </row>
    <row r="222" spans="1:51" ht="60" customHeight="1" x14ac:dyDescent="0.35">
      <c r="A222" s="169" t="s">
        <v>3130</v>
      </c>
      <c r="B222" s="157" t="s">
        <v>3131</v>
      </c>
      <c r="C222" s="157" t="s">
        <v>3132</v>
      </c>
      <c r="D222" s="157" t="s">
        <v>3133</v>
      </c>
      <c r="E222" s="157" t="s">
        <v>21</v>
      </c>
      <c r="F222" s="157" t="s">
        <v>21</v>
      </c>
      <c r="G222" s="157" t="s">
        <v>21</v>
      </c>
      <c r="H222" s="157" t="s">
        <v>3134</v>
      </c>
      <c r="I222" s="157" t="s">
        <v>21</v>
      </c>
      <c r="J222" s="157" t="s">
        <v>3135</v>
      </c>
      <c r="K222" s="160" t="str">
        <f>IF(COUNTIF(L222:AY222,"&lt;&gt;")=0,"",SUMPRODUCT(((Recommendations[ImplStatus]="Implemented")+(Recommendations[ImplStatus]="Compensated"))*ISNUMBER(MATCH(Recommendations[Id],L222:AY222,0)))/COUNTIF(L222:AY222,"&lt;&gt;"))</f>
        <v/>
      </c>
      <c r="L222" s="163"/>
      <c r="M222" s="163"/>
      <c r="N222" s="163"/>
      <c r="O222" s="163"/>
      <c r="P222" s="163"/>
      <c r="Q222" s="163"/>
      <c r="R222" s="163"/>
      <c r="S222" s="163"/>
      <c r="T222" s="163"/>
      <c r="U222" s="163"/>
      <c r="V222" s="163"/>
      <c r="W222" s="163"/>
      <c r="X222" s="163"/>
      <c r="Y222" s="163"/>
      <c r="Z222" s="163"/>
      <c r="AA222" s="163"/>
      <c r="AB222" s="163"/>
      <c r="AC222" s="163"/>
      <c r="AD222" s="163"/>
      <c r="AE222" s="163"/>
      <c r="AF222" s="163"/>
      <c r="AG222" s="163"/>
      <c r="AH222" s="163"/>
      <c r="AI222" s="163"/>
      <c r="AJ222" s="163"/>
      <c r="AK222" s="163"/>
      <c r="AL222" s="163"/>
      <c r="AM222" s="163"/>
      <c r="AN222" s="163"/>
      <c r="AO222" s="163"/>
      <c r="AP222" s="163"/>
      <c r="AQ222" s="163"/>
      <c r="AR222" s="163"/>
      <c r="AS222" s="163"/>
      <c r="AT222" s="163"/>
      <c r="AU222" s="163"/>
      <c r="AV222" s="163"/>
      <c r="AW222" s="163"/>
      <c r="AX222" s="163"/>
      <c r="AY222" s="173"/>
    </row>
    <row r="223" spans="1:51" ht="60" customHeight="1" x14ac:dyDescent="0.35">
      <c r="A223" s="169" t="s">
        <v>3136</v>
      </c>
      <c r="B223" s="157" t="s">
        <v>3137</v>
      </c>
      <c r="C223" s="157" t="s">
        <v>3138</v>
      </c>
      <c r="D223" s="157" t="s">
        <v>21</v>
      </c>
      <c r="E223" s="157" t="s">
        <v>3139</v>
      </c>
      <c r="F223" s="157" t="s">
        <v>21</v>
      </c>
      <c r="G223" s="157" t="s">
        <v>21</v>
      </c>
      <c r="H223" s="157" t="s">
        <v>3140</v>
      </c>
      <c r="I223" s="157" t="s">
        <v>21</v>
      </c>
      <c r="J223" s="157" t="s">
        <v>3141</v>
      </c>
      <c r="K223" s="160" t="str">
        <f>IF(COUNTIF(L223:AY223,"&lt;&gt;")=0,"",SUMPRODUCT(((Recommendations[ImplStatus]="Implemented")+(Recommendations[ImplStatus]="Compensated"))*ISNUMBER(MATCH(Recommendations[Id],L223:AY223,0)))/COUNTIF(L223:AY223,"&lt;&gt;"))</f>
        <v/>
      </c>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73"/>
    </row>
    <row r="224" spans="1:51" ht="60" customHeight="1" x14ac:dyDescent="0.35">
      <c r="A224" s="169" t="s">
        <v>3142</v>
      </c>
      <c r="B224" s="157" t="s">
        <v>3143</v>
      </c>
      <c r="C224" s="157" t="s">
        <v>3144</v>
      </c>
      <c r="D224" s="157" t="s">
        <v>21</v>
      </c>
      <c r="E224" s="157" t="s">
        <v>21</v>
      </c>
      <c r="F224" s="157" t="s">
        <v>21</v>
      </c>
      <c r="G224" s="157" t="s">
        <v>21</v>
      </c>
      <c r="H224" s="157" t="s">
        <v>3145</v>
      </c>
      <c r="I224" s="157" t="s">
        <v>21</v>
      </c>
      <c r="J224" s="157" t="s">
        <v>3146</v>
      </c>
      <c r="K224" s="160" t="str">
        <f>IF(COUNTIF(L224:AY224,"&lt;&gt;")=0,"",SUMPRODUCT(((Recommendations[ImplStatus]="Implemented")+(Recommendations[ImplStatus]="Compensated"))*ISNUMBER(MATCH(Recommendations[Id],L224:AY224,0)))/COUNTIF(L224:AY224,"&lt;&gt;"))</f>
        <v/>
      </c>
      <c r="L224" s="163"/>
      <c r="M224" s="163"/>
      <c r="N224" s="163"/>
      <c r="O224" s="163"/>
      <c r="P224" s="163"/>
      <c r="Q224" s="163"/>
      <c r="R224" s="163"/>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73"/>
    </row>
    <row r="225" spans="1:51" ht="60" customHeight="1" x14ac:dyDescent="0.35">
      <c r="A225" s="169" t="s">
        <v>3147</v>
      </c>
      <c r="B225" s="157" t="s">
        <v>3148</v>
      </c>
      <c r="C225" s="157" t="s">
        <v>3149</v>
      </c>
      <c r="D225" s="157" t="s">
        <v>21</v>
      </c>
      <c r="E225" s="157" t="s">
        <v>21</v>
      </c>
      <c r="F225" s="157" t="s">
        <v>21</v>
      </c>
      <c r="G225" s="157" t="s">
        <v>21</v>
      </c>
      <c r="H225" s="157" t="s">
        <v>3150</v>
      </c>
      <c r="I225" s="157" t="s">
        <v>21</v>
      </c>
      <c r="J225" s="157" t="s">
        <v>21</v>
      </c>
      <c r="K225" s="160" t="str">
        <f>IF(COUNTIF(L225:AY225,"&lt;&gt;")=0,"",SUMPRODUCT(((Recommendations[ImplStatus]="Implemented")+(Recommendations[ImplStatus]="Compensated"))*ISNUMBER(MATCH(Recommendations[Id],L225:AY225,0)))/COUNTIF(L225:AY225,"&lt;&gt;"))</f>
        <v/>
      </c>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73"/>
    </row>
    <row r="226" spans="1:51" ht="60" customHeight="1" x14ac:dyDescent="0.35">
      <c r="A226" s="169" t="s">
        <v>3151</v>
      </c>
      <c r="B226" s="157" t="s">
        <v>3152</v>
      </c>
      <c r="C226" s="157" t="s">
        <v>3153</v>
      </c>
      <c r="D226" s="157" t="s">
        <v>21</v>
      </c>
      <c r="E226" s="157" t="s">
        <v>21</v>
      </c>
      <c r="F226" s="157" t="s">
        <v>21</v>
      </c>
      <c r="G226" s="157" t="s">
        <v>21</v>
      </c>
      <c r="H226" s="157" t="s">
        <v>3154</v>
      </c>
      <c r="I226" s="157" t="s">
        <v>21</v>
      </c>
      <c r="J226" s="157" t="s">
        <v>3155</v>
      </c>
      <c r="K226" s="160" t="str">
        <f>IF(COUNTIF(L226:AY226,"&lt;&gt;")=0,"",SUMPRODUCT(((Recommendations[ImplStatus]="Implemented")+(Recommendations[ImplStatus]="Compensated"))*ISNUMBER(MATCH(Recommendations[Id],L226:AY226,0)))/COUNTIF(L226:AY226,"&lt;&gt;"))</f>
        <v/>
      </c>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73"/>
    </row>
    <row r="227" spans="1:51" ht="60" customHeight="1" x14ac:dyDescent="0.35">
      <c r="A227" s="169" t="s">
        <v>3156</v>
      </c>
      <c r="B227" s="157" t="s">
        <v>3157</v>
      </c>
      <c r="C227" s="157" t="s">
        <v>3158</v>
      </c>
      <c r="D227" s="157" t="s">
        <v>21</v>
      </c>
      <c r="E227" s="157" t="s">
        <v>21</v>
      </c>
      <c r="F227" s="157" t="s">
        <v>21</v>
      </c>
      <c r="G227" s="157" t="s">
        <v>21</v>
      </c>
      <c r="H227" s="157" t="s">
        <v>3159</v>
      </c>
      <c r="I227" s="157" t="s">
        <v>21</v>
      </c>
      <c r="J227" s="157" t="s">
        <v>3160</v>
      </c>
      <c r="K227" s="160" t="str">
        <f>IF(COUNTIF(L227:AY227,"&lt;&gt;")=0,"",SUMPRODUCT(((Recommendations[ImplStatus]="Implemented")+(Recommendations[ImplStatus]="Compensated"))*ISNUMBER(MATCH(Recommendations[Id],L227:AY227,0)))/COUNTIF(L227:AY227,"&lt;&gt;"))</f>
        <v/>
      </c>
      <c r="L227" s="163"/>
      <c r="M227" s="163"/>
      <c r="N227" s="163"/>
      <c r="O227" s="163"/>
      <c r="P227" s="163"/>
      <c r="Q227" s="163"/>
      <c r="R227" s="163"/>
      <c r="S227" s="163"/>
      <c r="T227" s="163"/>
      <c r="U227" s="163"/>
      <c r="V227" s="163"/>
      <c r="W227" s="163"/>
      <c r="X227" s="163"/>
      <c r="Y227" s="163"/>
      <c r="Z227" s="163"/>
      <c r="AA227" s="163"/>
      <c r="AB227" s="163"/>
      <c r="AC227" s="163"/>
      <c r="AD227" s="163"/>
      <c r="AE227" s="163"/>
      <c r="AF227" s="163"/>
      <c r="AG227" s="163"/>
      <c r="AH227" s="163"/>
      <c r="AI227" s="163"/>
      <c r="AJ227" s="163"/>
      <c r="AK227" s="163"/>
      <c r="AL227" s="163"/>
      <c r="AM227" s="163"/>
      <c r="AN227" s="163"/>
      <c r="AO227" s="163"/>
      <c r="AP227" s="163"/>
      <c r="AQ227" s="163"/>
      <c r="AR227" s="163"/>
      <c r="AS227" s="163"/>
      <c r="AT227" s="163"/>
      <c r="AU227" s="163"/>
      <c r="AV227" s="163"/>
      <c r="AW227" s="163"/>
      <c r="AX227" s="163"/>
      <c r="AY227" s="173"/>
    </row>
    <row r="228" spans="1:51" ht="60" customHeight="1" x14ac:dyDescent="0.35">
      <c r="A228" s="169" t="s">
        <v>3161</v>
      </c>
      <c r="B228" s="157" t="s">
        <v>3162</v>
      </c>
      <c r="C228" s="157" t="s">
        <v>3163</v>
      </c>
      <c r="D228" s="157" t="s">
        <v>21</v>
      </c>
      <c r="E228" s="157" t="s">
        <v>21</v>
      </c>
      <c r="F228" s="157" t="s">
        <v>21</v>
      </c>
      <c r="G228" s="157" t="s">
        <v>21</v>
      </c>
      <c r="H228" s="157" t="s">
        <v>3164</v>
      </c>
      <c r="I228" s="157" t="s">
        <v>21</v>
      </c>
      <c r="J228" s="157" t="s">
        <v>3165</v>
      </c>
      <c r="K228" s="160" t="str">
        <f>IF(COUNTIF(L228:AY228,"&lt;&gt;")=0,"",SUMPRODUCT(((Recommendations[ImplStatus]="Implemented")+(Recommendations[ImplStatus]="Compensated"))*ISNUMBER(MATCH(Recommendations[Id],L228:AY228,0)))/COUNTIF(L228:AY228,"&lt;&gt;"))</f>
        <v/>
      </c>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73"/>
    </row>
    <row r="229" spans="1:51" ht="60" customHeight="1" x14ac:dyDescent="0.35">
      <c r="A229" s="169" t="s">
        <v>3166</v>
      </c>
      <c r="B229" s="157" t="s">
        <v>3167</v>
      </c>
      <c r="C229" s="157" t="s">
        <v>3168</v>
      </c>
      <c r="D229" s="157" t="s">
        <v>21</v>
      </c>
      <c r="E229" s="157" t="s">
        <v>21</v>
      </c>
      <c r="F229" s="157" t="s">
        <v>21</v>
      </c>
      <c r="G229" s="157" t="s">
        <v>21</v>
      </c>
      <c r="H229" s="157" t="s">
        <v>3169</v>
      </c>
      <c r="I229" s="157" t="s">
        <v>21</v>
      </c>
      <c r="J229" s="157" t="s">
        <v>3170</v>
      </c>
      <c r="K229" s="160" t="str">
        <f>IF(COUNTIF(L229:AY229,"&lt;&gt;")=0,"",SUMPRODUCT(((Recommendations[ImplStatus]="Implemented")+(Recommendations[ImplStatus]="Compensated"))*ISNUMBER(MATCH(Recommendations[Id],L229:AY229,0)))/COUNTIF(L229:AY229,"&lt;&gt;"))</f>
        <v/>
      </c>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73"/>
    </row>
    <row r="230" spans="1:51" ht="60" customHeight="1" outlineLevel="1" x14ac:dyDescent="0.35">
      <c r="A230" s="168" t="s">
        <v>1080</v>
      </c>
      <c r="B230" s="156" t="s">
        <v>3171</v>
      </c>
      <c r="C230" s="156"/>
      <c r="D230" s="156"/>
      <c r="E230" s="156"/>
      <c r="F230" s="156"/>
      <c r="G230" s="156"/>
      <c r="H230" s="156"/>
      <c r="I230" s="156"/>
      <c r="J230" s="156"/>
      <c r="K230" s="159" t="str">
        <f>IF(COUNTIF(L230:AY230,"&lt;&gt;")=0,"",SUMPRODUCT(((Recommendations[ImplStatus]="Implemented")+(Recommendations[ImplStatus]="Compensated"))*ISNUMBER(MATCH(Recommendations[Id],L230:AY230,0)))/COUNTIF(L230:AY230,"&lt;&gt;"))</f>
        <v/>
      </c>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72"/>
    </row>
    <row r="231" spans="1:51" ht="60" customHeight="1" x14ac:dyDescent="0.35">
      <c r="A231" s="169" t="s">
        <v>3172</v>
      </c>
      <c r="B231" s="157" t="s">
        <v>3173</v>
      </c>
      <c r="C231" s="157" t="s">
        <v>3174</v>
      </c>
      <c r="D231" s="157" t="s">
        <v>3175</v>
      </c>
      <c r="E231" s="157" t="s">
        <v>21</v>
      </c>
      <c r="F231" s="157" t="s">
        <v>21</v>
      </c>
      <c r="G231" s="157" t="s">
        <v>21</v>
      </c>
      <c r="H231" s="157" t="s">
        <v>3176</v>
      </c>
      <c r="I231" s="157" t="s">
        <v>21</v>
      </c>
      <c r="J231" s="157" t="s">
        <v>3177</v>
      </c>
      <c r="K231" s="160" t="str">
        <f>IF(COUNTIF(L231:AY231,"&lt;&gt;")=0,"",SUMPRODUCT(((Recommendations[ImplStatus]="Implemented")+(Recommendations[ImplStatus]="Compensated"))*ISNUMBER(MATCH(Recommendations[Id],L231:AY231,0)))/COUNTIF(L231:AY231,"&lt;&gt;"))</f>
        <v/>
      </c>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163"/>
      <c r="AS231" s="163"/>
      <c r="AT231" s="163"/>
      <c r="AU231" s="163"/>
      <c r="AV231" s="163"/>
      <c r="AW231" s="163"/>
      <c r="AX231" s="163"/>
      <c r="AY231" s="173"/>
    </row>
    <row r="232" spans="1:51" ht="60" customHeight="1" x14ac:dyDescent="0.35">
      <c r="A232" s="169" t="s">
        <v>3178</v>
      </c>
      <c r="B232" s="157" t="s">
        <v>3179</v>
      </c>
      <c r="C232" s="157" t="s">
        <v>3180</v>
      </c>
      <c r="D232" s="157" t="s">
        <v>3181</v>
      </c>
      <c r="E232" s="157" t="s">
        <v>21</v>
      </c>
      <c r="F232" s="157" t="s">
        <v>21</v>
      </c>
      <c r="G232" s="157" t="s">
        <v>21</v>
      </c>
      <c r="H232" s="157" t="s">
        <v>3182</v>
      </c>
      <c r="I232" s="157" t="s">
        <v>21</v>
      </c>
      <c r="J232" s="157" t="s">
        <v>3183</v>
      </c>
      <c r="K232" s="160" t="str">
        <f>IF(COUNTIF(L232:AY232,"&lt;&gt;")=0,"",SUMPRODUCT(((Recommendations[ImplStatus]="Implemented")+(Recommendations[ImplStatus]="Compensated"))*ISNUMBER(MATCH(Recommendations[Id],L232:AY232,0)))/COUNTIF(L232:AY232,"&lt;&gt;"))</f>
        <v/>
      </c>
      <c r="L232" s="163"/>
      <c r="M232" s="163"/>
      <c r="N232" s="163"/>
      <c r="O232" s="163"/>
      <c r="P232" s="163"/>
      <c r="Q232" s="163"/>
      <c r="R232" s="163"/>
      <c r="S232" s="163"/>
      <c r="T232" s="163"/>
      <c r="U232" s="163"/>
      <c r="V232" s="163"/>
      <c r="W232" s="163"/>
      <c r="X232" s="163"/>
      <c r="Y232" s="163"/>
      <c r="Z232" s="163"/>
      <c r="AA232" s="163"/>
      <c r="AB232" s="163"/>
      <c r="AC232" s="163"/>
      <c r="AD232" s="163"/>
      <c r="AE232" s="163"/>
      <c r="AF232" s="163"/>
      <c r="AG232" s="163"/>
      <c r="AH232" s="163"/>
      <c r="AI232" s="163"/>
      <c r="AJ232" s="163"/>
      <c r="AK232" s="163"/>
      <c r="AL232" s="163"/>
      <c r="AM232" s="163"/>
      <c r="AN232" s="163"/>
      <c r="AO232" s="163"/>
      <c r="AP232" s="163"/>
      <c r="AQ232" s="163"/>
      <c r="AR232" s="163"/>
      <c r="AS232" s="163"/>
      <c r="AT232" s="163"/>
      <c r="AU232" s="163"/>
      <c r="AV232" s="163"/>
      <c r="AW232" s="163"/>
      <c r="AX232" s="163"/>
      <c r="AY232" s="173"/>
    </row>
    <row r="233" spans="1:51" ht="60" customHeight="1" x14ac:dyDescent="0.35">
      <c r="A233" s="169" t="s">
        <v>3184</v>
      </c>
      <c r="B233" s="157" t="s">
        <v>3185</v>
      </c>
      <c r="C233" s="157" t="s">
        <v>3186</v>
      </c>
      <c r="D233" s="157" t="s">
        <v>3187</v>
      </c>
      <c r="E233" s="157" t="s">
        <v>21</v>
      </c>
      <c r="F233" s="157" t="s">
        <v>21</v>
      </c>
      <c r="G233" s="157" t="s">
        <v>21</v>
      </c>
      <c r="H233" s="157" t="s">
        <v>3188</v>
      </c>
      <c r="I233" s="157" t="s">
        <v>21</v>
      </c>
      <c r="J233" s="157" t="s">
        <v>3189</v>
      </c>
      <c r="K233" s="160" t="str">
        <f>IF(COUNTIF(L233:AY233,"&lt;&gt;")=0,"",SUMPRODUCT(((Recommendations[ImplStatus]="Implemented")+(Recommendations[ImplStatus]="Compensated"))*ISNUMBER(MATCH(Recommendations[Id],L233:AY233,0)))/COUNTIF(L233:AY233,"&lt;&gt;"))</f>
        <v/>
      </c>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73"/>
    </row>
    <row r="234" spans="1:51" ht="60" customHeight="1" x14ac:dyDescent="0.35">
      <c r="A234" s="169" t="s">
        <v>3190</v>
      </c>
      <c r="B234" s="157" t="s">
        <v>3191</v>
      </c>
      <c r="C234" s="157" t="s">
        <v>3192</v>
      </c>
      <c r="D234" s="157" t="s">
        <v>3193</v>
      </c>
      <c r="E234" s="157" t="s">
        <v>21</v>
      </c>
      <c r="F234" s="157" t="s">
        <v>21</v>
      </c>
      <c r="G234" s="157" t="s">
        <v>21</v>
      </c>
      <c r="H234" s="157" t="s">
        <v>3194</v>
      </c>
      <c r="I234" s="157" t="s">
        <v>21</v>
      </c>
      <c r="J234" s="157" t="s">
        <v>3195</v>
      </c>
      <c r="K234" s="160" t="str">
        <f>IF(COUNTIF(L234:AY234,"&lt;&gt;")=0,"",SUMPRODUCT(((Recommendations[ImplStatus]="Implemented")+(Recommendations[ImplStatus]="Compensated"))*ISNUMBER(MATCH(Recommendations[Id],L234:AY234,0)))/COUNTIF(L234:AY234,"&lt;&gt;"))</f>
        <v/>
      </c>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3"/>
      <c r="AT234" s="163"/>
      <c r="AU234" s="163"/>
      <c r="AV234" s="163"/>
      <c r="AW234" s="163"/>
      <c r="AX234" s="163"/>
      <c r="AY234" s="173"/>
    </row>
    <row r="235" spans="1:51" ht="60" customHeight="1" outlineLevel="1" x14ac:dyDescent="0.35">
      <c r="A235" s="168" t="s">
        <v>1084</v>
      </c>
      <c r="B235" s="156" t="s">
        <v>3196</v>
      </c>
      <c r="C235" s="156"/>
      <c r="D235" s="156"/>
      <c r="E235" s="156"/>
      <c r="F235" s="156"/>
      <c r="G235" s="156"/>
      <c r="H235" s="156"/>
      <c r="I235" s="156"/>
      <c r="J235" s="156"/>
      <c r="K235" s="159" t="str">
        <f>IF(COUNTIF(L235:AY235,"&lt;&gt;")=0,"",SUMPRODUCT(((Recommendations[ImplStatus]="Implemented")+(Recommendations[ImplStatus]="Compensated"))*ISNUMBER(MATCH(Recommendations[Id],L235:AY235,0)))/COUNTIF(L235:AY235,"&lt;&gt;"))</f>
        <v/>
      </c>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72"/>
    </row>
    <row r="236" spans="1:51" ht="60" customHeight="1" x14ac:dyDescent="0.35">
      <c r="A236" s="169" t="s">
        <v>3197</v>
      </c>
      <c r="B236" s="157" t="s">
        <v>3198</v>
      </c>
      <c r="C236" s="157" t="s">
        <v>3199</v>
      </c>
      <c r="D236" s="157" t="s">
        <v>3200</v>
      </c>
      <c r="E236" s="157" t="s">
        <v>21</v>
      </c>
      <c r="F236" s="157" t="s">
        <v>21</v>
      </c>
      <c r="G236" s="157" t="s">
        <v>21</v>
      </c>
      <c r="H236" s="157" t="s">
        <v>3201</v>
      </c>
      <c r="I236" s="157" t="s">
        <v>21</v>
      </c>
      <c r="J236" s="157" t="s">
        <v>3202</v>
      </c>
      <c r="K236" s="160" t="str">
        <f>IF(COUNTIF(L236:AY236,"&lt;&gt;")=0,"",SUMPRODUCT(((Recommendations[ImplStatus]="Implemented")+(Recommendations[ImplStatus]="Compensated"))*ISNUMBER(MATCH(Recommendations[Id],L236:AY236,0)))/COUNTIF(L236:AY236,"&lt;&gt;"))</f>
        <v/>
      </c>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73"/>
    </row>
    <row r="237" spans="1:51" ht="60" customHeight="1" x14ac:dyDescent="0.35">
      <c r="A237" s="169" t="s">
        <v>3203</v>
      </c>
      <c r="B237" s="157" t="s">
        <v>3204</v>
      </c>
      <c r="C237" s="157" t="s">
        <v>3205</v>
      </c>
      <c r="D237" s="157" t="s">
        <v>3206</v>
      </c>
      <c r="E237" s="157" t="s">
        <v>21</v>
      </c>
      <c r="F237" s="157" t="s">
        <v>21</v>
      </c>
      <c r="G237" s="157" t="s">
        <v>3207</v>
      </c>
      <c r="H237" s="157" t="s">
        <v>3208</v>
      </c>
      <c r="I237" s="157" t="s">
        <v>2438</v>
      </c>
      <c r="J237" s="157" t="s">
        <v>3209</v>
      </c>
      <c r="K237" s="160" t="str">
        <f>IF(COUNTIF(L237:AY237,"&lt;&gt;")=0,"",SUMPRODUCT(((Recommendations[ImplStatus]="Implemented")+(Recommendations[ImplStatus]="Compensated"))*ISNUMBER(MATCH(Recommendations[Id],L237:AY237,0)))/COUNTIF(L237:AY237,"&lt;&gt;"))</f>
        <v/>
      </c>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163"/>
      <c r="AU237" s="163"/>
      <c r="AV237" s="163"/>
      <c r="AW237" s="163"/>
      <c r="AX237" s="163"/>
      <c r="AY237" s="173"/>
    </row>
    <row r="238" spans="1:51" ht="60" customHeight="1" x14ac:dyDescent="0.35">
      <c r="A238" s="169" t="s">
        <v>3210</v>
      </c>
      <c r="B238" s="157" t="s">
        <v>3211</v>
      </c>
      <c r="C238" s="157" t="s">
        <v>3212</v>
      </c>
      <c r="D238" s="157" t="s">
        <v>21</v>
      </c>
      <c r="E238" s="157" t="s">
        <v>21</v>
      </c>
      <c r="F238" s="157" t="s">
        <v>21</v>
      </c>
      <c r="G238" s="157" t="s">
        <v>21</v>
      </c>
      <c r="H238" s="157" t="s">
        <v>3213</v>
      </c>
      <c r="I238" s="157" t="s">
        <v>3214</v>
      </c>
      <c r="J238" s="157" t="s">
        <v>3215</v>
      </c>
      <c r="K238" s="160" t="str">
        <f>IF(COUNTIF(L238:AY238,"&lt;&gt;")=0,"",SUMPRODUCT(((Recommendations[ImplStatus]="Implemented")+(Recommendations[ImplStatus]="Compensated"))*ISNUMBER(MATCH(Recommendations[Id],L238:AY238,0)))/COUNTIF(L238:AY238,"&lt;&gt;"))</f>
        <v/>
      </c>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163"/>
      <c r="AU238" s="163"/>
      <c r="AV238" s="163"/>
      <c r="AW238" s="163"/>
      <c r="AX238" s="163"/>
      <c r="AY238" s="173"/>
    </row>
    <row r="239" spans="1:51" ht="60" customHeight="1" x14ac:dyDescent="0.35">
      <c r="A239" s="169" t="s">
        <v>3216</v>
      </c>
      <c r="B239" s="157" t="s">
        <v>3217</v>
      </c>
      <c r="C239" s="157" t="s">
        <v>3218</v>
      </c>
      <c r="D239" s="157" t="s">
        <v>21</v>
      </c>
      <c r="E239" s="157" t="s">
        <v>21</v>
      </c>
      <c r="F239" s="157" t="s">
        <v>21</v>
      </c>
      <c r="G239" s="157" t="s">
        <v>21</v>
      </c>
      <c r="H239" s="157" t="s">
        <v>3219</v>
      </c>
      <c r="I239" s="157" t="s">
        <v>2438</v>
      </c>
      <c r="J239" s="157" t="s">
        <v>3220</v>
      </c>
      <c r="K239" s="160" t="str">
        <f>IF(COUNTIF(L239:AY239,"&lt;&gt;")=0,"",SUMPRODUCT(((Recommendations[ImplStatus]="Implemented")+(Recommendations[ImplStatus]="Compensated"))*ISNUMBER(MATCH(Recommendations[Id],L239:AY239,0)))/COUNTIF(L239:AY239,"&lt;&gt;"))</f>
        <v/>
      </c>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73"/>
    </row>
    <row r="240" spans="1:51" ht="60" customHeight="1" x14ac:dyDescent="0.35">
      <c r="A240" s="169" t="s">
        <v>3221</v>
      </c>
      <c r="B240" s="157" t="s">
        <v>3222</v>
      </c>
      <c r="C240" s="157" t="s">
        <v>3223</v>
      </c>
      <c r="D240" s="157" t="s">
        <v>3224</v>
      </c>
      <c r="E240" s="157" t="s">
        <v>21</v>
      </c>
      <c r="F240" s="157" t="s">
        <v>21</v>
      </c>
      <c r="G240" s="157" t="s">
        <v>21</v>
      </c>
      <c r="H240" s="157" t="s">
        <v>3225</v>
      </c>
      <c r="I240" s="157" t="s">
        <v>21</v>
      </c>
      <c r="J240" s="157" t="s">
        <v>3226</v>
      </c>
      <c r="K240" s="160" t="str">
        <f>IF(COUNTIF(L240:AY240,"&lt;&gt;")=0,"",SUMPRODUCT(((Recommendations[ImplStatus]="Implemented")+(Recommendations[ImplStatus]="Compensated"))*ISNUMBER(MATCH(Recommendations[Id],L240:AY240,0)))/COUNTIF(L240:AY240,"&lt;&gt;"))</f>
        <v/>
      </c>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163"/>
      <c r="AU240" s="163"/>
      <c r="AV240" s="163"/>
      <c r="AW240" s="163"/>
      <c r="AX240" s="163"/>
      <c r="AY240" s="173"/>
    </row>
    <row r="241" spans="1:51" ht="60" customHeight="1" outlineLevel="1" x14ac:dyDescent="0.35">
      <c r="A241" s="168" t="s">
        <v>1088</v>
      </c>
      <c r="B241" s="156" t="s">
        <v>3227</v>
      </c>
      <c r="C241" s="156"/>
      <c r="D241" s="156"/>
      <c r="E241" s="156"/>
      <c r="F241" s="156"/>
      <c r="G241" s="156"/>
      <c r="H241" s="156"/>
      <c r="I241" s="156"/>
      <c r="J241" s="156"/>
      <c r="K241" s="159" t="str">
        <f>IF(COUNTIF(L241:AY241,"&lt;&gt;")=0,"",SUMPRODUCT(((Recommendations[ImplStatus]="Implemented")+(Recommendations[ImplStatus]="Compensated"))*ISNUMBER(MATCH(Recommendations[Id],L241:AY241,0)))/COUNTIF(L241:AY241,"&lt;&gt;"))</f>
        <v/>
      </c>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72"/>
    </row>
    <row r="242" spans="1:51" ht="60" customHeight="1" x14ac:dyDescent="0.35">
      <c r="A242" s="169" t="s">
        <v>3228</v>
      </c>
      <c r="B242" s="157" t="s">
        <v>3229</v>
      </c>
      <c r="C242" s="157" t="s">
        <v>3230</v>
      </c>
      <c r="D242" s="157" t="s">
        <v>21</v>
      </c>
      <c r="E242" s="157" t="s">
        <v>21</v>
      </c>
      <c r="F242" s="157" t="s">
        <v>3231</v>
      </c>
      <c r="G242" s="157" t="s">
        <v>21</v>
      </c>
      <c r="H242" s="157" t="s">
        <v>3232</v>
      </c>
      <c r="I242" s="157" t="s">
        <v>21</v>
      </c>
      <c r="J242" s="157" t="s">
        <v>3233</v>
      </c>
      <c r="K242" s="160" t="str">
        <f>IF(COUNTIF(L242:AY242,"&lt;&gt;")=0,"",SUMPRODUCT(((Recommendations[ImplStatus]="Implemented")+(Recommendations[ImplStatus]="Compensated"))*ISNUMBER(MATCH(Recommendations[Id],L242:AY242,0)))/COUNTIF(L242:AY242,"&lt;&gt;"))</f>
        <v/>
      </c>
      <c r="L242" s="163"/>
      <c r="M242" s="163"/>
      <c r="N242" s="163"/>
      <c r="O242" s="163"/>
      <c r="P242" s="163"/>
      <c r="Q242" s="163"/>
      <c r="R242" s="163"/>
      <c r="S242" s="163"/>
      <c r="T242" s="163"/>
      <c r="U242" s="163"/>
      <c r="V242" s="163"/>
      <c r="W242" s="163"/>
      <c r="X242" s="163"/>
      <c r="Y242" s="163"/>
      <c r="Z242" s="163"/>
      <c r="AA242" s="163"/>
      <c r="AB242" s="163"/>
      <c r="AC242" s="163"/>
      <c r="AD242" s="163"/>
      <c r="AE242" s="163"/>
      <c r="AF242" s="163"/>
      <c r="AG242" s="163"/>
      <c r="AH242" s="163"/>
      <c r="AI242" s="163"/>
      <c r="AJ242" s="163"/>
      <c r="AK242" s="163"/>
      <c r="AL242" s="163"/>
      <c r="AM242" s="163"/>
      <c r="AN242" s="163"/>
      <c r="AO242" s="163"/>
      <c r="AP242" s="163"/>
      <c r="AQ242" s="163"/>
      <c r="AR242" s="163"/>
      <c r="AS242" s="163"/>
      <c r="AT242" s="163"/>
      <c r="AU242" s="163"/>
      <c r="AV242" s="163"/>
      <c r="AW242" s="163"/>
      <c r="AX242" s="163"/>
      <c r="AY242" s="173"/>
    </row>
    <row r="243" spans="1:51" ht="60" customHeight="1" outlineLevel="1" x14ac:dyDescent="0.35">
      <c r="A243" s="168" t="s">
        <v>1092</v>
      </c>
      <c r="B243" s="156" t="s">
        <v>3234</v>
      </c>
      <c r="C243" s="156"/>
      <c r="D243" s="156"/>
      <c r="E243" s="156"/>
      <c r="F243" s="156"/>
      <c r="G243" s="156"/>
      <c r="H243" s="156"/>
      <c r="I243" s="156"/>
      <c r="J243" s="156"/>
      <c r="K243" s="159" t="str">
        <f>IF(COUNTIF(L243:AY243,"&lt;&gt;")=0,"",SUMPRODUCT(((Recommendations[ImplStatus]="Implemented")+(Recommendations[ImplStatus]="Compensated"))*ISNUMBER(MATCH(Recommendations[Id],L243:AY243,0)))/COUNTIF(L243:AY243,"&lt;&gt;"))</f>
        <v/>
      </c>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72"/>
    </row>
    <row r="244" spans="1:51" ht="60" customHeight="1" x14ac:dyDescent="0.35">
      <c r="A244" s="169" t="s">
        <v>3235</v>
      </c>
      <c r="B244" s="157" t="s">
        <v>3236</v>
      </c>
      <c r="C244" s="157" t="s">
        <v>3237</v>
      </c>
      <c r="D244" s="157" t="s">
        <v>21</v>
      </c>
      <c r="E244" s="157" t="s">
        <v>21</v>
      </c>
      <c r="F244" s="157" t="s">
        <v>3238</v>
      </c>
      <c r="G244" s="157" t="s">
        <v>21</v>
      </c>
      <c r="H244" s="157" t="s">
        <v>3239</v>
      </c>
      <c r="I244" s="157" t="s">
        <v>3240</v>
      </c>
      <c r="J244" s="157" t="s">
        <v>3241</v>
      </c>
      <c r="K244" s="160" t="str">
        <f>IF(COUNTIF(L244:AY244,"&lt;&gt;")=0,"",SUMPRODUCT(((Recommendations[ImplStatus]="Implemented")+(Recommendations[ImplStatus]="Compensated"))*ISNUMBER(MATCH(Recommendations[Id],L244:AY244,0)))/COUNTIF(L244:AY244,"&lt;&gt;"))</f>
        <v/>
      </c>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73"/>
    </row>
    <row r="245" spans="1:51" ht="60" customHeight="1" x14ac:dyDescent="0.35">
      <c r="A245" s="169" t="s">
        <v>3242</v>
      </c>
      <c r="B245" s="157" t="s">
        <v>3243</v>
      </c>
      <c r="C245" s="157" t="s">
        <v>3244</v>
      </c>
      <c r="D245" s="157" t="s">
        <v>3245</v>
      </c>
      <c r="E245" s="157" t="s">
        <v>21</v>
      </c>
      <c r="F245" s="157" t="s">
        <v>21</v>
      </c>
      <c r="G245" s="157" t="s">
        <v>21</v>
      </c>
      <c r="H245" s="157" t="s">
        <v>3246</v>
      </c>
      <c r="I245" s="157" t="s">
        <v>21</v>
      </c>
      <c r="J245" s="157" t="s">
        <v>3247</v>
      </c>
      <c r="K245" s="160" t="str">
        <f>IF(COUNTIF(L245:AY245,"&lt;&gt;")=0,"",SUMPRODUCT(((Recommendations[ImplStatus]="Implemented")+(Recommendations[ImplStatus]="Compensated"))*ISNUMBER(MATCH(Recommendations[Id],L245:AY245,0)))/COUNTIF(L245:AY245,"&lt;&gt;"))</f>
        <v/>
      </c>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73"/>
    </row>
    <row r="246" spans="1:51" ht="60" customHeight="1" x14ac:dyDescent="0.35">
      <c r="A246" s="169" t="s">
        <v>3248</v>
      </c>
      <c r="B246" s="157" t="s">
        <v>3249</v>
      </c>
      <c r="C246" s="157" t="s">
        <v>3250</v>
      </c>
      <c r="D246" s="157" t="s">
        <v>21</v>
      </c>
      <c r="E246" s="157" t="s">
        <v>21</v>
      </c>
      <c r="F246" s="157" t="s">
        <v>21</v>
      </c>
      <c r="G246" s="157" t="s">
        <v>21</v>
      </c>
      <c r="H246" s="157" t="s">
        <v>3251</v>
      </c>
      <c r="I246" s="157" t="s">
        <v>21</v>
      </c>
      <c r="J246" s="157" t="s">
        <v>3252</v>
      </c>
      <c r="K246" s="160" t="str">
        <f>IF(COUNTIF(L246:AY246,"&lt;&gt;")=0,"",SUMPRODUCT(((Recommendations[ImplStatus]="Implemented")+(Recommendations[ImplStatus]="Compensated"))*ISNUMBER(MATCH(Recommendations[Id],L246:AY246,0)))/COUNTIF(L246:AY246,"&lt;&gt;"))</f>
        <v/>
      </c>
      <c r="L246" s="163"/>
      <c r="M246" s="163"/>
      <c r="N246" s="163"/>
      <c r="O246" s="163"/>
      <c r="P246" s="163"/>
      <c r="Q246" s="163"/>
      <c r="R246" s="163"/>
      <c r="S246" s="163"/>
      <c r="T246" s="163"/>
      <c r="U246" s="163"/>
      <c r="V246" s="163"/>
      <c r="W246" s="163"/>
      <c r="X246" s="163"/>
      <c r="Y246" s="163"/>
      <c r="Z246" s="163"/>
      <c r="AA246" s="163"/>
      <c r="AB246" s="163"/>
      <c r="AC246" s="163"/>
      <c r="AD246" s="163"/>
      <c r="AE246" s="163"/>
      <c r="AF246" s="163"/>
      <c r="AG246" s="163"/>
      <c r="AH246" s="163"/>
      <c r="AI246" s="163"/>
      <c r="AJ246" s="163"/>
      <c r="AK246" s="163"/>
      <c r="AL246" s="163"/>
      <c r="AM246" s="163"/>
      <c r="AN246" s="163"/>
      <c r="AO246" s="163"/>
      <c r="AP246" s="163"/>
      <c r="AQ246" s="163"/>
      <c r="AR246" s="163"/>
      <c r="AS246" s="163"/>
      <c r="AT246" s="163"/>
      <c r="AU246" s="163"/>
      <c r="AV246" s="163"/>
      <c r="AW246" s="163"/>
      <c r="AX246" s="163"/>
      <c r="AY246" s="173"/>
    </row>
    <row r="247" spans="1:51" ht="60" customHeight="1" outlineLevel="1" x14ac:dyDescent="0.35">
      <c r="A247" s="168" t="s">
        <v>1096</v>
      </c>
      <c r="B247" s="156" t="s">
        <v>3253</v>
      </c>
      <c r="C247" s="156"/>
      <c r="D247" s="156"/>
      <c r="E247" s="156"/>
      <c r="F247" s="156"/>
      <c r="G247" s="156"/>
      <c r="H247" s="156"/>
      <c r="I247" s="156"/>
      <c r="J247" s="156"/>
      <c r="K247" s="159" t="str">
        <f>IF(COUNTIF(L247:AY247,"&lt;&gt;")=0,"",SUMPRODUCT(((Recommendations[ImplStatus]="Implemented")+(Recommendations[ImplStatus]="Compensated"))*ISNUMBER(MATCH(Recommendations[Id],L247:AY247,0)))/COUNTIF(L247:AY247,"&lt;&gt;"))</f>
        <v/>
      </c>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72"/>
    </row>
    <row r="248" spans="1:51" ht="60" customHeight="1" x14ac:dyDescent="0.35">
      <c r="A248" s="169" t="s">
        <v>3254</v>
      </c>
      <c r="B248" s="157" t="s">
        <v>3255</v>
      </c>
      <c r="C248" s="157" t="s">
        <v>3256</v>
      </c>
      <c r="D248" s="157" t="s">
        <v>3257</v>
      </c>
      <c r="E248" s="157" t="s">
        <v>21</v>
      </c>
      <c r="F248" s="157" t="s">
        <v>21</v>
      </c>
      <c r="G248" s="157" t="s">
        <v>21</v>
      </c>
      <c r="H248" s="157" t="s">
        <v>3258</v>
      </c>
      <c r="I248" s="157" t="s">
        <v>3259</v>
      </c>
      <c r="J248" s="157" t="s">
        <v>3260</v>
      </c>
      <c r="K248" s="160" t="str">
        <f>IF(COUNTIF(L248:AY248,"&lt;&gt;")=0,"",SUMPRODUCT(((Recommendations[ImplStatus]="Implemented")+(Recommendations[ImplStatus]="Compensated"))*ISNUMBER(MATCH(Recommendations[Id],L248:AY248,0)))/COUNTIF(L248:AY248,"&lt;&gt;"))</f>
        <v/>
      </c>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73"/>
    </row>
    <row r="249" spans="1:51" ht="60" customHeight="1" x14ac:dyDescent="0.35">
      <c r="A249" s="169" t="s">
        <v>3261</v>
      </c>
      <c r="B249" s="157" t="s">
        <v>3262</v>
      </c>
      <c r="C249" s="157" t="s">
        <v>3256</v>
      </c>
      <c r="D249" s="157" t="s">
        <v>3263</v>
      </c>
      <c r="E249" s="157" t="s">
        <v>21</v>
      </c>
      <c r="F249" s="157" t="s">
        <v>21</v>
      </c>
      <c r="G249" s="157" t="s">
        <v>21</v>
      </c>
      <c r="H249" s="157" t="s">
        <v>3258</v>
      </c>
      <c r="I249" s="157" t="s">
        <v>3264</v>
      </c>
      <c r="J249" s="157" t="s">
        <v>3265</v>
      </c>
      <c r="K249" s="160" t="str">
        <f>IF(COUNTIF(L249:AY249,"&lt;&gt;")=0,"",SUMPRODUCT(((Recommendations[ImplStatus]="Implemented")+(Recommendations[ImplStatus]="Compensated"))*ISNUMBER(MATCH(Recommendations[Id],L249:AY249,0)))/COUNTIF(L249:AY249,"&lt;&gt;"))</f>
        <v/>
      </c>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73"/>
    </row>
    <row r="250" spans="1:51" ht="60" customHeight="1" x14ac:dyDescent="0.35">
      <c r="A250" s="169" t="s">
        <v>3266</v>
      </c>
      <c r="B250" s="157" t="s">
        <v>3267</v>
      </c>
      <c r="C250" s="157" t="s">
        <v>3268</v>
      </c>
      <c r="D250" s="157" t="s">
        <v>3269</v>
      </c>
      <c r="E250" s="157" t="s">
        <v>21</v>
      </c>
      <c r="F250" s="157" t="s">
        <v>21</v>
      </c>
      <c r="G250" s="157" t="s">
        <v>21</v>
      </c>
      <c r="H250" s="157" t="s">
        <v>3270</v>
      </c>
      <c r="I250" s="157" t="s">
        <v>21</v>
      </c>
      <c r="J250" s="157" t="s">
        <v>3271</v>
      </c>
      <c r="K250" s="160" t="str">
        <f>IF(COUNTIF(L250:AY250,"&lt;&gt;")=0,"",SUMPRODUCT(((Recommendations[ImplStatus]="Implemented")+(Recommendations[ImplStatus]="Compensated"))*ISNUMBER(MATCH(Recommendations[Id],L250:AY250,0)))/COUNTIF(L250:AY250,"&lt;&gt;"))</f>
        <v/>
      </c>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73"/>
    </row>
    <row r="251" spans="1:51" ht="60" customHeight="1" outlineLevel="1" x14ac:dyDescent="0.35">
      <c r="A251" s="167" t="s">
        <v>3272</v>
      </c>
      <c r="B251" s="155" t="s">
        <v>3273</v>
      </c>
      <c r="C251" s="155"/>
      <c r="D251" s="155"/>
      <c r="E251" s="155"/>
      <c r="F251" s="155"/>
      <c r="G251" s="155"/>
      <c r="H251" s="155"/>
      <c r="I251" s="155"/>
      <c r="J251" s="155"/>
      <c r="K251" s="158" t="str">
        <f>IF(COUNTIF(L251:AY251,"&lt;&gt;")=0,"",SUMPRODUCT(((Recommendations[ImplStatus]="Implemented")+(Recommendations[ImplStatus]="Compensated"))*ISNUMBER(MATCH(Recommendations[Id],L251:AY251,0)))/COUNTIF(L251:AY251,"&lt;&gt;"))</f>
        <v/>
      </c>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71"/>
    </row>
    <row r="252" spans="1:51" ht="60" customHeight="1" outlineLevel="1" x14ac:dyDescent="0.35">
      <c r="A252" s="168" t="s">
        <v>1102</v>
      </c>
      <c r="B252" s="156" t="s">
        <v>3274</v>
      </c>
      <c r="C252" s="156"/>
      <c r="D252" s="156"/>
      <c r="E252" s="156"/>
      <c r="F252" s="156"/>
      <c r="G252" s="156"/>
      <c r="H252" s="156"/>
      <c r="I252" s="156"/>
      <c r="J252" s="156"/>
      <c r="K252" s="159" t="str">
        <f>IF(COUNTIF(L252:AY252,"&lt;&gt;")=0,"",SUMPRODUCT(((Recommendations[ImplStatus]="Implemented")+(Recommendations[ImplStatus]="Compensated"))*ISNUMBER(MATCH(Recommendations[Id],L252:AY252,0)))/COUNTIF(L252:AY252,"&lt;&gt;"))</f>
        <v/>
      </c>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72"/>
    </row>
    <row r="253" spans="1:51" ht="60" customHeight="1" x14ac:dyDescent="0.35">
      <c r="A253" s="169" t="s">
        <v>3275</v>
      </c>
      <c r="B253" s="157" t="s">
        <v>3276</v>
      </c>
      <c r="C253" s="157" t="s">
        <v>3277</v>
      </c>
      <c r="D253" s="157" t="s">
        <v>2210</v>
      </c>
      <c r="E253" s="157" t="s">
        <v>1996</v>
      </c>
      <c r="F253" s="157" t="s">
        <v>21</v>
      </c>
      <c r="G253" s="157" t="s">
        <v>21</v>
      </c>
      <c r="H253" s="157" t="s">
        <v>3278</v>
      </c>
      <c r="I253" s="157" t="s">
        <v>21</v>
      </c>
      <c r="J253" s="157" t="s">
        <v>3279</v>
      </c>
      <c r="K253" s="160" t="str">
        <f>IF(COUNTIF(L253:AY253,"&lt;&gt;")=0,"",SUMPRODUCT(((Recommendations[ImplStatus]="Implemented")+(Recommendations[ImplStatus]="Compensated"))*ISNUMBER(MATCH(Recommendations[Id],L253:AY253,0)))/COUNTIF(L253:AY253,"&lt;&gt;"))</f>
        <v/>
      </c>
      <c r="L253" s="163"/>
      <c r="M253" s="163"/>
      <c r="N253" s="163"/>
      <c r="O253" s="163"/>
      <c r="P253" s="163"/>
      <c r="Q253" s="163"/>
      <c r="R253" s="163"/>
      <c r="S253" s="163"/>
      <c r="T253" s="163"/>
      <c r="U253" s="163"/>
      <c r="V253" s="163"/>
      <c r="W253" s="163"/>
      <c r="X253" s="163"/>
      <c r="Y253" s="163"/>
      <c r="Z253" s="163"/>
      <c r="AA253" s="163"/>
      <c r="AB253" s="163"/>
      <c r="AC253" s="163"/>
      <c r="AD253" s="163"/>
      <c r="AE253" s="163"/>
      <c r="AF253" s="163"/>
      <c r="AG253" s="163"/>
      <c r="AH253" s="163"/>
      <c r="AI253" s="163"/>
      <c r="AJ253" s="163"/>
      <c r="AK253" s="163"/>
      <c r="AL253" s="163"/>
      <c r="AM253" s="163"/>
      <c r="AN253" s="163"/>
      <c r="AO253" s="163"/>
      <c r="AP253" s="163"/>
      <c r="AQ253" s="163"/>
      <c r="AR253" s="163"/>
      <c r="AS253" s="163"/>
      <c r="AT253" s="163"/>
      <c r="AU253" s="163"/>
      <c r="AV253" s="163"/>
      <c r="AW253" s="163"/>
      <c r="AX253" s="163"/>
      <c r="AY253" s="173"/>
    </row>
    <row r="254" spans="1:51" ht="60" customHeight="1" x14ac:dyDescent="0.35">
      <c r="A254" s="169" t="s">
        <v>3280</v>
      </c>
      <c r="B254" s="157" t="s">
        <v>3281</v>
      </c>
      <c r="C254" s="157" t="s">
        <v>2001</v>
      </c>
      <c r="D254" s="157" t="s">
        <v>2002</v>
      </c>
      <c r="E254" s="157" t="s">
        <v>21</v>
      </c>
      <c r="F254" s="157" t="s">
        <v>2004</v>
      </c>
      <c r="G254" s="157" t="s">
        <v>21</v>
      </c>
      <c r="H254" s="157" t="s">
        <v>3282</v>
      </c>
      <c r="I254" s="157" t="s">
        <v>21</v>
      </c>
      <c r="J254" s="157" t="s">
        <v>3283</v>
      </c>
      <c r="K254" s="160" t="str">
        <f>IF(COUNTIF(L254:AY254,"&lt;&gt;")=0,"",SUMPRODUCT(((Recommendations[ImplStatus]="Implemented")+(Recommendations[ImplStatus]="Compensated"))*ISNUMBER(MATCH(Recommendations[Id],L254:AY254,0)))/COUNTIF(L254:AY254,"&lt;&gt;"))</f>
        <v/>
      </c>
      <c r="L254" s="163"/>
      <c r="M254" s="163"/>
      <c r="N254" s="163"/>
      <c r="O254" s="163"/>
      <c r="P254" s="163"/>
      <c r="Q254" s="163"/>
      <c r="R254" s="163"/>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73"/>
    </row>
    <row r="255" spans="1:51" ht="60" customHeight="1" outlineLevel="1" x14ac:dyDescent="0.35">
      <c r="A255" s="168" t="s">
        <v>1106</v>
      </c>
      <c r="B255" s="156" t="s">
        <v>3284</v>
      </c>
      <c r="C255" s="156"/>
      <c r="D255" s="156"/>
      <c r="E255" s="156"/>
      <c r="F255" s="156"/>
      <c r="G255" s="156"/>
      <c r="H255" s="156"/>
      <c r="I255" s="156"/>
      <c r="J255" s="156"/>
      <c r="K255" s="159" t="str">
        <f>IF(COUNTIF(L255:AY255,"&lt;&gt;")=0,"",SUMPRODUCT(((Recommendations[ImplStatus]="Implemented")+(Recommendations[ImplStatus]="Compensated"))*ISNUMBER(MATCH(Recommendations[Id],L255:AY255,0)))/COUNTIF(L255:AY255,"&lt;&gt;"))</f>
        <v/>
      </c>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72"/>
    </row>
    <row r="256" spans="1:51" ht="60" customHeight="1" x14ac:dyDescent="0.35">
      <c r="A256" s="169" t="s">
        <v>3285</v>
      </c>
      <c r="B256" s="157" t="s">
        <v>3286</v>
      </c>
      <c r="C256" s="157" t="s">
        <v>3287</v>
      </c>
      <c r="D256" s="157" t="s">
        <v>3288</v>
      </c>
      <c r="E256" s="157" t="s">
        <v>3289</v>
      </c>
      <c r="F256" s="157" t="s">
        <v>3290</v>
      </c>
      <c r="G256" s="157" t="s">
        <v>21</v>
      </c>
      <c r="H256" s="157" t="s">
        <v>3291</v>
      </c>
      <c r="I256" s="157" t="s">
        <v>21</v>
      </c>
      <c r="J256" s="157" t="s">
        <v>3292</v>
      </c>
      <c r="K256" s="160" t="str">
        <f>IF(COUNTIF(L256:AY256,"&lt;&gt;")=0,"",SUMPRODUCT(((Recommendations[ImplStatus]="Implemented")+(Recommendations[ImplStatus]="Compensated"))*ISNUMBER(MATCH(Recommendations[Id],L256:AY256,0)))/COUNTIF(L256:AY256,"&lt;&gt;"))</f>
        <v/>
      </c>
      <c r="L256" s="163"/>
      <c r="M256" s="163"/>
      <c r="N256" s="163"/>
      <c r="O256" s="163"/>
      <c r="P256" s="163"/>
      <c r="Q256" s="163"/>
      <c r="R256" s="163"/>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73"/>
    </row>
    <row r="257" spans="1:51" ht="60" customHeight="1" x14ac:dyDescent="0.35">
      <c r="A257" s="169" t="s">
        <v>3293</v>
      </c>
      <c r="B257" s="157" t="s">
        <v>3294</v>
      </c>
      <c r="C257" s="157" t="s">
        <v>3295</v>
      </c>
      <c r="D257" s="157" t="s">
        <v>3296</v>
      </c>
      <c r="E257" s="157" t="s">
        <v>21</v>
      </c>
      <c r="F257" s="157" t="s">
        <v>21</v>
      </c>
      <c r="G257" s="157" t="s">
        <v>21</v>
      </c>
      <c r="H257" s="157" t="s">
        <v>3297</v>
      </c>
      <c r="I257" s="157" t="s">
        <v>21</v>
      </c>
      <c r="J257" s="157" t="s">
        <v>3298</v>
      </c>
      <c r="K257" s="160" t="str">
        <f>IF(COUNTIF(L257:AY257,"&lt;&gt;")=0,"",SUMPRODUCT(((Recommendations[ImplStatus]="Implemented")+(Recommendations[ImplStatus]="Compensated"))*ISNUMBER(MATCH(Recommendations[Id],L257:AY257,0)))/COUNTIF(L257:AY257,"&lt;&gt;"))</f>
        <v/>
      </c>
      <c r="L257" s="163"/>
      <c r="M257" s="163"/>
      <c r="N257" s="163"/>
      <c r="O257" s="163"/>
      <c r="P257" s="163"/>
      <c r="Q257" s="163"/>
      <c r="R257" s="163"/>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73"/>
    </row>
    <row r="258" spans="1:51" ht="60" customHeight="1" outlineLevel="1" x14ac:dyDescent="0.35">
      <c r="A258" s="168" t="s">
        <v>1111</v>
      </c>
      <c r="B258" s="156" t="s">
        <v>3299</v>
      </c>
      <c r="C258" s="156"/>
      <c r="D258" s="156"/>
      <c r="E258" s="156"/>
      <c r="F258" s="156"/>
      <c r="G258" s="156"/>
      <c r="H258" s="156"/>
      <c r="I258" s="156"/>
      <c r="J258" s="156"/>
      <c r="K258" s="159" t="str">
        <f>IF(COUNTIF(L258:AY258,"&lt;&gt;")=0,"",SUMPRODUCT(((Recommendations[ImplStatus]="Implemented")+(Recommendations[ImplStatus]="Compensated"))*ISNUMBER(MATCH(Recommendations[Id],L258:AY258,0)))/COUNTIF(L258:AY258,"&lt;&gt;"))</f>
        <v/>
      </c>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72"/>
    </row>
    <row r="259" spans="1:51" ht="60" customHeight="1" x14ac:dyDescent="0.35">
      <c r="A259" s="169" t="s">
        <v>3300</v>
      </c>
      <c r="B259" s="157" t="s">
        <v>3301</v>
      </c>
      <c r="C259" s="157" t="s">
        <v>3302</v>
      </c>
      <c r="D259" s="157" t="s">
        <v>3303</v>
      </c>
      <c r="E259" s="157" t="s">
        <v>3304</v>
      </c>
      <c r="F259" s="157" t="s">
        <v>21</v>
      </c>
      <c r="G259" s="157" t="s">
        <v>21</v>
      </c>
      <c r="H259" s="157" t="s">
        <v>3305</v>
      </c>
      <c r="I259" s="157" t="s">
        <v>21</v>
      </c>
      <c r="J259" s="157" t="s">
        <v>3306</v>
      </c>
      <c r="K259" s="160" t="str">
        <f>IF(COUNTIF(L259:AY259,"&lt;&gt;")=0,"",SUMPRODUCT(((Recommendations[ImplStatus]="Implemented")+(Recommendations[ImplStatus]="Compensated"))*ISNUMBER(MATCH(Recommendations[Id],L259:AY259,0)))/COUNTIF(L259:AY259,"&lt;&gt;"))</f>
        <v/>
      </c>
      <c r="L259" s="163"/>
      <c r="M259" s="163"/>
      <c r="N259" s="163"/>
      <c r="O259" s="163"/>
      <c r="P259" s="163"/>
      <c r="Q259" s="163"/>
      <c r="R259" s="163"/>
      <c r="S259" s="163"/>
      <c r="T259" s="163"/>
      <c r="U259" s="163"/>
      <c r="V259" s="163"/>
      <c r="W259" s="163"/>
      <c r="X259" s="163"/>
      <c r="Y259" s="163"/>
      <c r="Z259" s="163"/>
      <c r="AA259" s="163"/>
      <c r="AB259" s="163"/>
      <c r="AC259" s="163"/>
      <c r="AD259" s="163"/>
      <c r="AE259" s="163"/>
      <c r="AF259" s="163"/>
      <c r="AG259" s="163"/>
      <c r="AH259" s="163"/>
      <c r="AI259" s="163"/>
      <c r="AJ259" s="163"/>
      <c r="AK259" s="163"/>
      <c r="AL259" s="163"/>
      <c r="AM259" s="163"/>
      <c r="AN259" s="163"/>
      <c r="AO259" s="163"/>
      <c r="AP259" s="163"/>
      <c r="AQ259" s="163"/>
      <c r="AR259" s="163"/>
      <c r="AS259" s="163"/>
      <c r="AT259" s="163"/>
      <c r="AU259" s="163"/>
      <c r="AV259" s="163"/>
      <c r="AW259" s="163"/>
      <c r="AX259" s="163"/>
      <c r="AY259" s="173"/>
    </row>
    <row r="260" spans="1:51" ht="60" customHeight="1" x14ac:dyDescent="0.35">
      <c r="A260" s="169" t="s">
        <v>3307</v>
      </c>
      <c r="B260" s="157" t="s">
        <v>3308</v>
      </c>
      <c r="C260" s="157" t="s">
        <v>3309</v>
      </c>
      <c r="D260" s="157" t="s">
        <v>21</v>
      </c>
      <c r="E260" s="157" t="s">
        <v>21</v>
      </c>
      <c r="F260" s="157" t="s">
        <v>21</v>
      </c>
      <c r="G260" s="157" t="s">
        <v>21</v>
      </c>
      <c r="H260" s="157" t="s">
        <v>3310</v>
      </c>
      <c r="I260" s="157" t="s">
        <v>3311</v>
      </c>
      <c r="J260" s="157" t="s">
        <v>3312</v>
      </c>
      <c r="K260" s="160" t="str">
        <f>IF(COUNTIF(L260:AY260,"&lt;&gt;")=0,"",SUMPRODUCT(((Recommendations[ImplStatus]="Implemented")+(Recommendations[ImplStatus]="Compensated"))*ISNUMBER(MATCH(Recommendations[Id],L260:AY260,0)))/COUNTIF(L260:AY260,"&lt;&gt;"))</f>
        <v/>
      </c>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73"/>
    </row>
    <row r="261" spans="1:51" ht="60" customHeight="1" x14ac:dyDescent="0.35">
      <c r="A261" s="169" t="s">
        <v>3313</v>
      </c>
      <c r="B261" s="157" t="s">
        <v>3314</v>
      </c>
      <c r="C261" s="157" t="s">
        <v>3315</v>
      </c>
      <c r="D261" s="157" t="s">
        <v>3316</v>
      </c>
      <c r="E261" s="157" t="s">
        <v>21</v>
      </c>
      <c r="F261" s="157" t="s">
        <v>21</v>
      </c>
      <c r="G261" s="157" t="s">
        <v>21</v>
      </c>
      <c r="H261" s="157" t="s">
        <v>3317</v>
      </c>
      <c r="I261" s="157" t="s">
        <v>3318</v>
      </c>
      <c r="J261" s="157" t="s">
        <v>3319</v>
      </c>
      <c r="K261" s="160" t="str">
        <f>IF(COUNTIF(L261:AY261,"&lt;&gt;")=0,"",SUMPRODUCT(((Recommendations[ImplStatus]="Implemented")+(Recommendations[ImplStatus]="Compensated"))*ISNUMBER(MATCH(Recommendations[Id],L261:AY261,0)))/COUNTIF(L261:AY261,"&lt;&gt;"))</f>
        <v/>
      </c>
      <c r="L261" s="163"/>
      <c r="M261" s="163"/>
      <c r="N261" s="163"/>
      <c r="O261" s="163"/>
      <c r="P261" s="163"/>
      <c r="Q261" s="163"/>
      <c r="R261" s="163"/>
      <c r="S261" s="163"/>
      <c r="T261" s="163"/>
      <c r="U261" s="163"/>
      <c r="V261" s="163"/>
      <c r="W261" s="163"/>
      <c r="X261" s="163"/>
      <c r="Y261" s="163"/>
      <c r="Z261" s="163"/>
      <c r="AA261" s="163"/>
      <c r="AB261" s="163"/>
      <c r="AC261" s="163"/>
      <c r="AD261" s="163"/>
      <c r="AE261" s="163"/>
      <c r="AF261" s="163"/>
      <c r="AG261" s="163"/>
      <c r="AH261" s="163"/>
      <c r="AI261" s="163"/>
      <c r="AJ261" s="163"/>
      <c r="AK261" s="163"/>
      <c r="AL261" s="163"/>
      <c r="AM261" s="163"/>
      <c r="AN261" s="163"/>
      <c r="AO261" s="163"/>
      <c r="AP261" s="163"/>
      <c r="AQ261" s="163"/>
      <c r="AR261" s="163"/>
      <c r="AS261" s="163"/>
      <c r="AT261" s="163"/>
      <c r="AU261" s="163"/>
      <c r="AV261" s="163"/>
      <c r="AW261" s="163"/>
      <c r="AX261" s="163"/>
      <c r="AY261" s="173"/>
    </row>
    <row r="262" spans="1:51" ht="60" customHeight="1" x14ac:dyDescent="0.35">
      <c r="A262" s="169" t="s">
        <v>3320</v>
      </c>
      <c r="B262" s="157" t="s">
        <v>3321</v>
      </c>
      <c r="C262" s="157" t="s">
        <v>3322</v>
      </c>
      <c r="D262" s="157" t="s">
        <v>3323</v>
      </c>
      <c r="E262" s="157" t="s">
        <v>21</v>
      </c>
      <c r="F262" s="157" t="s">
        <v>21</v>
      </c>
      <c r="G262" s="157" t="s">
        <v>21</v>
      </c>
      <c r="H262" s="157" t="s">
        <v>3324</v>
      </c>
      <c r="I262" s="157" t="s">
        <v>3325</v>
      </c>
      <c r="J262" s="157" t="s">
        <v>3326</v>
      </c>
      <c r="K262" s="160" t="str">
        <f>IF(COUNTIF(L262:AY262,"&lt;&gt;")=0,"",SUMPRODUCT(((Recommendations[ImplStatus]="Implemented")+(Recommendations[ImplStatus]="Compensated"))*ISNUMBER(MATCH(Recommendations[Id],L262:AY262,0)))/COUNTIF(L262:AY262,"&lt;&gt;"))</f>
        <v/>
      </c>
      <c r="L262" s="163"/>
      <c r="M262" s="163"/>
      <c r="N262" s="163"/>
      <c r="O262" s="163"/>
      <c r="P262" s="163"/>
      <c r="Q262" s="163"/>
      <c r="R262" s="163"/>
      <c r="S262" s="163"/>
      <c r="T262" s="163"/>
      <c r="U262" s="163"/>
      <c r="V262" s="163"/>
      <c r="W262" s="163"/>
      <c r="X262" s="163"/>
      <c r="Y262" s="163"/>
      <c r="Z262" s="163"/>
      <c r="AA262" s="163"/>
      <c r="AB262" s="163"/>
      <c r="AC262" s="163"/>
      <c r="AD262" s="163"/>
      <c r="AE262" s="163"/>
      <c r="AF262" s="163"/>
      <c r="AG262" s="163"/>
      <c r="AH262" s="163"/>
      <c r="AI262" s="163"/>
      <c r="AJ262" s="163"/>
      <c r="AK262" s="163"/>
      <c r="AL262" s="163"/>
      <c r="AM262" s="163"/>
      <c r="AN262" s="163"/>
      <c r="AO262" s="163"/>
      <c r="AP262" s="163"/>
      <c r="AQ262" s="163"/>
      <c r="AR262" s="163"/>
      <c r="AS262" s="163"/>
      <c r="AT262" s="163"/>
      <c r="AU262" s="163"/>
      <c r="AV262" s="163"/>
      <c r="AW262" s="163"/>
      <c r="AX262" s="163"/>
      <c r="AY262" s="173"/>
    </row>
    <row r="263" spans="1:51" ht="60" customHeight="1" x14ac:dyDescent="0.35">
      <c r="A263" s="169" t="s">
        <v>3327</v>
      </c>
      <c r="B263" s="157" t="s">
        <v>3328</v>
      </c>
      <c r="C263" s="157" t="s">
        <v>3329</v>
      </c>
      <c r="D263" s="157" t="s">
        <v>3330</v>
      </c>
      <c r="E263" s="157" t="s">
        <v>21</v>
      </c>
      <c r="F263" s="157" t="s">
        <v>21</v>
      </c>
      <c r="G263" s="157" t="s">
        <v>3331</v>
      </c>
      <c r="H263" s="157" t="s">
        <v>2234</v>
      </c>
      <c r="I263" s="157" t="s">
        <v>3332</v>
      </c>
      <c r="J263" s="157" t="s">
        <v>3333</v>
      </c>
      <c r="K263" s="160" t="str">
        <f>IF(COUNTIF(L263:AY263,"&lt;&gt;")=0,"",SUMPRODUCT(((Recommendations[ImplStatus]="Implemented")+(Recommendations[ImplStatus]="Compensated"))*ISNUMBER(MATCH(Recommendations[Id],L263:AY263,0)))/COUNTIF(L263:AY263,"&lt;&gt;"))</f>
        <v/>
      </c>
      <c r="L263" s="163"/>
      <c r="M263" s="163"/>
      <c r="N263" s="163"/>
      <c r="O263" s="163"/>
      <c r="P263" s="163"/>
      <c r="Q263" s="163"/>
      <c r="R263" s="163"/>
      <c r="S263" s="163"/>
      <c r="T263" s="163"/>
      <c r="U263" s="163"/>
      <c r="V263" s="163"/>
      <c r="W263" s="163"/>
      <c r="X263" s="163"/>
      <c r="Y263" s="163"/>
      <c r="Z263" s="163"/>
      <c r="AA263" s="163"/>
      <c r="AB263" s="163"/>
      <c r="AC263" s="163"/>
      <c r="AD263" s="163"/>
      <c r="AE263" s="163"/>
      <c r="AF263" s="163"/>
      <c r="AG263" s="163"/>
      <c r="AH263" s="163"/>
      <c r="AI263" s="163"/>
      <c r="AJ263" s="163"/>
      <c r="AK263" s="163"/>
      <c r="AL263" s="163"/>
      <c r="AM263" s="163"/>
      <c r="AN263" s="163"/>
      <c r="AO263" s="163"/>
      <c r="AP263" s="163"/>
      <c r="AQ263" s="163"/>
      <c r="AR263" s="163"/>
      <c r="AS263" s="163"/>
      <c r="AT263" s="163"/>
      <c r="AU263" s="163"/>
      <c r="AV263" s="163"/>
      <c r="AW263" s="163"/>
      <c r="AX263" s="163"/>
      <c r="AY263" s="173"/>
    </row>
    <row r="264" spans="1:51" ht="60" customHeight="1" x14ac:dyDescent="0.35">
      <c r="A264" s="169" t="s">
        <v>3334</v>
      </c>
      <c r="B264" s="157" t="s">
        <v>3335</v>
      </c>
      <c r="C264" s="157" t="s">
        <v>3322</v>
      </c>
      <c r="D264" s="157" t="s">
        <v>3336</v>
      </c>
      <c r="E264" s="157" t="s">
        <v>21</v>
      </c>
      <c r="F264" s="157" t="s">
        <v>21</v>
      </c>
      <c r="G264" s="157" t="s">
        <v>21</v>
      </c>
      <c r="H264" s="157" t="s">
        <v>3337</v>
      </c>
      <c r="I264" s="157" t="s">
        <v>21</v>
      </c>
      <c r="J264" s="157" t="s">
        <v>3338</v>
      </c>
      <c r="K264" s="160" t="str">
        <f>IF(COUNTIF(L264:AY264,"&lt;&gt;")=0,"",SUMPRODUCT(((Recommendations[ImplStatus]="Implemented")+(Recommendations[ImplStatus]="Compensated"))*ISNUMBER(MATCH(Recommendations[Id],L264:AY264,0)))/COUNTIF(L264:AY264,"&lt;&gt;"))</f>
        <v/>
      </c>
      <c r="L264" s="163"/>
      <c r="M264" s="163"/>
      <c r="N264" s="163"/>
      <c r="O264" s="163"/>
      <c r="P264" s="163"/>
      <c r="Q264" s="163"/>
      <c r="R264" s="163"/>
      <c r="S264" s="163"/>
      <c r="T264" s="163"/>
      <c r="U264" s="163"/>
      <c r="V264" s="163"/>
      <c r="W264" s="163"/>
      <c r="X264" s="163"/>
      <c r="Y264" s="163"/>
      <c r="Z264" s="163"/>
      <c r="AA264" s="163"/>
      <c r="AB264" s="163"/>
      <c r="AC264" s="163"/>
      <c r="AD264" s="163"/>
      <c r="AE264" s="163"/>
      <c r="AF264" s="163"/>
      <c r="AG264" s="163"/>
      <c r="AH264" s="163"/>
      <c r="AI264" s="163"/>
      <c r="AJ264" s="163"/>
      <c r="AK264" s="163"/>
      <c r="AL264" s="163"/>
      <c r="AM264" s="163"/>
      <c r="AN264" s="163"/>
      <c r="AO264" s="163"/>
      <c r="AP264" s="163"/>
      <c r="AQ264" s="163"/>
      <c r="AR264" s="163"/>
      <c r="AS264" s="163"/>
      <c r="AT264" s="163"/>
      <c r="AU264" s="163"/>
      <c r="AV264" s="163"/>
      <c r="AW264" s="163"/>
      <c r="AX264" s="163"/>
      <c r="AY264" s="173"/>
    </row>
    <row r="265" spans="1:51" ht="60" customHeight="1" outlineLevel="1" x14ac:dyDescent="0.35">
      <c r="A265" s="168" t="s">
        <v>1115</v>
      </c>
      <c r="B265" s="156" t="s">
        <v>3339</v>
      </c>
      <c r="C265" s="156"/>
      <c r="D265" s="156"/>
      <c r="E265" s="156"/>
      <c r="F265" s="156"/>
      <c r="G265" s="156"/>
      <c r="H265" s="156"/>
      <c r="I265" s="156"/>
      <c r="J265" s="156"/>
      <c r="K265" s="159" t="str">
        <f>IF(COUNTIF(L265:AY265,"&lt;&gt;")=0,"",SUMPRODUCT(((Recommendations[ImplStatus]="Implemented")+(Recommendations[ImplStatus]="Compensated"))*ISNUMBER(MATCH(Recommendations[Id],L265:AY265,0)))/COUNTIF(L265:AY265,"&lt;&gt;"))</f>
        <v/>
      </c>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72"/>
    </row>
    <row r="266" spans="1:51" ht="60" customHeight="1" x14ac:dyDescent="0.35">
      <c r="A266" s="169" t="s">
        <v>3340</v>
      </c>
      <c r="B266" s="157" t="s">
        <v>3341</v>
      </c>
      <c r="C266" s="157" t="s">
        <v>3342</v>
      </c>
      <c r="D266" s="157" t="s">
        <v>3343</v>
      </c>
      <c r="E266" s="157" t="s">
        <v>3344</v>
      </c>
      <c r="F266" s="157" t="s">
        <v>21</v>
      </c>
      <c r="G266" s="157" t="s">
        <v>3345</v>
      </c>
      <c r="H266" s="157" t="s">
        <v>3346</v>
      </c>
      <c r="I266" s="157" t="s">
        <v>3347</v>
      </c>
      <c r="J266" s="157" t="s">
        <v>3348</v>
      </c>
      <c r="K266" s="160" t="str">
        <f>IF(COUNTIF(L266:AY266,"&lt;&gt;")=0,"",SUMPRODUCT(((Recommendations[ImplStatus]="Implemented")+(Recommendations[ImplStatus]="Compensated"))*ISNUMBER(MATCH(Recommendations[Id],L266:AY266,0)))/COUNTIF(L266:AY266,"&lt;&gt;"))</f>
        <v/>
      </c>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G266" s="163"/>
      <c r="AH266" s="163"/>
      <c r="AI266" s="163"/>
      <c r="AJ266" s="163"/>
      <c r="AK266" s="163"/>
      <c r="AL266" s="163"/>
      <c r="AM266" s="163"/>
      <c r="AN266" s="163"/>
      <c r="AO266" s="163"/>
      <c r="AP266" s="163"/>
      <c r="AQ266" s="163"/>
      <c r="AR266" s="163"/>
      <c r="AS266" s="163"/>
      <c r="AT266" s="163"/>
      <c r="AU266" s="163"/>
      <c r="AV266" s="163"/>
      <c r="AW266" s="163"/>
      <c r="AX266" s="163"/>
      <c r="AY266" s="173"/>
    </row>
    <row r="267" spans="1:51" ht="60" customHeight="1" x14ac:dyDescent="0.35">
      <c r="A267" s="169" t="s">
        <v>3349</v>
      </c>
      <c r="B267" s="157" t="s">
        <v>3350</v>
      </c>
      <c r="C267" s="157" t="s">
        <v>3351</v>
      </c>
      <c r="D267" s="157" t="s">
        <v>3352</v>
      </c>
      <c r="E267" s="157" t="s">
        <v>21</v>
      </c>
      <c r="F267" s="157" t="s">
        <v>21</v>
      </c>
      <c r="G267" s="157" t="s">
        <v>21</v>
      </c>
      <c r="H267" s="157" t="s">
        <v>3353</v>
      </c>
      <c r="I267" s="157" t="s">
        <v>21</v>
      </c>
      <c r="J267" s="157" t="s">
        <v>3354</v>
      </c>
      <c r="K267" s="160" t="str">
        <f>IF(COUNTIF(L267:AY267,"&lt;&gt;")=0,"",SUMPRODUCT(((Recommendations[ImplStatus]="Implemented")+(Recommendations[ImplStatus]="Compensated"))*ISNUMBER(MATCH(Recommendations[Id],L267:AY267,0)))/COUNTIF(L267:AY267,"&lt;&gt;"))</f>
        <v/>
      </c>
      <c r="L267" s="163"/>
      <c r="M267" s="163"/>
      <c r="N267" s="163"/>
      <c r="O267" s="163"/>
      <c r="P267" s="163"/>
      <c r="Q267" s="163"/>
      <c r="R267" s="163"/>
      <c r="S267" s="163"/>
      <c r="T267" s="163"/>
      <c r="U267" s="163"/>
      <c r="V267" s="163"/>
      <c r="W267" s="163"/>
      <c r="X267" s="163"/>
      <c r="Y267" s="163"/>
      <c r="Z267" s="163"/>
      <c r="AA267" s="163"/>
      <c r="AB267" s="163"/>
      <c r="AC267" s="163"/>
      <c r="AD267" s="163"/>
      <c r="AE267" s="163"/>
      <c r="AF267" s="163"/>
      <c r="AG267" s="163"/>
      <c r="AH267" s="163"/>
      <c r="AI267" s="163"/>
      <c r="AJ267" s="163"/>
      <c r="AK267" s="163"/>
      <c r="AL267" s="163"/>
      <c r="AM267" s="163"/>
      <c r="AN267" s="163"/>
      <c r="AO267" s="163"/>
      <c r="AP267" s="163"/>
      <c r="AQ267" s="163"/>
      <c r="AR267" s="163"/>
      <c r="AS267" s="163"/>
      <c r="AT267" s="163"/>
      <c r="AU267" s="163"/>
      <c r="AV267" s="163"/>
      <c r="AW267" s="163"/>
      <c r="AX267" s="163"/>
      <c r="AY267" s="173"/>
    </row>
    <row r="268" spans="1:51" ht="60" customHeight="1" x14ac:dyDescent="0.35">
      <c r="A268" s="169" t="s">
        <v>3355</v>
      </c>
      <c r="B268" s="157" t="s">
        <v>3356</v>
      </c>
      <c r="C268" s="157" t="s">
        <v>3357</v>
      </c>
      <c r="D268" s="157" t="s">
        <v>3352</v>
      </c>
      <c r="E268" s="157" t="s">
        <v>21</v>
      </c>
      <c r="F268" s="157" t="s">
        <v>21</v>
      </c>
      <c r="G268" s="157" t="s">
        <v>3358</v>
      </c>
      <c r="H268" s="157" t="s">
        <v>3359</v>
      </c>
      <c r="I268" s="157" t="s">
        <v>21</v>
      </c>
      <c r="J268" s="157" t="s">
        <v>3360</v>
      </c>
      <c r="K268" s="160" t="str">
        <f>IF(COUNTIF(L268:AY268,"&lt;&gt;")=0,"",SUMPRODUCT(((Recommendations[ImplStatus]="Implemented")+(Recommendations[ImplStatus]="Compensated"))*ISNUMBER(MATCH(Recommendations[Id],L268:AY268,0)))/COUNTIF(L268:AY268,"&lt;&gt;"))</f>
        <v/>
      </c>
      <c r="L268" s="163"/>
      <c r="M268" s="163"/>
      <c r="N268" s="163"/>
      <c r="O268" s="163"/>
      <c r="P268" s="163"/>
      <c r="Q268" s="163"/>
      <c r="R268" s="163"/>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73"/>
    </row>
    <row r="269" spans="1:51" ht="60" customHeight="1" x14ac:dyDescent="0.35">
      <c r="A269" s="169" t="s">
        <v>3361</v>
      </c>
      <c r="B269" s="157" t="s">
        <v>3362</v>
      </c>
      <c r="C269" s="157" t="s">
        <v>3357</v>
      </c>
      <c r="D269" s="157" t="s">
        <v>3363</v>
      </c>
      <c r="E269" s="157" t="s">
        <v>21</v>
      </c>
      <c r="F269" s="157" t="s">
        <v>21</v>
      </c>
      <c r="G269" s="157" t="s">
        <v>21</v>
      </c>
      <c r="H269" s="157" t="s">
        <v>3364</v>
      </c>
      <c r="I269" s="157" t="s">
        <v>21</v>
      </c>
      <c r="J269" s="157" t="s">
        <v>3365</v>
      </c>
      <c r="K269" s="160" t="str">
        <f>IF(COUNTIF(L269:AY269,"&lt;&gt;")=0,"",SUMPRODUCT(((Recommendations[ImplStatus]="Implemented")+(Recommendations[ImplStatus]="Compensated"))*ISNUMBER(MATCH(Recommendations[Id],L269:AY269,0)))/COUNTIF(L269:AY269,"&lt;&gt;"))</f>
        <v/>
      </c>
      <c r="L269" s="163"/>
      <c r="M269" s="163"/>
      <c r="N269" s="163"/>
      <c r="O269" s="163"/>
      <c r="P269" s="163"/>
      <c r="Q269" s="163"/>
      <c r="R269" s="163"/>
      <c r="S269" s="163"/>
      <c r="T269" s="163"/>
      <c r="U269" s="163"/>
      <c r="V269" s="163"/>
      <c r="W269" s="163"/>
      <c r="X269" s="163"/>
      <c r="Y269" s="163"/>
      <c r="Z269" s="163"/>
      <c r="AA269" s="163"/>
      <c r="AB269" s="163"/>
      <c r="AC269" s="163"/>
      <c r="AD269" s="163"/>
      <c r="AE269" s="163"/>
      <c r="AF269" s="163"/>
      <c r="AG269" s="163"/>
      <c r="AH269" s="163"/>
      <c r="AI269" s="163"/>
      <c r="AJ269" s="163"/>
      <c r="AK269" s="163"/>
      <c r="AL269" s="163"/>
      <c r="AM269" s="163"/>
      <c r="AN269" s="163"/>
      <c r="AO269" s="163"/>
      <c r="AP269" s="163"/>
      <c r="AQ269" s="163"/>
      <c r="AR269" s="163"/>
      <c r="AS269" s="163"/>
      <c r="AT269" s="163"/>
      <c r="AU269" s="163"/>
      <c r="AV269" s="163"/>
      <c r="AW269" s="163"/>
      <c r="AX269" s="163"/>
      <c r="AY269" s="173"/>
    </row>
    <row r="270" spans="1:51" ht="60" customHeight="1" x14ac:dyDescent="0.35">
      <c r="A270" s="169" t="s">
        <v>3366</v>
      </c>
      <c r="B270" s="157" t="s">
        <v>3367</v>
      </c>
      <c r="C270" s="157" t="s">
        <v>3368</v>
      </c>
      <c r="D270" s="157" t="s">
        <v>3369</v>
      </c>
      <c r="E270" s="157" t="s">
        <v>21</v>
      </c>
      <c r="F270" s="157" t="s">
        <v>21</v>
      </c>
      <c r="G270" s="157" t="s">
        <v>21</v>
      </c>
      <c r="H270" s="157" t="s">
        <v>3370</v>
      </c>
      <c r="I270" s="157" t="s">
        <v>21</v>
      </c>
      <c r="J270" s="157" t="s">
        <v>3371</v>
      </c>
      <c r="K270" s="160" t="str">
        <f>IF(COUNTIF(L270:AY270,"&lt;&gt;")=0,"",SUMPRODUCT(((Recommendations[ImplStatus]="Implemented")+(Recommendations[ImplStatus]="Compensated"))*ISNUMBER(MATCH(Recommendations[Id],L270:AY270,0)))/COUNTIF(L270:AY270,"&lt;&gt;"))</f>
        <v/>
      </c>
      <c r="L270" s="163"/>
      <c r="M270" s="163"/>
      <c r="N270" s="163"/>
      <c r="O270" s="163"/>
      <c r="P270" s="163"/>
      <c r="Q270" s="163"/>
      <c r="R270" s="163"/>
      <c r="S270" s="163"/>
      <c r="T270" s="163"/>
      <c r="U270" s="163"/>
      <c r="V270" s="163"/>
      <c r="W270" s="163"/>
      <c r="X270" s="163"/>
      <c r="Y270" s="163"/>
      <c r="Z270" s="163"/>
      <c r="AA270" s="163"/>
      <c r="AB270" s="163"/>
      <c r="AC270" s="163"/>
      <c r="AD270" s="163"/>
      <c r="AE270" s="163"/>
      <c r="AF270" s="163"/>
      <c r="AG270" s="163"/>
      <c r="AH270" s="163"/>
      <c r="AI270" s="163"/>
      <c r="AJ270" s="163"/>
      <c r="AK270" s="163"/>
      <c r="AL270" s="163"/>
      <c r="AM270" s="163"/>
      <c r="AN270" s="163"/>
      <c r="AO270" s="163"/>
      <c r="AP270" s="163"/>
      <c r="AQ270" s="163"/>
      <c r="AR270" s="163"/>
      <c r="AS270" s="163"/>
      <c r="AT270" s="163"/>
      <c r="AU270" s="163"/>
      <c r="AV270" s="163"/>
      <c r="AW270" s="163"/>
      <c r="AX270" s="163"/>
      <c r="AY270" s="173"/>
    </row>
    <row r="271" spans="1:51" ht="60" customHeight="1" x14ac:dyDescent="0.35">
      <c r="A271" s="169" t="s">
        <v>3372</v>
      </c>
      <c r="B271" s="157" t="s">
        <v>3373</v>
      </c>
      <c r="C271" s="157" t="s">
        <v>3374</v>
      </c>
      <c r="D271" s="157" t="s">
        <v>3375</v>
      </c>
      <c r="E271" s="157" t="s">
        <v>21</v>
      </c>
      <c r="F271" s="157" t="s">
        <v>21</v>
      </c>
      <c r="G271" s="157" t="s">
        <v>21</v>
      </c>
      <c r="H271" s="157" t="s">
        <v>3376</v>
      </c>
      <c r="I271" s="157" t="s">
        <v>3377</v>
      </c>
      <c r="J271" s="157" t="s">
        <v>21</v>
      </c>
      <c r="K271" s="160" t="str">
        <f>IF(COUNTIF(L271:AY271,"&lt;&gt;")=0,"",SUMPRODUCT(((Recommendations[ImplStatus]="Implemented")+(Recommendations[ImplStatus]="Compensated"))*ISNUMBER(MATCH(Recommendations[Id],L271:AY271,0)))/COUNTIF(L271:AY271,"&lt;&gt;"))</f>
        <v/>
      </c>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73"/>
    </row>
    <row r="272" spans="1:51" ht="60" customHeight="1" x14ac:dyDescent="0.35">
      <c r="A272" s="169" t="s">
        <v>3378</v>
      </c>
      <c r="B272" s="157" t="s">
        <v>3379</v>
      </c>
      <c r="C272" s="157" t="s">
        <v>3380</v>
      </c>
      <c r="D272" s="157" t="s">
        <v>3381</v>
      </c>
      <c r="E272" s="157" t="s">
        <v>21</v>
      </c>
      <c r="F272" s="157" t="s">
        <v>21</v>
      </c>
      <c r="G272" s="157" t="s">
        <v>21</v>
      </c>
      <c r="H272" s="157" t="s">
        <v>3382</v>
      </c>
      <c r="I272" s="157" t="s">
        <v>3383</v>
      </c>
      <c r="J272" s="157" t="s">
        <v>3384</v>
      </c>
      <c r="K272" s="160" t="str">
        <f>IF(COUNTIF(L272:AY272,"&lt;&gt;")=0,"",SUMPRODUCT(((Recommendations[ImplStatus]="Implemented")+(Recommendations[ImplStatus]="Compensated"))*ISNUMBER(MATCH(Recommendations[Id],L272:AY272,0)))/COUNTIF(L272:AY272,"&lt;&gt;"))</f>
        <v/>
      </c>
      <c r="L272" s="163"/>
      <c r="M272" s="163"/>
      <c r="N272" s="163"/>
      <c r="O272" s="163"/>
      <c r="P272" s="163"/>
      <c r="Q272" s="163"/>
      <c r="R272" s="163"/>
      <c r="S272" s="163"/>
      <c r="T272" s="163"/>
      <c r="U272" s="163"/>
      <c r="V272" s="163"/>
      <c r="W272" s="163"/>
      <c r="X272" s="163"/>
      <c r="Y272" s="163"/>
      <c r="Z272" s="163"/>
      <c r="AA272" s="163"/>
      <c r="AB272" s="163"/>
      <c r="AC272" s="163"/>
      <c r="AD272" s="163"/>
      <c r="AE272" s="163"/>
      <c r="AF272" s="163"/>
      <c r="AG272" s="163"/>
      <c r="AH272" s="163"/>
      <c r="AI272" s="163"/>
      <c r="AJ272" s="163"/>
      <c r="AK272" s="163"/>
      <c r="AL272" s="163"/>
      <c r="AM272" s="163"/>
      <c r="AN272" s="163"/>
      <c r="AO272" s="163"/>
      <c r="AP272" s="163"/>
      <c r="AQ272" s="163"/>
      <c r="AR272" s="163"/>
      <c r="AS272" s="163"/>
      <c r="AT272" s="163"/>
      <c r="AU272" s="163"/>
      <c r="AV272" s="163"/>
      <c r="AW272" s="163"/>
      <c r="AX272" s="163"/>
      <c r="AY272" s="173"/>
    </row>
    <row r="273" spans="1:51" ht="60" customHeight="1" outlineLevel="1" x14ac:dyDescent="0.35">
      <c r="A273" s="168" t="s">
        <v>1119</v>
      </c>
      <c r="B273" s="156" t="s">
        <v>3385</v>
      </c>
      <c r="C273" s="156"/>
      <c r="D273" s="156"/>
      <c r="E273" s="156"/>
      <c r="F273" s="156"/>
      <c r="G273" s="156"/>
      <c r="H273" s="156"/>
      <c r="I273" s="156"/>
      <c r="J273" s="156"/>
      <c r="K273" s="159" t="str">
        <f>IF(COUNTIF(L273:AY273,"&lt;&gt;")=0,"",SUMPRODUCT(((Recommendations[ImplStatus]="Implemented")+(Recommendations[ImplStatus]="Compensated"))*ISNUMBER(MATCH(Recommendations[Id],L273:AY273,0)))/COUNTIF(L273:AY273,"&lt;&gt;"))</f>
        <v/>
      </c>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72"/>
    </row>
    <row r="274" spans="1:51" ht="60" customHeight="1" x14ac:dyDescent="0.35">
      <c r="A274" s="169" t="s">
        <v>3386</v>
      </c>
      <c r="B274" s="157" t="s">
        <v>3387</v>
      </c>
      <c r="C274" s="157" t="s">
        <v>3388</v>
      </c>
      <c r="D274" s="157" t="s">
        <v>3381</v>
      </c>
      <c r="E274" s="157" t="s">
        <v>3389</v>
      </c>
      <c r="F274" s="157" t="s">
        <v>21</v>
      </c>
      <c r="G274" s="157" t="s">
        <v>21</v>
      </c>
      <c r="H274" s="157" t="s">
        <v>3390</v>
      </c>
      <c r="I274" s="157" t="s">
        <v>21</v>
      </c>
      <c r="J274" s="157" t="s">
        <v>3391</v>
      </c>
      <c r="K274" s="160" t="str">
        <f>IF(COUNTIF(L274:AY274,"&lt;&gt;")=0,"",SUMPRODUCT(((Recommendations[ImplStatus]="Implemented")+(Recommendations[ImplStatus]="Compensated"))*ISNUMBER(MATCH(Recommendations[Id],L274:AY274,0)))/COUNTIF(L274:AY274,"&lt;&gt;"))</f>
        <v/>
      </c>
      <c r="L274" s="163"/>
      <c r="M274" s="163"/>
      <c r="N274" s="163"/>
      <c r="O274" s="163"/>
      <c r="P274" s="163"/>
      <c r="Q274" s="163"/>
      <c r="R274" s="163"/>
      <c r="S274" s="163"/>
      <c r="T274" s="163"/>
      <c r="U274" s="163"/>
      <c r="V274" s="163"/>
      <c r="W274" s="163"/>
      <c r="X274" s="163"/>
      <c r="Y274" s="163"/>
      <c r="Z274" s="163"/>
      <c r="AA274" s="163"/>
      <c r="AB274" s="163"/>
      <c r="AC274" s="163"/>
      <c r="AD274" s="163"/>
      <c r="AE274" s="163"/>
      <c r="AF274" s="163"/>
      <c r="AG274" s="163"/>
      <c r="AH274" s="163"/>
      <c r="AI274" s="163"/>
      <c r="AJ274" s="163"/>
      <c r="AK274" s="163"/>
      <c r="AL274" s="163"/>
      <c r="AM274" s="163"/>
      <c r="AN274" s="163"/>
      <c r="AO274" s="163"/>
      <c r="AP274" s="163"/>
      <c r="AQ274" s="163"/>
      <c r="AR274" s="163"/>
      <c r="AS274" s="163"/>
      <c r="AT274" s="163"/>
      <c r="AU274" s="163"/>
      <c r="AV274" s="163"/>
      <c r="AW274" s="163"/>
      <c r="AX274" s="163"/>
      <c r="AY274" s="173"/>
    </row>
    <row r="275" spans="1:51" ht="60" customHeight="1" x14ac:dyDescent="0.35">
      <c r="A275" s="169" t="s">
        <v>3392</v>
      </c>
      <c r="B275" s="157" t="s">
        <v>3393</v>
      </c>
      <c r="C275" s="157" t="s">
        <v>3394</v>
      </c>
      <c r="D275" s="157" t="s">
        <v>3395</v>
      </c>
      <c r="E275" s="157" t="s">
        <v>21</v>
      </c>
      <c r="F275" s="157" t="s">
        <v>21</v>
      </c>
      <c r="G275" s="157" t="s">
        <v>21</v>
      </c>
      <c r="H275" s="157" t="s">
        <v>3396</v>
      </c>
      <c r="I275" s="157" t="s">
        <v>21</v>
      </c>
      <c r="J275" s="157" t="s">
        <v>3397</v>
      </c>
      <c r="K275" s="160" t="str">
        <f>IF(COUNTIF(L275:AY275,"&lt;&gt;")=0,"",SUMPRODUCT(((Recommendations[ImplStatus]="Implemented")+(Recommendations[ImplStatus]="Compensated"))*ISNUMBER(MATCH(Recommendations[Id],L275:AY275,0)))/COUNTIF(L275:AY275,"&lt;&gt;"))</f>
        <v/>
      </c>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c r="AP275" s="163"/>
      <c r="AQ275" s="163"/>
      <c r="AR275" s="163"/>
      <c r="AS275" s="163"/>
      <c r="AT275" s="163"/>
      <c r="AU275" s="163"/>
      <c r="AV275" s="163"/>
      <c r="AW275" s="163"/>
      <c r="AX275" s="163"/>
      <c r="AY275" s="173"/>
    </row>
    <row r="276" spans="1:51" ht="60" customHeight="1" x14ac:dyDescent="0.35">
      <c r="A276" s="169" t="s">
        <v>3398</v>
      </c>
      <c r="B276" s="157" t="s">
        <v>3399</v>
      </c>
      <c r="C276" s="157" t="s">
        <v>3400</v>
      </c>
      <c r="D276" s="157" t="s">
        <v>3401</v>
      </c>
      <c r="E276" s="157" t="s">
        <v>21</v>
      </c>
      <c r="F276" s="157" t="s">
        <v>3402</v>
      </c>
      <c r="G276" s="157" t="s">
        <v>21</v>
      </c>
      <c r="H276" s="157" t="s">
        <v>3403</v>
      </c>
      <c r="I276" s="157" t="s">
        <v>3404</v>
      </c>
      <c r="J276" s="157" t="s">
        <v>3405</v>
      </c>
      <c r="K276" s="160" t="str">
        <f>IF(COUNTIF(L276:AY276,"&lt;&gt;")=0,"",SUMPRODUCT(((Recommendations[ImplStatus]="Implemented")+(Recommendations[ImplStatus]="Compensated"))*ISNUMBER(MATCH(Recommendations[Id],L276:AY276,0)))/COUNTIF(L276:AY276,"&lt;&gt;"))</f>
        <v/>
      </c>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73"/>
    </row>
    <row r="277" spans="1:51" ht="60" customHeight="1" outlineLevel="1" x14ac:dyDescent="0.35">
      <c r="A277" s="168" t="s">
        <v>3406</v>
      </c>
      <c r="B277" s="156" t="s">
        <v>3407</v>
      </c>
      <c r="C277" s="156"/>
      <c r="D277" s="156"/>
      <c r="E277" s="156"/>
      <c r="F277" s="156"/>
      <c r="G277" s="156"/>
      <c r="H277" s="156"/>
      <c r="I277" s="156"/>
      <c r="J277" s="156"/>
      <c r="K277" s="159" t="str">
        <f>IF(COUNTIF(L277:AY277,"&lt;&gt;")=0,"",SUMPRODUCT(((Recommendations[ImplStatus]="Implemented")+(Recommendations[ImplStatus]="Compensated"))*ISNUMBER(MATCH(Recommendations[Id],L277:AY277,0)))/COUNTIF(L277:AY277,"&lt;&gt;"))</f>
        <v/>
      </c>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72"/>
    </row>
    <row r="278" spans="1:51" ht="60" customHeight="1" x14ac:dyDescent="0.35">
      <c r="A278" s="169" t="s">
        <v>3408</v>
      </c>
      <c r="B278" s="157" t="s">
        <v>3409</v>
      </c>
      <c r="C278" s="157" t="s">
        <v>3410</v>
      </c>
      <c r="D278" s="157" t="s">
        <v>3411</v>
      </c>
      <c r="E278" s="157" t="s">
        <v>21</v>
      </c>
      <c r="F278" s="157" t="s">
        <v>3412</v>
      </c>
      <c r="G278" s="157" t="s">
        <v>21</v>
      </c>
      <c r="H278" s="157" t="s">
        <v>3413</v>
      </c>
      <c r="I278" s="157" t="s">
        <v>21</v>
      </c>
      <c r="J278" s="157" t="s">
        <v>3414</v>
      </c>
      <c r="K278" s="160" t="str">
        <f>IF(COUNTIF(L278:AY278,"&lt;&gt;")=0,"",SUMPRODUCT(((Recommendations[ImplStatus]="Implemented")+(Recommendations[ImplStatus]="Compensated"))*ISNUMBER(MATCH(Recommendations[Id],L278:AY278,0)))/COUNTIF(L278:AY278,"&lt;&gt;"))</f>
        <v/>
      </c>
      <c r="L278" s="163"/>
      <c r="M278" s="163"/>
      <c r="N278" s="163"/>
      <c r="O278" s="163"/>
      <c r="P278" s="163"/>
      <c r="Q278" s="163"/>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73"/>
    </row>
    <row r="279" spans="1:51" ht="60" customHeight="1" outlineLevel="1" x14ac:dyDescent="0.35">
      <c r="A279" s="167" t="s">
        <v>3415</v>
      </c>
      <c r="B279" s="155" t="s">
        <v>3416</v>
      </c>
      <c r="C279" s="155"/>
      <c r="D279" s="155"/>
      <c r="E279" s="155"/>
      <c r="F279" s="155"/>
      <c r="G279" s="155"/>
      <c r="H279" s="155"/>
      <c r="I279" s="155"/>
      <c r="J279" s="155"/>
      <c r="K279" s="158" t="str">
        <f>IF(COUNTIF(L279:AY279,"&lt;&gt;")=0,"",SUMPRODUCT(((Recommendations[ImplStatus]="Implemented")+(Recommendations[ImplStatus]="Compensated"))*ISNUMBER(MATCH(Recommendations[Id],L279:AY279,0)))/COUNTIF(L279:AY279,"&lt;&gt;"))</f>
        <v/>
      </c>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71"/>
    </row>
    <row r="280" spans="1:51" ht="60" customHeight="1" outlineLevel="1" x14ac:dyDescent="0.35">
      <c r="A280" s="168" t="s">
        <v>1125</v>
      </c>
      <c r="B280" s="156" t="s">
        <v>3417</v>
      </c>
      <c r="C280" s="156"/>
      <c r="D280" s="156"/>
      <c r="E280" s="156"/>
      <c r="F280" s="156"/>
      <c r="G280" s="156"/>
      <c r="H280" s="156"/>
      <c r="I280" s="156"/>
      <c r="J280" s="156"/>
      <c r="K280" s="159" t="str">
        <f>IF(COUNTIF(L280:AY280,"&lt;&gt;")=0,"",SUMPRODUCT(((Recommendations[ImplStatus]="Implemented")+(Recommendations[ImplStatus]="Compensated"))*ISNUMBER(MATCH(Recommendations[Id],L280:AY280,0)))/COUNTIF(L280:AY280,"&lt;&gt;"))</f>
        <v/>
      </c>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72"/>
    </row>
    <row r="281" spans="1:51" ht="60" customHeight="1" x14ac:dyDescent="0.35">
      <c r="A281" s="169" t="s">
        <v>3418</v>
      </c>
      <c r="B281" s="157" t="s">
        <v>3419</v>
      </c>
      <c r="C281" s="157" t="s">
        <v>3420</v>
      </c>
      <c r="D281" s="157" t="s">
        <v>3421</v>
      </c>
      <c r="E281" s="157" t="s">
        <v>3422</v>
      </c>
      <c r="F281" s="157" t="s">
        <v>21</v>
      </c>
      <c r="G281" s="157" t="s">
        <v>21</v>
      </c>
      <c r="H281" s="157" t="s">
        <v>3423</v>
      </c>
      <c r="I281" s="157" t="s">
        <v>21</v>
      </c>
      <c r="J281" s="157" t="s">
        <v>3424</v>
      </c>
      <c r="K281" s="160" t="str">
        <f>IF(COUNTIF(L281:AY281,"&lt;&gt;")=0,"",SUMPRODUCT(((Recommendations[ImplStatus]="Implemented")+(Recommendations[ImplStatus]="Compensated"))*ISNUMBER(MATCH(Recommendations[Id],L281:AY281,0)))/COUNTIF(L281:AY281,"&lt;&gt;"))</f>
        <v/>
      </c>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G281" s="163"/>
      <c r="AH281" s="163"/>
      <c r="AI281" s="163"/>
      <c r="AJ281" s="163"/>
      <c r="AK281" s="163"/>
      <c r="AL281" s="163"/>
      <c r="AM281" s="163"/>
      <c r="AN281" s="163"/>
      <c r="AO281" s="163"/>
      <c r="AP281" s="163"/>
      <c r="AQ281" s="163"/>
      <c r="AR281" s="163"/>
      <c r="AS281" s="163"/>
      <c r="AT281" s="163"/>
      <c r="AU281" s="163"/>
      <c r="AV281" s="163"/>
      <c r="AW281" s="163"/>
      <c r="AX281" s="163"/>
      <c r="AY281" s="173"/>
    </row>
    <row r="282" spans="1:51" ht="60" customHeight="1" x14ac:dyDescent="0.35">
      <c r="A282" s="169" t="s">
        <v>3425</v>
      </c>
      <c r="B282" s="157" t="s">
        <v>3426</v>
      </c>
      <c r="C282" s="157" t="s">
        <v>3427</v>
      </c>
      <c r="D282" s="157" t="s">
        <v>21</v>
      </c>
      <c r="E282" s="157" t="s">
        <v>21</v>
      </c>
      <c r="F282" s="157" t="s">
        <v>21</v>
      </c>
      <c r="G282" s="157" t="s">
        <v>21</v>
      </c>
      <c r="H282" s="157" t="s">
        <v>3428</v>
      </c>
      <c r="I282" s="157" t="s">
        <v>21</v>
      </c>
      <c r="J282" s="157" t="s">
        <v>3429</v>
      </c>
      <c r="K282" s="160" t="str">
        <f>IF(COUNTIF(L282:AY282,"&lt;&gt;")=0,"",SUMPRODUCT(((Recommendations[ImplStatus]="Implemented")+(Recommendations[ImplStatus]="Compensated"))*ISNUMBER(MATCH(Recommendations[Id],L282:AY282,0)))/COUNTIF(L282:AY282,"&lt;&gt;"))</f>
        <v/>
      </c>
      <c r="L282" s="163"/>
      <c r="M282" s="163"/>
      <c r="N282" s="163"/>
      <c r="O282" s="163"/>
      <c r="P282" s="163"/>
      <c r="Q282" s="163"/>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73"/>
    </row>
    <row r="283" spans="1:51" ht="60" customHeight="1" x14ac:dyDescent="0.35">
      <c r="A283" s="169" t="s">
        <v>3430</v>
      </c>
      <c r="B283" s="157" t="s">
        <v>3431</v>
      </c>
      <c r="C283" s="157" t="s">
        <v>3432</v>
      </c>
      <c r="D283" s="157" t="s">
        <v>21</v>
      </c>
      <c r="E283" s="157" t="s">
        <v>21</v>
      </c>
      <c r="F283" s="157" t="s">
        <v>21</v>
      </c>
      <c r="G283" s="157" t="s">
        <v>21</v>
      </c>
      <c r="H283" s="157" t="s">
        <v>3433</v>
      </c>
      <c r="I283" s="157" t="s">
        <v>21</v>
      </c>
      <c r="J283" s="157" t="s">
        <v>3434</v>
      </c>
      <c r="K283" s="160" t="str">
        <f>IF(COUNTIF(L283:AY283,"&lt;&gt;")=0,"",SUMPRODUCT(((Recommendations[ImplStatus]="Implemented")+(Recommendations[ImplStatus]="Compensated"))*ISNUMBER(MATCH(Recommendations[Id],L283:AY283,0)))/COUNTIF(L283:AY283,"&lt;&gt;"))</f>
        <v/>
      </c>
      <c r="L283" s="163"/>
      <c r="M283" s="163"/>
      <c r="N283" s="163"/>
      <c r="O283" s="163"/>
      <c r="P283" s="163"/>
      <c r="Q283" s="163"/>
      <c r="R283" s="163"/>
      <c r="S283" s="163"/>
      <c r="T283" s="163"/>
      <c r="U283" s="163"/>
      <c r="V283" s="163"/>
      <c r="W283" s="163"/>
      <c r="X283" s="163"/>
      <c r="Y283" s="163"/>
      <c r="Z283" s="163"/>
      <c r="AA283" s="163"/>
      <c r="AB283" s="163"/>
      <c r="AC283" s="163"/>
      <c r="AD283" s="163"/>
      <c r="AE283" s="163"/>
      <c r="AF283" s="163"/>
      <c r="AG283" s="163"/>
      <c r="AH283" s="163"/>
      <c r="AI283" s="163"/>
      <c r="AJ283" s="163"/>
      <c r="AK283" s="163"/>
      <c r="AL283" s="163"/>
      <c r="AM283" s="163"/>
      <c r="AN283" s="163"/>
      <c r="AO283" s="163"/>
      <c r="AP283" s="163"/>
      <c r="AQ283" s="163"/>
      <c r="AR283" s="163"/>
      <c r="AS283" s="163"/>
      <c r="AT283" s="163"/>
      <c r="AU283" s="163"/>
      <c r="AV283" s="163"/>
      <c r="AW283" s="163"/>
      <c r="AX283" s="163"/>
      <c r="AY283" s="173"/>
    </row>
    <row r="284" spans="1:51" ht="60" customHeight="1" x14ac:dyDescent="0.35">
      <c r="A284" s="169" t="s">
        <v>3435</v>
      </c>
      <c r="B284" s="157" t="s">
        <v>3436</v>
      </c>
      <c r="C284" s="157" t="s">
        <v>3437</v>
      </c>
      <c r="D284" s="157" t="s">
        <v>3438</v>
      </c>
      <c r="E284" s="157" t="s">
        <v>21</v>
      </c>
      <c r="F284" s="157" t="s">
        <v>21</v>
      </c>
      <c r="G284" s="157" t="s">
        <v>21</v>
      </c>
      <c r="H284" s="157" t="s">
        <v>3439</v>
      </c>
      <c r="I284" s="157" t="s">
        <v>21</v>
      </c>
      <c r="J284" s="157" t="s">
        <v>3440</v>
      </c>
      <c r="K284" s="160" t="str">
        <f>IF(COUNTIF(L284:AY284,"&lt;&gt;")=0,"",SUMPRODUCT(((Recommendations[ImplStatus]="Implemented")+(Recommendations[ImplStatus]="Compensated"))*ISNUMBER(MATCH(Recommendations[Id],L284:AY284,0)))/COUNTIF(L284:AY284,"&lt;&gt;"))</f>
        <v/>
      </c>
      <c r="L284" s="163"/>
      <c r="M284" s="163"/>
      <c r="N284" s="163"/>
      <c r="O284" s="163"/>
      <c r="P284" s="163"/>
      <c r="Q284" s="163"/>
      <c r="R284" s="163"/>
      <c r="S284" s="163"/>
      <c r="T284" s="163"/>
      <c r="U284" s="163"/>
      <c r="V284" s="163"/>
      <c r="W284" s="163"/>
      <c r="X284" s="163"/>
      <c r="Y284" s="163"/>
      <c r="Z284" s="163"/>
      <c r="AA284" s="163"/>
      <c r="AB284" s="163"/>
      <c r="AC284" s="163"/>
      <c r="AD284" s="163"/>
      <c r="AE284" s="163"/>
      <c r="AF284" s="163"/>
      <c r="AG284" s="163"/>
      <c r="AH284" s="163"/>
      <c r="AI284" s="163"/>
      <c r="AJ284" s="163"/>
      <c r="AK284" s="163"/>
      <c r="AL284" s="163"/>
      <c r="AM284" s="163"/>
      <c r="AN284" s="163"/>
      <c r="AO284" s="163"/>
      <c r="AP284" s="163"/>
      <c r="AQ284" s="163"/>
      <c r="AR284" s="163"/>
      <c r="AS284" s="163"/>
      <c r="AT284" s="163"/>
      <c r="AU284" s="163"/>
      <c r="AV284" s="163"/>
      <c r="AW284" s="163"/>
      <c r="AX284" s="163"/>
      <c r="AY284" s="173"/>
    </row>
    <row r="285" spans="1:51" ht="60" customHeight="1" outlineLevel="1" x14ac:dyDescent="0.35">
      <c r="A285" s="168" t="s">
        <v>1129</v>
      </c>
      <c r="B285" s="156" t="s">
        <v>3441</v>
      </c>
      <c r="C285" s="156"/>
      <c r="D285" s="156"/>
      <c r="E285" s="156"/>
      <c r="F285" s="156"/>
      <c r="G285" s="156"/>
      <c r="H285" s="156"/>
      <c r="I285" s="156"/>
      <c r="J285" s="156"/>
      <c r="K285" s="159" t="str">
        <f>IF(COUNTIF(L285:AY285,"&lt;&gt;")=0,"",SUMPRODUCT(((Recommendations[ImplStatus]="Implemented")+(Recommendations[ImplStatus]="Compensated"))*ISNUMBER(MATCH(Recommendations[Id],L285:AY285,0)))/COUNTIF(L285:AY285,"&lt;&gt;"))</f>
        <v/>
      </c>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72"/>
    </row>
    <row r="286" spans="1:51" ht="60" customHeight="1" x14ac:dyDescent="0.35">
      <c r="A286" s="169" t="s">
        <v>3442</v>
      </c>
      <c r="B286" s="157" t="s">
        <v>3443</v>
      </c>
      <c r="C286" s="157" t="s">
        <v>3444</v>
      </c>
      <c r="D286" s="157" t="s">
        <v>3445</v>
      </c>
      <c r="E286" s="157" t="s">
        <v>21</v>
      </c>
      <c r="F286" s="157" t="s">
        <v>21</v>
      </c>
      <c r="G286" s="157" t="s">
        <v>21</v>
      </c>
      <c r="H286" s="157" t="s">
        <v>3446</v>
      </c>
      <c r="I286" s="157" t="s">
        <v>3447</v>
      </c>
      <c r="J286" s="157" t="s">
        <v>3448</v>
      </c>
      <c r="K286" s="160" t="str">
        <f>IF(COUNTIF(L286:AY286,"&lt;&gt;")=0,"",SUMPRODUCT(((Recommendations[ImplStatus]="Implemented")+(Recommendations[ImplStatus]="Compensated"))*ISNUMBER(MATCH(Recommendations[Id],L286:AY286,0)))/COUNTIF(L286:AY286,"&lt;&gt;"))</f>
        <v/>
      </c>
      <c r="L286" s="163"/>
      <c r="M286" s="163"/>
      <c r="N286" s="163"/>
      <c r="O286" s="163"/>
      <c r="P286" s="163"/>
      <c r="Q286" s="163"/>
      <c r="R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73"/>
    </row>
    <row r="287" spans="1:51" ht="60" customHeight="1" outlineLevel="1" x14ac:dyDescent="0.35">
      <c r="A287" s="168" t="s">
        <v>1133</v>
      </c>
      <c r="B287" s="156" t="s">
        <v>3449</v>
      </c>
      <c r="C287" s="156"/>
      <c r="D287" s="156"/>
      <c r="E287" s="156"/>
      <c r="F287" s="156"/>
      <c r="G287" s="156"/>
      <c r="H287" s="156"/>
      <c r="I287" s="156"/>
      <c r="J287" s="156"/>
      <c r="K287" s="159" t="str">
        <f>IF(COUNTIF(L287:AY287,"&lt;&gt;")=0,"",SUMPRODUCT(((Recommendations[ImplStatus]="Implemented")+(Recommendations[ImplStatus]="Compensated"))*ISNUMBER(MATCH(Recommendations[Id],L287:AY287,0)))/COUNTIF(L287:AY287,"&lt;&gt;"))</f>
        <v/>
      </c>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72"/>
    </row>
    <row r="288" spans="1:51" ht="60" customHeight="1" x14ac:dyDescent="0.35">
      <c r="A288" s="169" t="s">
        <v>3450</v>
      </c>
      <c r="B288" s="157" t="s">
        <v>3451</v>
      </c>
      <c r="C288" s="157" t="s">
        <v>3452</v>
      </c>
      <c r="D288" s="157" t="s">
        <v>3453</v>
      </c>
      <c r="E288" s="157" t="s">
        <v>3454</v>
      </c>
      <c r="F288" s="157" t="s">
        <v>3455</v>
      </c>
      <c r="G288" s="157" t="s">
        <v>3456</v>
      </c>
      <c r="H288" s="157" t="s">
        <v>3457</v>
      </c>
      <c r="I288" s="157" t="s">
        <v>2438</v>
      </c>
      <c r="J288" s="157" t="s">
        <v>3458</v>
      </c>
      <c r="K288" s="160" t="str">
        <f>IF(COUNTIF(L288:AY288,"&lt;&gt;")=0,"",SUMPRODUCT(((Recommendations[ImplStatus]="Implemented")+(Recommendations[ImplStatus]="Compensated"))*ISNUMBER(MATCH(Recommendations[Id],L288:AY288,0)))/COUNTIF(L288:AY288,"&lt;&gt;"))</f>
        <v/>
      </c>
      <c r="L288" s="163"/>
      <c r="M288" s="163"/>
      <c r="N288" s="163"/>
      <c r="O288" s="163"/>
      <c r="P288" s="163"/>
      <c r="Q288" s="163"/>
      <c r="R288" s="163"/>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73"/>
    </row>
    <row r="289" spans="1:51" ht="60" customHeight="1" x14ac:dyDescent="0.35">
      <c r="A289" s="169" t="s">
        <v>3459</v>
      </c>
      <c r="B289" s="157" t="s">
        <v>3460</v>
      </c>
      <c r="C289" s="157" t="s">
        <v>3461</v>
      </c>
      <c r="D289" s="157" t="s">
        <v>21</v>
      </c>
      <c r="E289" s="157" t="s">
        <v>3454</v>
      </c>
      <c r="F289" s="157" t="s">
        <v>21</v>
      </c>
      <c r="G289" s="157" t="s">
        <v>3462</v>
      </c>
      <c r="H289" s="157" t="s">
        <v>3463</v>
      </c>
      <c r="I289" s="157" t="s">
        <v>3464</v>
      </c>
      <c r="J289" s="157" t="s">
        <v>3465</v>
      </c>
      <c r="K289" s="160" t="str">
        <f>IF(COUNTIF(L289:AY289,"&lt;&gt;")=0,"",SUMPRODUCT(((Recommendations[ImplStatus]="Implemented")+(Recommendations[ImplStatus]="Compensated"))*ISNUMBER(MATCH(Recommendations[Id],L289:AY289,0)))/COUNTIF(L289:AY289,"&lt;&gt;"))</f>
        <v/>
      </c>
      <c r="L289" s="163"/>
      <c r="M289" s="163"/>
      <c r="N289" s="163"/>
      <c r="O289" s="163"/>
      <c r="P289" s="163"/>
      <c r="Q289" s="163"/>
      <c r="R289" s="163"/>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73"/>
    </row>
    <row r="290" spans="1:51" ht="60" customHeight="1" x14ac:dyDescent="0.35">
      <c r="A290" s="169" t="s">
        <v>3466</v>
      </c>
      <c r="B290" s="157" t="s">
        <v>3467</v>
      </c>
      <c r="C290" s="157" t="s">
        <v>3468</v>
      </c>
      <c r="D290" s="157" t="s">
        <v>21</v>
      </c>
      <c r="E290" s="157" t="s">
        <v>3469</v>
      </c>
      <c r="F290" s="157" t="s">
        <v>21</v>
      </c>
      <c r="G290" s="157" t="s">
        <v>3470</v>
      </c>
      <c r="H290" s="157" t="s">
        <v>3471</v>
      </c>
      <c r="I290" s="157" t="s">
        <v>3472</v>
      </c>
      <c r="J290" s="157" t="s">
        <v>3473</v>
      </c>
      <c r="K290" s="160" t="str">
        <f>IF(COUNTIF(L290:AY290,"&lt;&gt;")=0,"",SUMPRODUCT(((Recommendations[ImplStatus]="Implemented")+(Recommendations[ImplStatus]="Compensated"))*ISNUMBER(MATCH(Recommendations[Id],L290:AY290,0)))/COUNTIF(L290:AY290,"&lt;&gt;"))</f>
        <v/>
      </c>
      <c r="L290" s="163"/>
      <c r="M290" s="163"/>
      <c r="N290" s="163"/>
      <c r="O290" s="163"/>
      <c r="P290" s="163"/>
      <c r="Q290" s="163"/>
      <c r="R290" s="163"/>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73"/>
    </row>
    <row r="291" spans="1:51" ht="60" customHeight="1" x14ac:dyDescent="0.35">
      <c r="A291" s="169" t="s">
        <v>3474</v>
      </c>
      <c r="B291" s="157" t="s">
        <v>3475</v>
      </c>
      <c r="C291" s="157" t="s">
        <v>3476</v>
      </c>
      <c r="D291" s="157" t="s">
        <v>21</v>
      </c>
      <c r="E291" s="157" t="s">
        <v>21</v>
      </c>
      <c r="F291" s="157" t="s">
        <v>21</v>
      </c>
      <c r="G291" s="157" t="s">
        <v>21</v>
      </c>
      <c r="H291" s="157" t="s">
        <v>3477</v>
      </c>
      <c r="I291" s="157" t="s">
        <v>2438</v>
      </c>
      <c r="J291" s="157" t="s">
        <v>3478</v>
      </c>
      <c r="K291" s="160" t="str">
        <f>IF(COUNTIF(L291:AY291,"&lt;&gt;")=0,"",SUMPRODUCT(((Recommendations[ImplStatus]="Implemented")+(Recommendations[ImplStatus]="Compensated"))*ISNUMBER(MATCH(Recommendations[Id],L291:AY291,0)))/COUNTIF(L291:AY291,"&lt;&gt;"))</f>
        <v/>
      </c>
      <c r="L291" s="163"/>
      <c r="M291" s="163"/>
      <c r="N291" s="163"/>
      <c r="O291" s="163"/>
      <c r="P291" s="163"/>
      <c r="Q291" s="163"/>
      <c r="R291" s="163"/>
      <c r="S291" s="163"/>
      <c r="T291" s="163"/>
      <c r="U291" s="163"/>
      <c r="V291" s="163"/>
      <c r="W291" s="163"/>
      <c r="X291" s="163"/>
      <c r="Y291" s="163"/>
      <c r="Z291" s="163"/>
      <c r="AA291" s="163"/>
      <c r="AB291" s="163"/>
      <c r="AC291" s="163"/>
      <c r="AD291" s="163"/>
      <c r="AE291" s="163"/>
      <c r="AF291" s="163"/>
      <c r="AG291" s="163"/>
      <c r="AH291" s="163"/>
      <c r="AI291" s="163"/>
      <c r="AJ291" s="163"/>
      <c r="AK291" s="163"/>
      <c r="AL291" s="163"/>
      <c r="AM291" s="163"/>
      <c r="AN291" s="163"/>
      <c r="AO291" s="163"/>
      <c r="AP291" s="163"/>
      <c r="AQ291" s="163"/>
      <c r="AR291" s="163"/>
      <c r="AS291" s="163"/>
      <c r="AT291" s="163"/>
      <c r="AU291" s="163"/>
      <c r="AV291" s="163"/>
      <c r="AW291" s="163"/>
      <c r="AX291" s="163"/>
      <c r="AY291" s="173"/>
    </row>
    <row r="292" spans="1:51" ht="60" customHeight="1" outlineLevel="1" x14ac:dyDescent="0.35">
      <c r="A292" s="168" t="s">
        <v>1137</v>
      </c>
      <c r="B292" s="156" t="s">
        <v>3479</v>
      </c>
      <c r="C292" s="156"/>
      <c r="D292" s="156"/>
      <c r="E292" s="156"/>
      <c r="F292" s="156"/>
      <c r="G292" s="156"/>
      <c r="H292" s="156"/>
      <c r="I292" s="156"/>
      <c r="J292" s="156"/>
      <c r="K292" s="159" t="str">
        <f>IF(COUNTIF(L292:AY292,"&lt;&gt;")=0,"",SUMPRODUCT(((Recommendations[ImplStatus]="Implemented")+(Recommendations[ImplStatus]="Compensated"))*ISNUMBER(MATCH(Recommendations[Id],L292:AY292,0)))/COUNTIF(L292:AY292,"&lt;&gt;"))</f>
        <v/>
      </c>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72"/>
    </row>
    <row r="293" spans="1:51" ht="60" customHeight="1" x14ac:dyDescent="0.35">
      <c r="A293" s="169" t="s">
        <v>3480</v>
      </c>
      <c r="B293" s="157" t="s">
        <v>3481</v>
      </c>
      <c r="C293" s="157" t="s">
        <v>3482</v>
      </c>
      <c r="D293" s="157" t="s">
        <v>3483</v>
      </c>
      <c r="E293" s="157" t="s">
        <v>21</v>
      </c>
      <c r="F293" s="157" t="s">
        <v>21</v>
      </c>
      <c r="G293" s="157" t="s">
        <v>21</v>
      </c>
      <c r="H293" s="157" t="s">
        <v>3484</v>
      </c>
      <c r="I293" s="157" t="s">
        <v>3485</v>
      </c>
      <c r="J293" s="157" t="s">
        <v>3486</v>
      </c>
      <c r="K293" s="160" t="str">
        <f>IF(COUNTIF(L293:AY293,"&lt;&gt;")=0,"",SUMPRODUCT(((Recommendations[ImplStatus]="Implemented")+(Recommendations[ImplStatus]="Compensated"))*ISNUMBER(MATCH(Recommendations[Id],L293:AY293,0)))/COUNTIF(L293:AY293,"&lt;&gt;"))</f>
        <v/>
      </c>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163"/>
      <c r="AS293" s="163"/>
      <c r="AT293" s="163"/>
      <c r="AU293" s="163"/>
      <c r="AV293" s="163"/>
      <c r="AW293" s="163"/>
      <c r="AX293" s="163"/>
      <c r="AY293" s="173"/>
    </row>
    <row r="294" spans="1:51" ht="60" customHeight="1" x14ac:dyDescent="0.35">
      <c r="A294" s="169" t="s">
        <v>3487</v>
      </c>
      <c r="B294" s="157" t="s">
        <v>3488</v>
      </c>
      <c r="C294" s="157" t="s">
        <v>3489</v>
      </c>
      <c r="D294" s="157" t="s">
        <v>3483</v>
      </c>
      <c r="E294" s="157" t="s">
        <v>21</v>
      </c>
      <c r="F294" s="157" t="s">
        <v>3490</v>
      </c>
      <c r="G294" s="157" t="s">
        <v>21</v>
      </c>
      <c r="H294" s="157" t="s">
        <v>3491</v>
      </c>
      <c r="I294" s="157" t="s">
        <v>2408</v>
      </c>
      <c r="J294" s="157" t="s">
        <v>3492</v>
      </c>
      <c r="K294" s="160" t="str">
        <f>IF(COUNTIF(L294:AY294,"&lt;&gt;")=0,"",SUMPRODUCT(((Recommendations[ImplStatus]="Implemented")+(Recommendations[ImplStatus]="Compensated"))*ISNUMBER(MATCH(Recommendations[Id],L294:AY294,0)))/COUNTIF(L294:AY294,"&lt;&gt;"))</f>
        <v/>
      </c>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73"/>
    </row>
    <row r="295" spans="1:51" ht="60" customHeight="1" x14ac:dyDescent="0.35">
      <c r="A295" s="169" t="s">
        <v>3493</v>
      </c>
      <c r="B295" s="157" t="s">
        <v>3494</v>
      </c>
      <c r="C295" s="157" t="s">
        <v>3495</v>
      </c>
      <c r="D295" s="157" t="s">
        <v>3496</v>
      </c>
      <c r="E295" s="157" t="s">
        <v>21</v>
      </c>
      <c r="F295" s="157" t="s">
        <v>21</v>
      </c>
      <c r="G295" s="157" t="s">
        <v>21</v>
      </c>
      <c r="H295" s="157" t="s">
        <v>3497</v>
      </c>
      <c r="I295" s="157" t="s">
        <v>2408</v>
      </c>
      <c r="J295" s="157" t="s">
        <v>3498</v>
      </c>
      <c r="K295" s="160" t="str">
        <f>IF(COUNTIF(L295:AY295,"&lt;&gt;")=0,"",SUMPRODUCT(((Recommendations[ImplStatus]="Implemented")+(Recommendations[ImplStatus]="Compensated"))*ISNUMBER(MATCH(Recommendations[Id],L295:AY295,0)))/COUNTIF(L295:AY295,"&lt;&gt;"))</f>
        <v/>
      </c>
      <c r="L295" s="163"/>
      <c r="M295" s="163"/>
      <c r="N295" s="163"/>
      <c r="O295" s="163"/>
      <c r="P295" s="163"/>
      <c r="Q295" s="163"/>
      <c r="R295" s="163"/>
      <c r="S295" s="163"/>
      <c r="T295" s="163"/>
      <c r="U295" s="163"/>
      <c r="V295" s="163"/>
      <c r="W295" s="163"/>
      <c r="X295" s="163"/>
      <c r="Y295" s="163"/>
      <c r="Z295" s="163"/>
      <c r="AA295" s="163"/>
      <c r="AB295" s="163"/>
      <c r="AC295" s="163"/>
      <c r="AD295" s="163"/>
      <c r="AE295" s="163"/>
      <c r="AF295" s="163"/>
      <c r="AG295" s="163"/>
      <c r="AH295" s="163"/>
      <c r="AI295" s="163"/>
      <c r="AJ295" s="163"/>
      <c r="AK295" s="163"/>
      <c r="AL295" s="163"/>
      <c r="AM295" s="163"/>
      <c r="AN295" s="163"/>
      <c r="AO295" s="163"/>
      <c r="AP295" s="163"/>
      <c r="AQ295" s="163"/>
      <c r="AR295" s="163"/>
      <c r="AS295" s="163"/>
      <c r="AT295" s="163"/>
      <c r="AU295" s="163"/>
      <c r="AV295" s="163"/>
      <c r="AW295" s="163"/>
      <c r="AX295" s="163"/>
      <c r="AY295" s="173"/>
    </row>
    <row r="296" spans="1:51" ht="60" customHeight="1" outlineLevel="1" x14ac:dyDescent="0.35">
      <c r="A296" s="168" t="s">
        <v>1141</v>
      </c>
      <c r="B296" s="156" t="s">
        <v>3499</v>
      </c>
      <c r="C296" s="156"/>
      <c r="D296" s="156"/>
      <c r="E296" s="156"/>
      <c r="F296" s="156"/>
      <c r="G296" s="156"/>
      <c r="H296" s="156"/>
      <c r="I296" s="156"/>
      <c r="J296" s="156"/>
      <c r="K296" s="159" t="str">
        <f>IF(COUNTIF(L296:AY296,"&lt;&gt;")=0,"",SUMPRODUCT(((Recommendations[ImplStatus]="Implemented")+(Recommendations[ImplStatus]="Compensated"))*ISNUMBER(MATCH(Recommendations[Id],L296:AY296,0)))/COUNTIF(L296:AY296,"&lt;&gt;"))</f>
        <v/>
      </c>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72"/>
    </row>
    <row r="297" spans="1:51" ht="60" customHeight="1" x14ac:dyDescent="0.35">
      <c r="A297" s="169" t="s">
        <v>3500</v>
      </c>
      <c r="B297" s="157" t="s">
        <v>3501</v>
      </c>
      <c r="C297" s="157" t="s">
        <v>3502</v>
      </c>
      <c r="D297" s="157" t="s">
        <v>3496</v>
      </c>
      <c r="E297" s="157" t="s">
        <v>21</v>
      </c>
      <c r="F297" s="157" t="s">
        <v>3503</v>
      </c>
      <c r="G297" s="157" t="s">
        <v>21</v>
      </c>
      <c r="H297" s="157" t="s">
        <v>3504</v>
      </c>
      <c r="I297" s="157" t="s">
        <v>21</v>
      </c>
      <c r="J297" s="157" t="s">
        <v>3505</v>
      </c>
      <c r="K297" s="160" t="str">
        <f>IF(COUNTIF(L297:AY297,"&lt;&gt;")=0,"",SUMPRODUCT(((Recommendations[ImplStatus]="Implemented")+(Recommendations[ImplStatus]="Compensated"))*ISNUMBER(MATCH(Recommendations[Id],L297:AY297,0)))/COUNTIF(L297:AY297,"&lt;&gt;"))</f>
        <v/>
      </c>
      <c r="L297" s="163"/>
      <c r="M297" s="163"/>
      <c r="N297" s="163"/>
      <c r="O297" s="163"/>
      <c r="P297" s="163"/>
      <c r="Q297" s="163"/>
      <c r="R297" s="163"/>
      <c r="S297" s="163"/>
      <c r="T297" s="163"/>
      <c r="U297" s="163"/>
      <c r="V297" s="163"/>
      <c r="W297" s="163"/>
      <c r="X297" s="163"/>
      <c r="Y297" s="163"/>
      <c r="Z297" s="163"/>
      <c r="AA297" s="163"/>
      <c r="AB297" s="163"/>
      <c r="AC297" s="163"/>
      <c r="AD297" s="163"/>
      <c r="AE297" s="163"/>
      <c r="AF297" s="163"/>
      <c r="AG297" s="163"/>
      <c r="AH297" s="163"/>
      <c r="AI297" s="163"/>
      <c r="AJ297" s="163"/>
      <c r="AK297" s="163"/>
      <c r="AL297" s="163"/>
      <c r="AM297" s="163"/>
      <c r="AN297" s="163"/>
      <c r="AO297" s="163"/>
      <c r="AP297" s="163"/>
      <c r="AQ297" s="163"/>
      <c r="AR297" s="163"/>
      <c r="AS297" s="163"/>
      <c r="AT297" s="163"/>
      <c r="AU297" s="163"/>
      <c r="AV297" s="163"/>
      <c r="AW297" s="163"/>
      <c r="AX297" s="163"/>
      <c r="AY297" s="173"/>
    </row>
    <row r="298" spans="1:51" ht="60" customHeight="1" x14ac:dyDescent="0.35">
      <c r="A298" s="169" t="s">
        <v>3506</v>
      </c>
      <c r="B298" s="157" t="s">
        <v>3507</v>
      </c>
      <c r="C298" s="157" t="s">
        <v>3508</v>
      </c>
      <c r="D298" s="157" t="s">
        <v>3509</v>
      </c>
      <c r="E298" s="157" t="s">
        <v>21</v>
      </c>
      <c r="F298" s="157" t="s">
        <v>21</v>
      </c>
      <c r="G298" s="157" t="s">
        <v>3510</v>
      </c>
      <c r="H298" s="157" t="s">
        <v>3511</v>
      </c>
      <c r="I298" s="157" t="s">
        <v>3511</v>
      </c>
      <c r="J298" s="157" t="s">
        <v>3512</v>
      </c>
      <c r="K298" s="160" t="str">
        <f>IF(COUNTIF(L298:AY298,"&lt;&gt;")=0,"",SUMPRODUCT(((Recommendations[ImplStatus]="Implemented")+(Recommendations[ImplStatus]="Compensated"))*ISNUMBER(MATCH(Recommendations[Id],L298:AY298,0)))/COUNTIF(L298:AY298,"&lt;&gt;"))</f>
        <v/>
      </c>
      <c r="L298" s="163"/>
      <c r="M298" s="163"/>
      <c r="N298" s="163"/>
      <c r="O298" s="163"/>
      <c r="P298" s="163"/>
      <c r="Q298" s="163"/>
      <c r="R298" s="163"/>
      <c r="S298" s="163"/>
      <c r="T298" s="163"/>
      <c r="U298" s="163"/>
      <c r="V298" s="163"/>
      <c r="W298" s="163"/>
      <c r="X298" s="163"/>
      <c r="Y298" s="163"/>
      <c r="Z298" s="163"/>
      <c r="AA298" s="163"/>
      <c r="AB298" s="163"/>
      <c r="AC298" s="163"/>
      <c r="AD298" s="163"/>
      <c r="AE298" s="163"/>
      <c r="AF298" s="163"/>
      <c r="AG298" s="163"/>
      <c r="AH298" s="163"/>
      <c r="AI298" s="163"/>
      <c r="AJ298" s="163"/>
      <c r="AK298" s="163"/>
      <c r="AL298" s="163"/>
      <c r="AM298" s="163"/>
      <c r="AN298" s="163"/>
      <c r="AO298" s="163"/>
      <c r="AP298" s="163"/>
      <c r="AQ298" s="163"/>
      <c r="AR298" s="163"/>
      <c r="AS298" s="163"/>
      <c r="AT298" s="163"/>
      <c r="AU298" s="163"/>
      <c r="AV298" s="163"/>
      <c r="AW298" s="163"/>
      <c r="AX298" s="163"/>
      <c r="AY298" s="173"/>
    </row>
    <row r="299" spans="1:51" ht="60" customHeight="1" x14ac:dyDescent="0.35">
      <c r="A299" s="169" t="s">
        <v>3513</v>
      </c>
      <c r="B299" s="157" t="s">
        <v>3514</v>
      </c>
      <c r="C299" s="157" t="s">
        <v>3515</v>
      </c>
      <c r="D299" s="157" t="s">
        <v>21</v>
      </c>
      <c r="E299" s="157" t="s">
        <v>21</v>
      </c>
      <c r="F299" s="157" t="s">
        <v>21</v>
      </c>
      <c r="G299" s="157" t="s">
        <v>21</v>
      </c>
      <c r="H299" s="157" t="s">
        <v>3516</v>
      </c>
      <c r="I299" s="157" t="s">
        <v>3517</v>
      </c>
      <c r="J299" s="157" t="s">
        <v>3518</v>
      </c>
      <c r="K299" s="160" t="str">
        <f>IF(COUNTIF(L299:AY299,"&lt;&gt;")=0,"",SUMPRODUCT(((Recommendations[ImplStatus]="Implemented")+(Recommendations[ImplStatus]="Compensated"))*ISNUMBER(MATCH(Recommendations[Id],L299:AY299,0)))/COUNTIF(L299:AY299,"&lt;&gt;"))</f>
        <v/>
      </c>
      <c r="L299" s="163"/>
      <c r="M299" s="163"/>
      <c r="N299" s="163"/>
      <c r="O299" s="163"/>
      <c r="P299" s="163"/>
      <c r="Q299" s="163"/>
      <c r="R299" s="163"/>
      <c r="S299" s="163"/>
      <c r="T299" s="163"/>
      <c r="U299" s="163"/>
      <c r="V299" s="163"/>
      <c r="W299" s="163"/>
      <c r="X299" s="163"/>
      <c r="Y299" s="163"/>
      <c r="Z299" s="163"/>
      <c r="AA299" s="163"/>
      <c r="AB299" s="163"/>
      <c r="AC299" s="163"/>
      <c r="AD299" s="163"/>
      <c r="AE299" s="163"/>
      <c r="AF299" s="163"/>
      <c r="AG299" s="163"/>
      <c r="AH299" s="163"/>
      <c r="AI299" s="163"/>
      <c r="AJ299" s="163"/>
      <c r="AK299" s="163"/>
      <c r="AL299" s="163"/>
      <c r="AM299" s="163"/>
      <c r="AN299" s="163"/>
      <c r="AO299" s="163"/>
      <c r="AP299" s="163"/>
      <c r="AQ299" s="163"/>
      <c r="AR299" s="163"/>
      <c r="AS299" s="163"/>
      <c r="AT299" s="163"/>
      <c r="AU299" s="163"/>
      <c r="AV299" s="163"/>
      <c r="AW299" s="163"/>
      <c r="AX299" s="163"/>
      <c r="AY299" s="173"/>
    </row>
    <row r="300" spans="1:51" ht="60" customHeight="1" x14ac:dyDescent="0.35">
      <c r="A300" s="169" t="s">
        <v>3519</v>
      </c>
      <c r="B300" s="157" t="s">
        <v>3520</v>
      </c>
      <c r="C300" s="157" t="s">
        <v>3521</v>
      </c>
      <c r="D300" s="157" t="s">
        <v>21</v>
      </c>
      <c r="E300" s="157" t="s">
        <v>21</v>
      </c>
      <c r="F300" s="157" t="s">
        <v>3522</v>
      </c>
      <c r="G300" s="157" t="s">
        <v>21</v>
      </c>
      <c r="H300" s="157" t="s">
        <v>3523</v>
      </c>
      <c r="I300" s="157" t="s">
        <v>3517</v>
      </c>
      <c r="J300" s="157" t="s">
        <v>3524</v>
      </c>
      <c r="K300" s="160" t="str">
        <f>IF(COUNTIF(L300:AY300,"&lt;&gt;")=0,"",SUMPRODUCT(((Recommendations[ImplStatus]="Implemented")+(Recommendations[ImplStatus]="Compensated"))*ISNUMBER(MATCH(Recommendations[Id],L300:AY300,0)))/COUNTIF(L300:AY300,"&lt;&gt;"))</f>
        <v/>
      </c>
      <c r="L300" s="163"/>
      <c r="M300" s="163"/>
      <c r="N300" s="163"/>
      <c r="O300" s="163"/>
      <c r="P300" s="163"/>
      <c r="Q300" s="163"/>
      <c r="R300" s="163"/>
      <c r="S300" s="163"/>
      <c r="T300" s="163"/>
      <c r="U300" s="163"/>
      <c r="V300" s="163"/>
      <c r="W300" s="163"/>
      <c r="X300" s="163"/>
      <c r="Y300" s="163"/>
      <c r="Z300" s="163"/>
      <c r="AA300" s="163"/>
      <c r="AB300" s="163"/>
      <c r="AC300" s="163"/>
      <c r="AD300" s="163"/>
      <c r="AE300" s="163"/>
      <c r="AF300" s="163"/>
      <c r="AG300" s="163"/>
      <c r="AH300" s="163"/>
      <c r="AI300" s="163"/>
      <c r="AJ300" s="163"/>
      <c r="AK300" s="163"/>
      <c r="AL300" s="163"/>
      <c r="AM300" s="163"/>
      <c r="AN300" s="163"/>
      <c r="AO300" s="163"/>
      <c r="AP300" s="163"/>
      <c r="AQ300" s="163"/>
      <c r="AR300" s="163"/>
      <c r="AS300" s="163"/>
      <c r="AT300" s="163"/>
      <c r="AU300" s="163"/>
      <c r="AV300" s="163"/>
      <c r="AW300" s="163"/>
      <c r="AX300" s="163"/>
      <c r="AY300" s="173"/>
    </row>
    <row r="301" spans="1:51" ht="60" customHeight="1" outlineLevel="1" x14ac:dyDescent="0.35">
      <c r="A301" s="168" t="s">
        <v>1145</v>
      </c>
      <c r="B301" s="156" t="s">
        <v>3525</v>
      </c>
      <c r="C301" s="156"/>
      <c r="D301" s="156"/>
      <c r="E301" s="156"/>
      <c r="F301" s="156"/>
      <c r="G301" s="156"/>
      <c r="H301" s="156"/>
      <c r="I301" s="156"/>
      <c r="J301" s="156"/>
      <c r="K301" s="159" t="str">
        <f>IF(COUNTIF(L301:AY301,"&lt;&gt;")=0,"",SUMPRODUCT(((Recommendations[ImplStatus]="Implemented")+(Recommendations[ImplStatus]="Compensated"))*ISNUMBER(MATCH(Recommendations[Id],L301:AY301,0)))/COUNTIF(L301:AY301,"&lt;&gt;"))</f>
        <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72"/>
    </row>
    <row r="302" spans="1:51" ht="60" customHeight="1" x14ac:dyDescent="0.35">
      <c r="A302" s="169" t="s">
        <v>3526</v>
      </c>
      <c r="B302" s="157" t="s">
        <v>3527</v>
      </c>
      <c r="C302" s="157" t="s">
        <v>3528</v>
      </c>
      <c r="D302" s="157" t="s">
        <v>21</v>
      </c>
      <c r="E302" s="157" t="s">
        <v>21</v>
      </c>
      <c r="F302" s="157" t="s">
        <v>21</v>
      </c>
      <c r="G302" s="157" t="s">
        <v>21</v>
      </c>
      <c r="H302" s="157" t="s">
        <v>3529</v>
      </c>
      <c r="I302" s="157" t="s">
        <v>21</v>
      </c>
      <c r="J302" s="157" t="s">
        <v>3530</v>
      </c>
      <c r="K302" s="160" t="str">
        <f>IF(COUNTIF(L302:AY302,"&lt;&gt;")=0,"",SUMPRODUCT(((Recommendations[ImplStatus]="Implemented")+(Recommendations[ImplStatus]="Compensated"))*ISNUMBER(MATCH(Recommendations[Id],L302:AY302,0)))/COUNTIF(L302:AY302,"&lt;&gt;"))</f>
        <v/>
      </c>
      <c r="L302" s="163"/>
      <c r="M302" s="163"/>
      <c r="N302" s="163"/>
      <c r="O302" s="163"/>
      <c r="P302" s="163"/>
      <c r="Q302" s="163"/>
      <c r="R302" s="163"/>
      <c r="S302" s="163"/>
      <c r="T302" s="163"/>
      <c r="U302" s="163"/>
      <c r="V302" s="163"/>
      <c r="W302" s="163"/>
      <c r="X302" s="163"/>
      <c r="Y302" s="163"/>
      <c r="Z302" s="163"/>
      <c r="AA302" s="163"/>
      <c r="AB302" s="163"/>
      <c r="AC302" s="163"/>
      <c r="AD302" s="163"/>
      <c r="AE302" s="163"/>
      <c r="AF302" s="163"/>
      <c r="AG302" s="163"/>
      <c r="AH302" s="163"/>
      <c r="AI302" s="163"/>
      <c r="AJ302" s="163"/>
      <c r="AK302" s="163"/>
      <c r="AL302" s="163"/>
      <c r="AM302" s="163"/>
      <c r="AN302" s="163"/>
      <c r="AO302" s="163"/>
      <c r="AP302" s="163"/>
      <c r="AQ302" s="163"/>
      <c r="AR302" s="163"/>
      <c r="AS302" s="163"/>
      <c r="AT302" s="163"/>
      <c r="AU302" s="163"/>
      <c r="AV302" s="163"/>
      <c r="AW302" s="163"/>
      <c r="AX302" s="163"/>
      <c r="AY302" s="173"/>
    </row>
    <row r="303" spans="1:51" ht="60" customHeight="1" x14ac:dyDescent="0.35">
      <c r="A303" s="169" t="s">
        <v>3531</v>
      </c>
      <c r="B303" s="157" t="s">
        <v>3532</v>
      </c>
      <c r="C303" s="157" t="s">
        <v>3533</v>
      </c>
      <c r="D303" s="157" t="s">
        <v>3534</v>
      </c>
      <c r="E303" s="157" t="s">
        <v>21</v>
      </c>
      <c r="F303" s="157" t="s">
        <v>21</v>
      </c>
      <c r="G303" s="157" t="s">
        <v>21</v>
      </c>
      <c r="H303" s="157" t="s">
        <v>3535</v>
      </c>
      <c r="I303" s="157" t="s">
        <v>2438</v>
      </c>
      <c r="J303" s="157" t="s">
        <v>3536</v>
      </c>
      <c r="K303" s="160" t="str">
        <f>IF(COUNTIF(L303:AY303,"&lt;&gt;")=0,"",SUMPRODUCT(((Recommendations[ImplStatus]="Implemented")+(Recommendations[ImplStatus]="Compensated"))*ISNUMBER(MATCH(Recommendations[Id],L303:AY303,0)))/COUNTIF(L303:AY303,"&lt;&gt;"))</f>
        <v/>
      </c>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73"/>
    </row>
    <row r="304" spans="1:51" ht="60" customHeight="1" x14ac:dyDescent="0.35">
      <c r="A304" s="169" t="s">
        <v>3537</v>
      </c>
      <c r="B304" s="157" t="s">
        <v>3538</v>
      </c>
      <c r="C304" s="157" t="s">
        <v>3539</v>
      </c>
      <c r="D304" s="157" t="s">
        <v>3534</v>
      </c>
      <c r="E304" s="157" t="s">
        <v>21</v>
      </c>
      <c r="F304" s="157" t="s">
        <v>3540</v>
      </c>
      <c r="G304" s="157" t="s">
        <v>21</v>
      </c>
      <c r="H304" s="157" t="s">
        <v>3541</v>
      </c>
      <c r="I304" s="157" t="s">
        <v>21</v>
      </c>
      <c r="J304" s="157" t="s">
        <v>3542</v>
      </c>
      <c r="K304" s="160" t="str">
        <f>IF(COUNTIF(L304:AY304,"&lt;&gt;")=0,"",SUMPRODUCT(((Recommendations[ImplStatus]="Implemented")+(Recommendations[ImplStatus]="Compensated"))*ISNUMBER(MATCH(Recommendations[Id],L304:AY304,0)))/COUNTIF(L304:AY304,"&lt;&gt;"))</f>
        <v/>
      </c>
      <c r="L304" s="163"/>
      <c r="M304" s="163"/>
      <c r="N304" s="163"/>
      <c r="O304" s="163"/>
      <c r="P304" s="163"/>
      <c r="Q304" s="163"/>
      <c r="R304" s="163"/>
      <c r="S304" s="163"/>
      <c r="T304" s="163"/>
      <c r="U304" s="163"/>
      <c r="V304" s="163"/>
      <c r="W304" s="163"/>
      <c r="X304" s="163"/>
      <c r="Y304" s="163"/>
      <c r="Z304" s="163"/>
      <c r="AA304" s="163"/>
      <c r="AB304" s="163"/>
      <c r="AC304" s="163"/>
      <c r="AD304" s="163"/>
      <c r="AE304" s="163"/>
      <c r="AF304" s="163"/>
      <c r="AG304" s="163"/>
      <c r="AH304" s="163"/>
      <c r="AI304" s="163"/>
      <c r="AJ304" s="163"/>
      <c r="AK304" s="163"/>
      <c r="AL304" s="163"/>
      <c r="AM304" s="163"/>
      <c r="AN304" s="163"/>
      <c r="AO304" s="163"/>
      <c r="AP304" s="163"/>
      <c r="AQ304" s="163"/>
      <c r="AR304" s="163"/>
      <c r="AS304" s="163"/>
      <c r="AT304" s="163"/>
      <c r="AU304" s="163"/>
      <c r="AV304" s="163"/>
      <c r="AW304" s="163"/>
      <c r="AX304" s="163"/>
      <c r="AY304" s="173"/>
    </row>
    <row r="305" spans="1:51" ht="60" customHeight="1" x14ac:dyDescent="0.35">
      <c r="A305" s="169" t="s">
        <v>3543</v>
      </c>
      <c r="B305" s="157" t="s">
        <v>3544</v>
      </c>
      <c r="C305" s="157" t="s">
        <v>3545</v>
      </c>
      <c r="D305" s="157" t="s">
        <v>3546</v>
      </c>
      <c r="E305" s="157" t="s">
        <v>21</v>
      </c>
      <c r="F305" s="157" t="s">
        <v>21</v>
      </c>
      <c r="G305" s="157" t="s">
        <v>21</v>
      </c>
      <c r="H305" s="157" t="s">
        <v>3547</v>
      </c>
      <c r="I305" s="157" t="s">
        <v>3548</v>
      </c>
      <c r="J305" s="157" t="s">
        <v>3549</v>
      </c>
      <c r="K305" s="160" t="str">
        <f>IF(COUNTIF(L305:AY305,"&lt;&gt;")=0,"",SUMPRODUCT(((Recommendations[ImplStatus]="Implemented")+(Recommendations[ImplStatus]="Compensated"))*ISNUMBER(MATCH(Recommendations[Id],L305:AY305,0)))/COUNTIF(L305:AY305,"&lt;&gt;"))</f>
        <v/>
      </c>
      <c r="L305" s="163"/>
      <c r="M305" s="163"/>
      <c r="N305" s="163"/>
      <c r="O305" s="163"/>
      <c r="P305" s="163"/>
      <c r="Q305" s="163"/>
      <c r="R305" s="163"/>
      <c r="S305" s="163"/>
      <c r="T305" s="163"/>
      <c r="U305" s="163"/>
      <c r="V305" s="163"/>
      <c r="W305" s="163"/>
      <c r="X305" s="163"/>
      <c r="Y305" s="163"/>
      <c r="Z305" s="163"/>
      <c r="AA305" s="163"/>
      <c r="AB305" s="163"/>
      <c r="AC305" s="163"/>
      <c r="AD305" s="163"/>
      <c r="AE305" s="163"/>
      <c r="AF305" s="163"/>
      <c r="AG305" s="163"/>
      <c r="AH305" s="163"/>
      <c r="AI305" s="163"/>
      <c r="AJ305" s="163"/>
      <c r="AK305" s="163"/>
      <c r="AL305" s="163"/>
      <c r="AM305" s="163"/>
      <c r="AN305" s="163"/>
      <c r="AO305" s="163"/>
      <c r="AP305" s="163"/>
      <c r="AQ305" s="163"/>
      <c r="AR305" s="163"/>
      <c r="AS305" s="163"/>
      <c r="AT305" s="163"/>
      <c r="AU305" s="163"/>
      <c r="AV305" s="163"/>
      <c r="AW305" s="163"/>
      <c r="AX305" s="163"/>
      <c r="AY305" s="173"/>
    </row>
    <row r="306" spans="1:51" ht="60" customHeight="1" x14ac:dyDescent="0.35">
      <c r="A306" s="169" t="s">
        <v>3550</v>
      </c>
      <c r="B306" s="157" t="s">
        <v>3551</v>
      </c>
      <c r="C306" s="157" t="s">
        <v>3552</v>
      </c>
      <c r="D306" s="157" t="s">
        <v>3553</v>
      </c>
      <c r="E306" s="157" t="s">
        <v>21</v>
      </c>
      <c r="F306" s="157" t="s">
        <v>21</v>
      </c>
      <c r="G306" s="157" t="s">
        <v>21</v>
      </c>
      <c r="H306" s="157" t="s">
        <v>3554</v>
      </c>
      <c r="I306" s="157" t="s">
        <v>2438</v>
      </c>
      <c r="J306" s="157" t="s">
        <v>3555</v>
      </c>
      <c r="K306" s="160" t="str">
        <f>IF(COUNTIF(L306:AY306,"&lt;&gt;")=0,"",SUMPRODUCT(((Recommendations[ImplStatus]="Implemented")+(Recommendations[ImplStatus]="Compensated"))*ISNUMBER(MATCH(Recommendations[Id],L306:AY306,0)))/COUNTIF(L306:AY306,"&lt;&gt;"))</f>
        <v/>
      </c>
      <c r="L306" s="163"/>
      <c r="M306" s="163"/>
      <c r="N306" s="163"/>
      <c r="O306" s="163"/>
      <c r="P306" s="163"/>
      <c r="Q306" s="163"/>
      <c r="R306" s="163"/>
      <c r="S306" s="163"/>
      <c r="T306" s="163"/>
      <c r="U306" s="163"/>
      <c r="V306" s="163"/>
      <c r="W306" s="163"/>
      <c r="X306" s="163"/>
      <c r="Y306" s="163"/>
      <c r="Z306" s="163"/>
      <c r="AA306" s="163"/>
      <c r="AB306" s="163"/>
      <c r="AC306" s="163"/>
      <c r="AD306" s="163"/>
      <c r="AE306" s="163"/>
      <c r="AF306" s="163"/>
      <c r="AG306" s="163"/>
      <c r="AH306" s="163"/>
      <c r="AI306" s="163"/>
      <c r="AJ306" s="163"/>
      <c r="AK306" s="163"/>
      <c r="AL306" s="163"/>
      <c r="AM306" s="163"/>
      <c r="AN306" s="163"/>
      <c r="AO306" s="163"/>
      <c r="AP306" s="163"/>
      <c r="AQ306" s="163"/>
      <c r="AR306" s="163"/>
      <c r="AS306" s="163"/>
      <c r="AT306" s="163"/>
      <c r="AU306" s="163"/>
      <c r="AV306" s="163"/>
      <c r="AW306" s="163"/>
      <c r="AX306" s="163"/>
      <c r="AY306" s="173"/>
    </row>
    <row r="307" spans="1:51" ht="60" customHeight="1" outlineLevel="1" x14ac:dyDescent="0.35">
      <c r="A307" s="168" t="s">
        <v>1149</v>
      </c>
      <c r="B307" s="156" t="s">
        <v>3556</v>
      </c>
      <c r="C307" s="156"/>
      <c r="D307" s="156"/>
      <c r="E307" s="156"/>
      <c r="F307" s="156"/>
      <c r="G307" s="156"/>
      <c r="H307" s="156"/>
      <c r="I307" s="156"/>
      <c r="J307" s="156"/>
      <c r="K307" s="159" t="str">
        <f>IF(COUNTIF(L307:AY307,"&lt;&gt;")=0,"",SUMPRODUCT(((Recommendations[ImplStatus]="Implemented")+(Recommendations[ImplStatus]="Compensated"))*ISNUMBER(MATCH(Recommendations[Id],L307:AY307,0)))/COUNTIF(L307:AY307,"&lt;&gt;"))</f>
        <v/>
      </c>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72"/>
    </row>
    <row r="308" spans="1:51" ht="60" customHeight="1" x14ac:dyDescent="0.35">
      <c r="A308" s="169" t="s">
        <v>3557</v>
      </c>
      <c r="B308" s="157" t="s">
        <v>3558</v>
      </c>
      <c r="C308" s="157" t="s">
        <v>3559</v>
      </c>
      <c r="D308" s="157" t="s">
        <v>3553</v>
      </c>
      <c r="E308" s="157" t="s">
        <v>21</v>
      </c>
      <c r="F308" s="157" t="s">
        <v>3560</v>
      </c>
      <c r="G308" s="157" t="s">
        <v>21</v>
      </c>
      <c r="H308" s="157" t="s">
        <v>3561</v>
      </c>
      <c r="I308" s="157" t="s">
        <v>3562</v>
      </c>
      <c r="J308" s="157" t="s">
        <v>3563</v>
      </c>
      <c r="K308" s="160" t="str">
        <f>IF(COUNTIF(L308:AY308,"&lt;&gt;")=0,"",SUMPRODUCT(((Recommendations[ImplStatus]="Implemented")+(Recommendations[ImplStatus]="Compensated"))*ISNUMBER(MATCH(Recommendations[Id],L308:AY308,0)))/COUNTIF(L308:AY308,"&lt;&gt;"))</f>
        <v/>
      </c>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73"/>
    </row>
    <row r="309" spans="1:51" ht="60" customHeight="1" outlineLevel="1" x14ac:dyDescent="0.35">
      <c r="A309" s="168" t="s">
        <v>1153</v>
      </c>
      <c r="B309" s="156" t="s">
        <v>3564</v>
      </c>
      <c r="C309" s="156"/>
      <c r="D309" s="156"/>
      <c r="E309" s="156"/>
      <c r="F309" s="156"/>
      <c r="G309" s="156"/>
      <c r="H309" s="156"/>
      <c r="I309" s="156"/>
      <c r="J309" s="156"/>
      <c r="K309" s="159" t="str">
        <f>IF(COUNTIF(L309:AY309,"&lt;&gt;")=0,"",SUMPRODUCT(((Recommendations[ImplStatus]="Implemented")+(Recommendations[ImplStatus]="Compensated"))*ISNUMBER(MATCH(Recommendations[Id],L309:AY309,0)))/COUNTIF(L309:AY309,"&lt;&gt;"))</f>
        <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72"/>
    </row>
    <row r="310" spans="1:51" ht="60" customHeight="1" x14ac:dyDescent="0.35">
      <c r="A310" s="169" t="s">
        <v>3565</v>
      </c>
      <c r="B310" s="157" t="s">
        <v>3566</v>
      </c>
      <c r="C310" s="157" t="s">
        <v>3567</v>
      </c>
      <c r="D310" s="157" t="s">
        <v>21</v>
      </c>
      <c r="E310" s="157" t="s">
        <v>21</v>
      </c>
      <c r="F310" s="157" t="s">
        <v>3568</v>
      </c>
      <c r="G310" s="157" t="s">
        <v>21</v>
      </c>
      <c r="H310" s="157" t="s">
        <v>3569</v>
      </c>
      <c r="I310" s="157" t="s">
        <v>3570</v>
      </c>
      <c r="J310" s="157" t="s">
        <v>3571</v>
      </c>
      <c r="K310" s="160" t="str">
        <f>IF(COUNTIF(L310:AY310,"&lt;&gt;")=0,"",SUMPRODUCT(((Recommendations[ImplStatus]="Implemented")+(Recommendations[ImplStatus]="Compensated"))*ISNUMBER(MATCH(Recommendations[Id],L310:AY310,0)))/COUNTIF(L310:AY310,"&lt;&gt;"))</f>
        <v/>
      </c>
      <c r="L310" s="163"/>
      <c r="M310" s="163"/>
      <c r="N310" s="163"/>
      <c r="O310" s="163"/>
      <c r="P310" s="163"/>
      <c r="Q310" s="163"/>
      <c r="R310" s="163"/>
      <c r="S310" s="163"/>
      <c r="T310" s="163"/>
      <c r="U310" s="163"/>
      <c r="V310" s="163"/>
      <c r="W310" s="163"/>
      <c r="X310" s="163"/>
      <c r="Y310" s="163"/>
      <c r="Z310" s="163"/>
      <c r="AA310" s="163"/>
      <c r="AB310" s="163"/>
      <c r="AC310" s="163"/>
      <c r="AD310" s="163"/>
      <c r="AE310" s="163"/>
      <c r="AF310" s="163"/>
      <c r="AG310" s="163"/>
      <c r="AH310" s="163"/>
      <c r="AI310" s="163"/>
      <c r="AJ310" s="163"/>
      <c r="AK310" s="163"/>
      <c r="AL310" s="163"/>
      <c r="AM310" s="163"/>
      <c r="AN310" s="163"/>
      <c r="AO310" s="163"/>
      <c r="AP310" s="163"/>
      <c r="AQ310" s="163"/>
      <c r="AR310" s="163"/>
      <c r="AS310" s="163"/>
      <c r="AT310" s="163"/>
      <c r="AU310" s="163"/>
      <c r="AV310" s="163"/>
      <c r="AW310" s="163"/>
      <c r="AX310" s="163"/>
      <c r="AY310" s="173"/>
    </row>
    <row r="311" spans="1:51" ht="60" customHeight="1" x14ac:dyDescent="0.35">
      <c r="A311" s="169" t="s">
        <v>3572</v>
      </c>
      <c r="B311" s="157" t="s">
        <v>3573</v>
      </c>
      <c r="C311" s="157" t="s">
        <v>3574</v>
      </c>
      <c r="D311" s="157" t="s">
        <v>3575</v>
      </c>
      <c r="E311" s="157" t="s">
        <v>21</v>
      </c>
      <c r="F311" s="157" t="s">
        <v>21</v>
      </c>
      <c r="G311" s="157" t="s">
        <v>3576</v>
      </c>
      <c r="H311" s="157" t="s">
        <v>3577</v>
      </c>
      <c r="I311" s="157" t="s">
        <v>21</v>
      </c>
      <c r="J311" s="157" t="s">
        <v>3578</v>
      </c>
      <c r="K311" s="160" t="str">
        <f>IF(COUNTIF(L311:AY311,"&lt;&gt;")=0,"",SUMPRODUCT(((Recommendations[ImplStatus]="Implemented")+(Recommendations[ImplStatus]="Compensated"))*ISNUMBER(MATCH(Recommendations[Id],L311:AY311,0)))/COUNTIF(L311:AY311,"&lt;&gt;"))</f>
        <v/>
      </c>
      <c r="L311" s="163"/>
      <c r="M311" s="163"/>
      <c r="N311" s="163"/>
      <c r="O311" s="163"/>
      <c r="P311" s="163"/>
      <c r="Q311" s="163"/>
      <c r="R311" s="163"/>
      <c r="S311" s="163"/>
      <c r="T311" s="163"/>
      <c r="U311" s="163"/>
      <c r="V311" s="163"/>
      <c r="W311" s="163"/>
      <c r="X311" s="163"/>
      <c r="Y311" s="163"/>
      <c r="Z311" s="163"/>
      <c r="AA311" s="163"/>
      <c r="AB311" s="163"/>
      <c r="AC311" s="163"/>
      <c r="AD311" s="163"/>
      <c r="AE311" s="163"/>
      <c r="AF311" s="163"/>
      <c r="AG311" s="163"/>
      <c r="AH311" s="163"/>
      <c r="AI311" s="163"/>
      <c r="AJ311" s="163"/>
      <c r="AK311" s="163"/>
      <c r="AL311" s="163"/>
      <c r="AM311" s="163"/>
      <c r="AN311" s="163"/>
      <c r="AO311" s="163"/>
      <c r="AP311" s="163"/>
      <c r="AQ311" s="163"/>
      <c r="AR311" s="163"/>
      <c r="AS311" s="163"/>
      <c r="AT311" s="163"/>
      <c r="AU311" s="163"/>
      <c r="AV311" s="163"/>
      <c r="AW311" s="163"/>
      <c r="AX311" s="163"/>
      <c r="AY311" s="173"/>
    </row>
    <row r="312" spans="1:51" ht="60" customHeight="1" x14ac:dyDescent="0.35">
      <c r="A312" s="169" t="s">
        <v>3579</v>
      </c>
      <c r="B312" s="157" t="s">
        <v>3580</v>
      </c>
      <c r="C312" s="157" t="s">
        <v>3581</v>
      </c>
      <c r="D312" s="157" t="s">
        <v>3582</v>
      </c>
      <c r="E312" s="157" t="s">
        <v>21</v>
      </c>
      <c r="F312" s="157" t="s">
        <v>21</v>
      </c>
      <c r="G312" s="157" t="s">
        <v>21</v>
      </c>
      <c r="H312" s="157" t="s">
        <v>3583</v>
      </c>
      <c r="I312" s="157" t="s">
        <v>21</v>
      </c>
      <c r="J312" s="157" t="s">
        <v>3584</v>
      </c>
      <c r="K312" s="160" t="str">
        <f>IF(COUNTIF(L312:AY312,"&lt;&gt;")=0,"",SUMPRODUCT(((Recommendations[ImplStatus]="Implemented")+(Recommendations[ImplStatus]="Compensated"))*ISNUMBER(MATCH(Recommendations[Id],L312:AY312,0)))/COUNTIF(L312:AY312,"&lt;&gt;"))</f>
        <v/>
      </c>
      <c r="L312" s="163"/>
      <c r="M312" s="163"/>
      <c r="N312" s="163"/>
      <c r="O312" s="163"/>
      <c r="P312" s="163"/>
      <c r="Q312" s="163"/>
      <c r="R312" s="163"/>
      <c r="S312" s="163"/>
      <c r="T312" s="163"/>
      <c r="U312" s="163"/>
      <c r="V312" s="163"/>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c r="AV312" s="163"/>
      <c r="AW312" s="163"/>
      <c r="AX312" s="163"/>
      <c r="AY312" s="173"/>
    </row>
    <row r="313" spans="1:51" ht="60" customHeight="1" x14ac:dyDescent="0.35">
      <c r="A313" s="169" t="s">
        <v>3585</v>
      </c>
      <c r="B313" s="157" t="s">
        <v>3586</v>
      </c>
      <c r="C313" s="157" t="s">
        <v>3587</v>
      </c>
      <c r="D313" s="157" t="s">
        <v>3588</v>
      </c>
      <c r="E313" s="157" t="s">
        <v>21</v>
      </c>
      <c r="F313" s="157" t="s">
        <v>21</v>
      </c>
      <c r="G313" s="157" t="s">
        <v>3589</v>
      </c>
      <c r="H313" s="157" t="s">
        <v>3590</v>
      </c>
      <c r="I313" s="157" t="s">
        <v>3591</v>
      </c>
      <c r="J313" s="157" t="s">
        <v>3592</v>
      </c>
      <c r="K313" s="160" t="str">
        <f>IF(COUNTIF(L313:AY313,"&lt;&gt;")=0,"",SUMPRODUCT(((Recommendations[ImplStatus]="Implemented")+(Recommendations[ImplStatus]="Compensated"))*ISNUMBER(MATCH(Recommendations[Id],L313:AY313,0)))/COUNTIF(L313:AY313,"&lt;&gt;"))</f>
        <v/>
      </c>
      <c r="L313" s="163"/>
      <c r="M313" s="163"/>
      <c r="N313" s="163"/>
      <c r="O313" s="163"/>
      <c r="P313" s="163"/>
      <c r="Q313" s="163"/>
      <c r="R313" s="163"/>
      <c r="S313" s="163"/>
      <c r="T313" s="163"/>
      <c r="U313" s="163"/>
      <c r="V313" s="163"/>
      <c r="W313" s="163"/>
      <c r="X313" s="163"/>
      <c r="Y313" s="163"/>
      <c r="Z313" s="163"/>
      <c r="AA313" s="163"/>
      <c r="AB313" s="163"/>
      <c r="AC313" s="163"/>
      <c r="AD313" s="163"/>
      <c r="AE313" s="163"/>
      <c r="AF313" s="163"/>
      <c r="AG313" s="163"/>
      <c r="AH313" s="163"/>
      <c r="AI313" s="163"/>
      <c r="AJ313" s="163"/>
      <c r="AK313" s="163"/>
      <c r="AL313" s="163"/>
      <c r="AM313" s="163"/>
      <c r="AN313" s="163"/>
      <c r="AO313" s="163"/>
      <c r="AP313" s="163"/>
      <c r="AQ313" s="163"/>
      <c r="AR313" s="163"/>
      <c r="AS313" s="163"/>
      <c r="AT313" s="163"/>
      <c r="AU313" s="163"/>
      <c r="AV313" s="163"/>
      <c r="AW313" s="163"/>
      <c r="AX313" s="163"/>
      <c r="AY313" s="173"/>
    </row>
    <row r="314" spans="1:51" ht="60" customHeight="1" x14ac:dyDescent="0.35">
      <c r="A314" s="169" t="s">
        <v>3593</v>
      </c>
      <c r="B314" s="157" t="s">
        <v>3594</v>
      </c>
      <c r="C314" s="157" t="s">
        <v>3595</v>
      </c>
      <c r="D314" s="157" t="s">
        <v>3596</v>
      </c>
      <c r="E314" s="157" t="s">
        <v>21</v>
      </c>
      <c r="F314" s="157" t="s">
        <v>21</v>
      </c>
      <c r="G314" s="157" t="s">
        <v>3597</v>
      </c>
      <c r="H314" s="157" t="s">
        <v>3598</v>
      </c>
      <c r="I314" s="157" t="s">
        <v>3599</v>
      </c>
      <c r="J314" s="157" t="s">
        <v>3600</v>
      </c>
      <c r="K314" s="160" t="str">
        <f>IF(COUNTIF(L314:AY314,"&lt;&gt;")=0,"",SUMPRODUCT(((Recommendations[ImplStatus]="Implemented")+(Recommendations[ImplStatus]="Compensated"))*ISNUMBER(MATCH(Recommendations[Id],L314:AY314,0)))/COUNTIF(L314:AY314,"&lt;&gt;"))</f>
        <v/>
      </c>
      <c r="L314" s="163"/>
      <c r="M314" s="163"/>
      <c r="N314" s="163"/>
      <c r="O314" s="163"/>
      <c r="P314" s="163"/>
      <c r="Q314" s="163"/>
      <c r="R314" s="163"/>
      <c r="S314" s="163"/>
      <c r="T314" s="163"/>
      <c r="U314" s="163"/>
      <c r="V314" s="163"/>
      <c r="W314" s="163"/>
      <c r="X314" s="163"/>
      <c r="Y314" s="163"/>
      <c r="Z314" s="163"/>
      <c r="AA314" s="163"/>
      <c r="AB314" s="163"/>
      <c r="AC314" s="163"/>
      <c r="AD314" s="163"/>
      <c r="AE314" s="163"/>
      <c r="AF314" s="163"/>
      <c r="AG314" s="163"/>
      <c r="AH314" s="163"/>
      <c r="AI314" s="163"/>
      <c r="AJ314" s="163"/>
      <c r="AK314" s="163"/>
      <c r="AL314" s="163"/>
      <c r="AM314" s="163"/>
      <c r="AN314" s="163"/>
      <c r="AO314" s="163"/>
      <c r="AP314" s="163"/>
      <c r="AQ314" s="163"/>
      <c r="AR314" s="163"/>
      <c r="AS314" s="163"/>
      <c r="AT314" s="163"/>
      <c r="AU314" s="163"/>
      <c r="AV314" s="163"/>
      <c r="AW314" s="163"/>
      <c r="AX314" s="163"/>
      <c r="AY314" s="173"/>
    </row>
    <row r="315" spans="1:51" ht="60" customHeight="1" outlineLevel="1" x14ac:dyDescent="0.35">
      <c r="A315" s="168" t="s">
        <v>3601</v>
      </c>
      <c r="B315" s="156" t="s">
        <v>3602</v>
      </c>
      <c r="C315" s="156"/>
      <c r="D315" s="156"/>
      <c r="E315" s="156"/>
      <c r="F315" s="156"/>
      <c r="G315" s="156"/>
      <c r="H315" s="156"/>
      <c r="I315" s="156"/>
      <c r="J315" s="156"/>
      <c r="K315" s="159" t="str">
        <f>IF(COUNTIF(L315:AY315,"&lt;&gt;")=0,"",SUMPRODUCT(((Recommendations[ImplStatus]="Implemented")+(Recommendations[ImplStatus]="Compensated"))*ISNUMBER(MATCH(Recommendations[Id],L315:AY315,0)))/COUNTIF(L315:AY315,"&lt;&gt;"))</f>
        <v/>
      </c>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72"/>
    </row>
    <row r="316" spans="1:51" ht="60" customHeight="1" x14ac:dyDescent="0.35">
      <c r="A316" s="169" t="s">
        <v>3603</v>
      </c>
      <c r="B316" s="157" t="s">
        <v>3604</v>
      </c>
      <c r="C316" s="157" t="s">
        <v>3605</v>
      </c>
      <c r="D316" s="157" t="s">
        <v>21</v>
      </c>
      <c r="E316" s="157" t="s">
        <v>21</v>
      </c>
      <c r="F316" s="157" t="s">
        <v>21</v>
      </c>
      <c r="G316" s="157" t="s">
        <v>21</v>
      </c>
      <c r="H316" s="157" t="s">
        <v>3606</v>
      </c>
      <c r="I316" s="157" t="s">
        <v>3607</v>
      </c>
      <c r="J316" s="157" t="s">
        <v>3608</v>
      </c>
      <c r="K316" s="160" t="str">
        <f>IF(COUNTIF(L316:AY316,"&lt;&gt;")=0,"",SUMPRODUCT(((Recommendations[ImplStatus]="Implemented")+(Recommendations[ImplStatus]="Compensated"))*ISNUMBER(MATCH(Recommendations[Id],L316:AY316,0)))/COUNTIF(L316:AY316,"&lt;&gt;"))</f>
        <v/>
      </c>
      <c r="L316" s="163"/>
      <c r="M316" s="163"/>
      <c r="N316" s="163"/>
      <c r="O316" s="163"/>
      <c r="P316" s="163"/>
      <c r="Q316" s="163"/>
      <c r="R316" s="163"/>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73"/>
    </row>
    <row r="317" spans="1:51" ht="60" customHeight="1" x14ac:dyDescent="0.35">
      <c r="A317" s="169" t="s">
        <v>3609</v>
      </c>
      <c r="B317" s="157" t="s">
        <v>3610</v>
      </c>
      <c r="C317" s="157" t="s">
        <v>21</v>
      </c>
      <c r="D317" s="157" t="s">
        <v>21</v>
      </c>
      <c r="E317" s="157" t="s">
        <v>21</v>
      </c>
      <c r="F317" s="157" t="s">
        <v>21</v>
      </c>
      <c r="G317" s="157" t="s">
        <v>21</v>
      </c>
      <c r="H317" s="157" t="s">
        <v>21</v>
      </c>
      <c r="I317" s="157" t="s">
        <v>21</v>
      </c>
      <c r="J317" s="157" t="s">
        <v>21</v>
      </c>
      <c r="K317" s="160" t="str">
        <f>IF(COUNTIF(L317:AY317,"&lt;&gt;")=0,"",SUMPRODUCT(((Recommendations[ImplStatus]="Implemented")+(Recommendations[ImplStatus]="Compensated"))*ISNUMBER(MATCH(Recommendations[Id],L317:AY317,0)))/COUNTIF(L317:AY317,"&lt;&gt;"))</f>
        <v/>
      </c>
      <c r="L317" s="163"/>
      <c r="M317" s="163"/>
      <c r="N317" s="163"/>
      <c r="O317" s="163"/>
      <c r="P317" s="163"/>
      <c r="Q317" s="163"/>
      <c r="R317" s="163"/>
      <c r="S317" s="163"/>
      <c r="T317" s="163"/>
      <c r="U317" s="163"/>
      <c r="V317" s="163"/>
      <c r="W317" s="163"/>
      <c r="X317" s="163"/>
      <c r="Y317" s="163"/>
      <c r="Z317" s="163"/>
      <c r="AA317" s="163"/>
      <c r="AB317" s="163"/>
      <c r="AC317" s="163"/>
      <c r="AD317" s="163"/>
      <c r="AE317" s="163"/>
      <c r="AF317" s="163"/>
      <c r="AG317" s="163"/>
      <c r="AH317" s="163"/>
      <c r="AI317" s="163"/>
      <c r="AJ317" s="163"/>
      <c r="AK317" s="163"/>
      <c r="AL317" s="163"/>
      <c r="AM317" s="163"/>
      <c r="AN317" s="163"/>
      <c r="AO317" s="163"/>
      <c r="AP317" s="163"/>
      <c r="AQ317" s="163"/>
      <c r="AR317" s="163"/>
      <c r="AS317" s="163"/>
      <c r="AT317" s="163"/>
      <c r="AU317" s="163"/>
      <c r="AV317" s="163"/>
      <c r="AW317" s="163"/>
      <c r="AX317" s="163"/>
      <c r="AY317" s="173"/>
    </row>
    <row r="318" spans="1:51" ht="60" customHeight="1" outlineLevel="1" x14ac:dyDescent="0.35">
      <c r="A318" s="168" t="s">
        <v>3611</v>
      </c>
      <c r="B318" s="156" t="s">
        <v>3612</v>
      </c>
      <c r="C318" s="156"/>
      <c r="D318" s="156"/>
      <c r="E318" s="156"/>
      <c r="F318" s="156"/>
      <c r="G318" s="156"/>
      <c r="H318" s="156"/>
      <c r="I318" s="156"/>
      <c r="J318" s="156"/>
      <c r="K318" s="159" t="str">
        <f>IF(COUNTIF(L318:AY318,"&lt;&gt;")=0,"",SUMPRODUCT(((Recommendations[ImplStatus]="Implemented")+(Recommendations[ImplStatus]="Compensated"))*ISNUMBER(MATCH(Recommendations[Id],L318:AY318,0)))/COUNTIF(L318:AY318,"&lt;&gt;"))</f>
        <v/>
      </c>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72"/>
    </row>
    <row r="319" spans="1:51" ht="60" customHeight="1" x14ac:dyDescent="0.35">
      <c r="A319" s="169" t="s">
        <v>3613</v>
      </c>
      <c r="B319" s="157" t="s">
        <v>3614</v>
      </c>
      <c r="C319" s="157" t="s">
        <v>3615</v>
      </c>
      <c r="D319" s="157" t="s">
        <v>3616</v>
      </c>
      <c r="E319" s="157" t="s">
        <v>21</v>
      </c>
      <c r="F319" s="157" t="s">
        <v>3617</v>
      </c>
      <c r="G319" s="157" t="s">
        <v>3618</v>
      </c>
      <c r="H319" s="157" t="s">
        <v>3619</v>
      </c>
      <c r="I319" s="157" t="s">
        <v>21</v>
      </c>
      <c r="J319" s="157" t="s">
        <v>3620</v>
      </c>
      <c r="K319" s="160" t="str">
        <f>IF(COUNTIF(L319:AY319,"&lt;&gt;")=0,"",SUMPRODUCT(((Recommendations[ImplStatus]="Implemented")+(Recommendations[ImplStatus]="Compensated"))*ISNUMBER(MATCH(Recommendations[Id],L319:AY319,0)))/COUNTIF(L319:AY319,"&lt;&gt;"))</f>
        <v/>
      </c>
      <c r="L319" s="163"/>
      <c r="M319" s="163"/>
      <c r="N319" s="163"/>
      <c r="O319" s="163"/>
      <c r="P319" s="163"/>
      <c r="Q319" s="163"/>
      <c r="R319" s="163"/>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73"/>
    </row>
    <row r="320" spans="1:51" ht="60" customHeight="1" x14ac:dyDescent="0.35">
      <c r="A320" s="169" t="s">
        <v>3621</v>
      </c>
      <c r="B320" s="157" t="s">
        <v>3622</v>
      </c>
      <c r="C320" s="157" t="s">
        <v>3623</v>
      </c>
      <c r="D320" s="157" t="s">
        <v>3624</v>
      </c>
      <c r="E320" s="157" t="s">
        <v>21</v>
      </c>
      <c r="F320" s="157" t="s">
        <v>21</v>
      </c>
      <c r="G320" s="157" t="s">
        <v>21</v>
      </c>
      <c r="H320" s="157" t="s">
        <v>3625</v>
      </c>
      <c r="I320" s="157" t="s">
        <v>21</v>
      </c>
      <c r="J320" s="157" t="s">
        <v>21</v>
      </c>
      <c r="K320" s="160" t="str">
        <f>IF(COUNTIF(L320:AY320,"&lt;&gt;")=0,"",SUMPRODUCT(((Recommendations[ImplStatus]="Implemented")+(Recommendations[ImplStatus]="Compensated"))*ISNUMBER(MATCH(Recommendations[Id],L320:AY320,0)))/COUNTIF(L320:AY320,"&lt;&gt;"))</f>
        <v/>
      </c>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73"/>
    </row>
    <row r="321" spans="1:51" ht="60" customHeight="1" x14ac:dyDescent="0.35">
      <c r="A321" s="169" t="s">
        <v>3626</v>
      </c>
      <c r="B321" s="157" t="s">
        <v>3627</v>
      </c>
      <c r="C321" s="157" t="s">
        <v>3628</v>
      </c>
      <c r="D321" s="157" t="s">
        <v>3629</v>
      </c>
      <c r="E321" s="157" t="s">
        <v>21</v>
      </c>
      <c r="F321" s="157" t="s">
        <v>21</v>
      </c>
      <c r="G321" s="157" t="s">
        <v>21</v>
      </c>
      <c r="H321" s="157" t="s">
        <v>3630</v>
      </c>
      <c r="I321" s="157" t="s">
        <v>21</v>
      </c>
      <c r="J321" s="157" t="s">
        <v>3631</v>
      </c>
      <c r="K321" s="160" t="str">
        <f>IF(COUNTIF(L321:AY321,"&lt;&gt;")=0,"",SUMPRODUCT(((Recommendations[ImplStatus]="Implemented")+(Recommendations[ImplStatus]="Compensated"))*ISNUMBER(MATCH(Recommendations[Id],L321:AY321,0)))/COUNTIF(L321:AY321,"&lt;&gt;"))</f>
        <v/>
      </c>
      <c r="L321" s="163"/>
      <c r="M321" s="163"/>
      <c r="N321" s="163"/>
      <c r="O321" s="163"/>
      <c r="P321" s="163"/>
      <c r="Q321" s="163"/>
      <c r="R321" s="163"/>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73"/>
    </row>
    <row r="322" spans="1:51" ht="60" customHeight="1" x14ac:dyDescent="0.35">
      <c r="A322" s="169" t="s">
        <v>3632</v>
      </c>
      <c r="B322" s="157" t="s">
        <v>3633</v>
      </c>
      <c r="C322" s="157" t="s">
        <v>3634</v>
      </c>
      <c r="D322" s="157" t="s">
        <v>3635</v>
      </c>
      <c r="E322" s="157" t="s">
        <v>21</v>
      </c>
      <c r="F322" s="157" t="s">
        <v>21</v>
      </c>
      <c r="G322" s="157" t="s">
        <v>21</v>
      </c>
      <c r="H322" s="157" t="s">
        <v>3636</v>
      </c>
      <c r="I322" s="157" t="s">
        <v>21</v>
      </c>
      <c r="J322" s="157" t="s">
        <v>3637</v>
      </c>
      <c r="K322" s="160" t="str">
        <f>IF(COUNTIF(L322:AY322,"&lt;&gt;")=0,"",SUMPRODUCT(((Recommendations[ImplStatus]="Implemented")+(Recommendations[ImplStatus]="Compensated"))*ISNUMBER(MATCH(Recommendations[Id],L322:AY322,0)))/COUNTIF(L322:AY322,"&lt;&gt;"))</f>
        <v/>
      </c>
      <c r="L322" s="163"/>
      <c r="M322" s="163"/>
      <c r="N322" s="163"/>
      <c r="O322" s="163"/>
      <c r="P322" s="163"/>
      <c r="Q322" s="163"/>
      <c r="R322" s="163"/>
      <c r="S322" s="163"/>
      <c r="T322" s="163"/>
      <c r="U322" s="163"/>
      <c r="V322" s="163"/>
      <c r="W322" s="163"/>
      <c r="X322" s="163"/>
      <c r="Y322" s="163"/>
      <c r="Z322" s="163"/>
      <c r="AA322" s="163"/>
      <c r="AB322" s="163"/>
      <c r="AC322" s="163"/>
      <c r="AD322" s="163"/>
      <c r="AE322" s="163"/>
      <c r="AF322" s="163"/>
      <c r="AG322" s="163"/>
      <c r="AH322" s="163"/>
      <c r="AI322" s="163"/>
      <c r="AJ322" s="163"/>
      <c r="AK322" s="163"/>
      <c r="AL322" s="163"/>
      <c r="AM322" s="163"/>
      <c r="AN322" s="163"/>
      <c r="AO322" s="163"/>
      <c r="AP322" s="163"/>
      <c r="AQ322" s="163"/>
      <c r="AR322" s="163"/>
      <c r="AS322" s="163"/>
      <c r="AT322" s="163"/>
      <c r="AU322" s="163"/>
      <c r="AV322" s="163"/>
      <c r="AW322" s="163"/>
      <c r="AX322" s="163"/>
      <c r="AY322" s="173"/>
    </row>
    <row r="323" spans="1:51" ht="60" customHeight="1" x14ac:dyDescent="0.35">
      <c r="A323" s="169" t="s">
        <v>3638</v>
      </c>
      <c r="B323" s="157" t="s">
        <v>3639</v>
      </c>
      <c r="C323" s="157" t="s">
        <v>3640</v>
      </c>
      <c r="D323" s="157" t="s">
        <v>21</v>
      </c>
      <c r="E323" s="157" t="s">
        <v>21</v>
      </c>
      <c r="F323" s="157" t="s">
        <v>21</v>
      </c>
      <c r="G323" s="157" t="s">
        <v>21</v>
      </c>
      <c r="H323" s="157" t="s">
        <v>3641</v>
      </c>
      <c r="I323" s="157" t="s">
        <v>2438</v>
      </c>
      <c r="J323" s="157" t="s">
        <v>3642</v>
      </c>
      <c r="K323" s="160" t="str">
        <f>IF(COUNTIF(L323:AY323,"&lt;&gt;")=0,"",SUMPRODUCT(((Recommendations[ImplStatus]="Implemented")+(Recommendations[ImplStatus]="Compensated"))*ISNUMBER(MATCH(Recommendations[Id],L323:AY323,0)))/COUNTIF(L323:AY323,"&lt;&gt;"))</f>
        <v/>
      </c>
      <c r="L323" s="163"/>
      <c r="M323" s="163"/>
      <c r="N323" s="163"/>
      <c r="O323" s="163"/>
      <c r="P323" s="163"/>
      <c r="Q323" s="163"/>
      <c r="R323" s="163"/>
      <c r="S323" s="163"/>
      <c r="T323" s="163"/>
      <c r="U323" s="163"/>
      <c r="V323" s="163"/>
      <c r="W323" s="163"/>
      <c r="X323" s="163"/>
      <c r="Y323" s="163"/>
      <c r="Z323" s="163"/>
      <c r="AA323" s="163"/>
      <c r="AB323" s="163"/>
      <c r="AC323" s="163"/>
      <c r="AD323" s="163"/>
      <c r="AE323" s="163"/>
      <c r="AF323" s="163"/>
      <c r="AG323" s="163"/>
      <c r="AH323" s="163"/>
      <c r="AI323" s="163"/>
      <c r="AJ323" s="163"/>
      <c r="AK323" s="163"/>
      <c r="AL323" s="163"/>
      <c r="AM323" s="163"/>
      <c r="AN323" s="163"/>
      <c r="AO323" s="163"/>
      <c r="AP323" s="163"/>
      <c r="AQ323" s="163"/>
      <c r="AR323" s="163"/>
      <c r="AS323" s="163"/>
      <c r="AT323" s="163"/>
      <c r="AU323" s="163"/>
      <c r="AV323" s="163"/>
      <c r="AW323" s="163"/>
      <c r="AX323" s="163"/>
      <c r="AY323" s="173"/>
    </row>
    <row r="324" spans="1:51" ht="60" customHeight="1" x14ac:dyDescent="0.35">
      <c r="A324" s="169" t="s">
        <v>3643</v>
      </c>
      <c r="B324" s="157" t="s">
        <v>3644</v>
      </c>
      <c r="C324" s="157" t="s">
        <v>3645</v>
      </c>
      <c r="D324" s="157" t="s">
        <v>21</v>
      </c>
      <c r="E324" s="157" t="s">
        <v>21</v>
      </c>
      <c r="F324" s="157" t="s">
        <v>21</v>
      </c>
      <c r="G324" s="157" t="s">
        <v>21</v>
      </c>
      <c r="H324" s="157" t="s">
        <v>3646</v>
      </c>
      <c r="I324" s="157" t="s">
        <v>3647</v>
      </c>
      <c r="J324" s="157" t="s">
        <v>3648</v>
      </c>
      <c r="K324" s="160" t="str">
        <f>IF(COUNTIF(L324:AY324,"&lt;&gt;")=0,"",SUMPRODUCT(((Recommendations[ImplStatus]="Implemented")+(Recommendations[ImplStatus]="Compensated"))*ISNUMBER(MATCH(Recommendations[Id],L324:AY324,0)))/COUNTIF(L324:AY324,"&lt;&gt;"))</f>
        <v/>
      </c>
      <c r="L324" s="163"/>
      <c r="M324" s="163"/>
      <c r="N324" s="163"/>
      <c r="O324" s="163"/>
      <c r="P324" s="163"/>
      <c r="Q324" s="163"/>
      <c r="R324" s="163"/>
      <c r="S324" s="163"/>
      <c r="T324" s="163"/>
      <c r="U324" s="163"/>
      <c r="V324" s="163"/>
      <c r="W324" s="163"/>
      <c r="X324" s="163"/>
      <c r="Y324" s="163"/>
      <c r="Z324" s="163"/>
      <c r="AA324" s="163"/>
      <c r="AB324" s="163"/>
      <c r="AC324" s="163"/>
      <c r="AD324" s="163"/>
      <c r="AE324" s="163"/>
      <c r="AF324" s="163"/>
      <c r="AG324" s="163"/>
      <c r="AH324" s="163"/>
      <c r="AI324" s="163"/>
      <c r="AJ324" s="163"/>
      <c r="AK324" s="163"/>
      <c r="AL324" s="163"/>
      <c r="AM324" s="163"/>
      <c r="AN324" s="163"/>
      <c r="AO324" s="163"/>
      <c r="AP324" s="163"/>
      <c r="AQ324" s="163"/>
      <c r="AR324" s="163"/>
      <c r="AS324" s="163"/>
      <c r="AT324" s="163"/>
      <c r="AU324" s="163"/>
      <c r="AV324" s="163"/>
      <c r="AW324" s="163"/>
      <c r="AX324" s="163"/>
      <c r="AY324" s="173"/>
    </row>
    <row r="325" spans="1:51" ht="60" customHeight="1" x14ac:dyDescent="0.35">
      <c r="A325" s="169" t="s">
        <v>3649</v>
      </c>
      <c r="B325" s="157" t="s">
        <v>3650</v>
      </c>
      <c r="C325" s="157" t="s">
        <v>3651</v>
      </c>
      <c r="D325" s="157" t="s">
        <v>3652</v>
      </c>
      <c r="E325" s="157" t="s">
        <v>21</v>
      </c>
      <c r="F325" s="157" t="s">
        <v>21</v>
      </c>
      <c r="G325" s="157" t="s">
        <v>21</v>
      </c>
      <c r="H325" s="157" t="s">
        <v>3653</v>
      </c>
      <c r="I325" s="157" t="s">
        <v>21</v>
      </c>
      <c r="J325" s="157" t="s">
        <v>3654</v>
      </c>
      <c r="K325" s="160" t="str">
        <f>IF(COUNTIF(L325:AY325,"&lt;&gt;")=0,"",SUMPRODUCT(((Recommendations[ImplStatus]="Implemented")+(Recommendations[ImplStatus]="Compensated"))*ISNUMBER(MATCH(Recommendations[Id],L325:AY325,0)))/COUNTIF(L325:AY325,"&lt;&gt;"))</f>
        <v/>
      </c>
      <c r="L325" s="163"/>
      <c r="M325" s="163"/>
      <c r="N325" s="163"/>
      <c r="O325" s="163"/>
      <c r="P325" s="163"/>
      <c r="Q325" s="163"/>
      <c r="R325" s="163"/>
      <c r="S325" s="163"/>
      <c r="T325" s="163"/>
      <c r="U325" s="163"/>
      <c r="V325" s="163"/>
      <c r="W325" s="163"/>
      <c r="X325" s="163"/>
      <c r="Y325" s="163"/>
      <c r="Z325" s="163"/>
      <c r="AA325" s="163"/>
      <c r="AB325" s="163"/>
      <c r="AC325" s="163"/>
      <c r="AD325" s="163"/>
      <c r="AE325" s="163"/>
      <c r="AF325" s="163"/>
      <c r="AG325" s="163"/>
      <c r="AH325" s="163"/>
      <c r="AI325" s="163"/>
      <c r="AJ325" s="163"/>
      <c r="AK325" s="163"/>
      <c r="AL325" s="163"/>
      <c r="AM325" s="163"/>
      <c r="AN325" s="163"/>
      <c r="AO325" s="163"/>
      <c r="AP325" s="163"/>
      <c r="AQ325" s="163"/>
      <c r="AR325" s="163"/>
      <c r="AS325" s="163"/>
      <c r="AT325" s="163"/>
      <c r="AU325" s="163"/>
      <c r="AV325" s="163"/>
      <c r="AW325" s="163"/>
      <c r="AX325" s="163"/>
      <c r="AY325" s="173"/>
    </row>
    <row r="326" spans="1:51" ht="60" customHeight="1" x14ac:dyDescent="0.35">
      <c r="A326" s="170" t="s">
        <v>3655</v>
      </c>
      <c r="B326" s="164" t="s">
        <v>3656</v>
      </c>
      <c r="C326" s="164" t="s">
        <v>3657</v>
      </c>
      <c r="D326" s="164" t="s">
        <v>3658</v>
      </c>
      <c r="E326" s="164" t="s">
        <v>21</v>
      </c>
      <c r="F326" s="164" t="s">
        <v>21</v>
      </c>
      <c r="G326" s="164" t="s">
        <v>21</v>
      </c>
      <c r="H326" s="164" t="s">
        <v>3659</v>
      </c>
      <c r="I326" s="164" t="s">
        <v>2438</v>
      </c>
      <c r="J326" s="164" t="s">
        <v>3660</v>
      </c>
      <c r="K326" s="165" t="str">
        <f>IF(COUNTIF(L326:AY326,"&lt;&gt;")=0,"",SUMPRODUCT(((Recommendations[ImplStatus]="Implemented")+(Recommendations[ImplStatus]="Compensated"))*ISNUMBER(MATCH(Recommendations[Id],L326:AY326,0)))/COUNTIF(L326:AY326,"&lt;&gt;"))</f>
        <v/>
      </c>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74"/>
    </row>
    <row r="330" spans="1:51" ht="32" customHeight="1" x14ac:dyDescent="0.35">
      <c r="A330" s="211" t="s">
        <v>448</v>
      </c>
      <c r="B330" s="211"/>
      <c r="C330" s="211"/>
    </row>
  </sheetData>
  <mergeCells count="1">
    <mergeCell ref="A330:C330"/>
  </mergeCells>
  <hyperlinks>
    <hyperlink ref="A330" r:id="rId1" xr:uid="{00000000-0004-0000-07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AND(L2&lt;&gt;"", IFERROR(INDEX('Recommendations'!$H$2:$H$86, MATCH(L2,'Recommendations'!$A$2:$A$86,0))="Implemented", FALSE))</xm:f>
            <x14:dxf>
              <font>
                <color rgb="FF000000"/>
              </font>
              <fill>
                <patternFill>
                  <bgColor rgb="FF3C7D22"/>
                </patternFill>
              </fill>
            </x14:dxf>
          </x14:cfRule>
          <x14:cfRule type="expression" priority="2" id="{00000000-000E-0000-0700-000002000000}">
            <xm:f>AND(L2&lt;&gt;"", IFERROR(INDEX('Recommendations'!$H$2:$H$86, MATCH(L2,'Recommendations'!$A$2:$A$86,0))="Compensated", FALSE))</xm:f>
            <x14:dxf>
              <font>
                <color rgb="FF000000"/>
              </font>
              <fill>
                <patternFill>
                  <bgColor rgb="FFC6E0B4"/>
                </patternFill>
              </fill>
            </x14:dxf>
          </x14:cfRule>
          <x14:cfRule type="expression" priority="3" id="{00000000-000E-0000-0700-000003000000}">
            <xm:f>AND(L2&lt;&gt;"", IFERROR(INDEX('Recommendations'!$H$2:$H$86, MATCH(L2,'Recommendations'!$A$2:$A$86,0))="Testing", FALSE))</xm:f>
            <x14:dxf>
              <font>
                <color rgb="FF000000"/>
              </font>
              <fill>
                <patternFill>
                  <bgColor rgb="FFFFC000"/>
                </patternFill>
              </fill>
            </x14:dxf>
          </x14:cfRule>
          <x14:cfRule type="expression" priority="4" id="{00000000-000E-0000-0700-000004000000}">
            <xm:f>AND(L2&lt;&gt;"", IFERROR(INDEX('Recommendations'!$H$2:$H$86, MATCH(L2,'Recommendations'!$A$2:$A$86,0))="Failed", FALSE))</xm:f>
            <x14:dxf>
              <font>
                <color rgb="FF000000"/>
              </font>
              <fill>
                <patternFill>
                  <bgColor rgb="FFD82891"/>
                </patternFill>
              </fill>
            </x14:dxf>
          </x14:cfRule>
          <x14:cfRule type="expression" priority="5" id="{00000000-000E-0000-0700-000005000000}">
            <xm:f>AND(L2&lt;&gt;"", IFERROR(INDEX('Recommendations'!$H$2:$H$86, MATCH(L2,'Recommendations'!$A$2:$A$86,0))="Risk Accepted", FALSE))</xm:f>
            <x14:dxf>
              <font>
                <color rgb="FF000000"/>
              </font>
              <fill>
                <patternFill>
                  <bgColor rgb="FFD9D9D9"/>
                </patternFill>
              </fill>
            </x14:dxf>
          </x14:cfRule>
          <x14:cfRule type="expression" priority="6" id="{00000000-000E-0000-0700-000006000000}">
            <xm:f>AND(L2&lt;&gt;"", IFERROR(INDEX('Recommendations'!$H$2:$H$86, MATCH(L2,'Recommendations'!$A$2:$A$86,0))="N/A", FALSE))</xm:f>
            <x14:dxf>
              <font>
                <color rgb="FF000000"/>
              </font>
              <fill>
                <patternFill>
                  <bgColor rgb="FFF2F2F2"/>
                </patternFill>
              </fill>
            </x14:dxf>
          </x14:cfRule>
          <xm:sqref>L2:AY326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08" t="s">
        <v>1389</v>
      </c>
      <c r="B1" s="209" t="s">
        <v>1693</v>
      </c>
      <c r="C1" s="209" t="s">
        <v>0</v>
      </c>
      <c r="D1" s="209" t="s">
        <v>683</v>
      </c>
      <c r="E1" s="209" t="s">
        <v>3661</v>
      </c>
      <c r="F1" s="209" t="s">
        <v>3662</v>
      </c>
      <c r="G1" s="209" t="s">
        <v>688</v>
      </c>
      <c r="H1" s="209" t="s">
        <v>689</v>
      </c>
      <c r="I1" s="209" t="s">
        <v>690</v>
      </c>
      <c r="J1" s="209" t="s">
        <v>691</v>
      </c>
      <c r="K1" s="209" t="s">
        <v>692</v>
      </c>
      <c r="L1" s="209" t="s">
        <v>693</v>
      </c>
      <c r="M1" s="209" t="s">
        <v>694</v>
      </c>
      <c r="N1" s="209" t="s">
        <v>695</v>
      </c>
      <c r="O1" s="209" t="s">
        <v>696</v>
      </c>
      <c r="P1" s="209" t="s">
        <v>697</v>
      </c>
      <c r="Q1" s="209" t="s">
        <v>698</v>
      </c>
      <c r="R1" s="209" t="s">
        <v>699</v>
      </c>
      <c r="S1" s="209" t="s">
        <v>700</v>
      </c>
      <c r="T1" s="209" t="s">
        <v>701</v>
      </c>
      <c r="U1" s="209" t="s">
        <v>702</v>
      </c>
      <c r="V1" s="209" t="s">
        <v>703</v>
      </c>
      <c r="W1" s="209" t="s">
        <v>704</v>
      </c>
      <c r="X1" s="209" t="s">
        <v>705</v>
      </c>
      <c r="Y1" s="209" t="s">
        <v>706</v>
      </c>
      <c r="Z1" s="209" t="s">
        <v>707</v>
      </c>
      <c r="AA1" s="209" t="s">
        <v>708</v>
      </c>
      <c r="AB1" s="209" t="s">
        <v>709</v>
      </c>
      <c r="AC1" s="209" t="s">
        <v>710</v>
      </c>
      <c r="AD1" s="209" t="s">
        <v>711</v>
      </c>
      <c r="AE1" s="209" t="s">
        <v>712</v>
      </c>
      <c r="AF1" s="209" t="s">
        <v>713</v>
      </c>
      <c r="AG1" s="209" t="s">
        <v>714</v>
      </c>
      <c r="AH1" s="209" t="s">
        <v>715</v>
      </c>
      <c r="AI1" s="209" t="s">
        <v>716</v>
      </c>
      <c r="AJ1" s="209" t="s">
        <v>717</v>
      </c>
      <c r="AK1" s="209" t="s">
        <v>718</v>
      </c>
      <c r="AL1" s="209" t="s">
        <v>719</v>
      </c>
      <c r="AM1" s="209" t="s">
        <v>720</v>
      </c>
      <c r="AN1" s="209" t="s">
        <v>721</v>
      </c>
      <c r="AO1" s="209" t="s">
        <v>722</v>
      </c>
      <c r="AP1" s="209" t="s">
        <v>723</v>
      </c>
      <c r="AQ1" s="209" t="s">
        <v>724</v>
      </c>
      <c r="AR1" s="209" t="s">
        <v>725</v>
      </c>
      <c r="AS1" s="209" t="s">
        <v>726</v>
      </c>
      <c r="AT1" s="209" t="s">
        <v>727</v>
      </c>
      <c r="AU1" s="210" t="s">
        <v>728</v>
      </c>
    </row>
    <row r="2" spans="1:47" ht="60" customHeight="1" outlineLevel="1" x14ac:dyDescent="0.35">
      <c r="A2" s="200" t="s">
        <v>3663</v>
      </c>
      <c r="B2" s="178"/>
      <c r="C2" s="178"/>
      <c r="D2" s="182"/>
      <c r="E2" s="178"/>
      <c r="F2" s="186"/>
      <c r="G2" s="189" t="str">
        <f>IF(COUNTIF(H2:AU2,"&lt;&gt;")=0,"",SUMPRODUCT(((Recommendations[ImplStatus]="Implemented")+(Recommendations[ImplStatus]="Compensated"))*ISNUMBER(MATCH(Recommendations[Id],H2:AU2,0)))/COUNTIF(H2:AU2,"&lt;&gt;"))</f>
        <v/>
      </c>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204"/>
    </row>
    <row r="3" spans="1:47" ht="60" customHeight="1" outlineLevel="2" x14ac:dyDescent="0.35">
      <c r="A3" s="201" t="s">
        <v>3663</v>
      </c>
      <c r="B3" s="179" t="s">
        <v>3664</v>
      </c>
      <c r="C3" s="179"/>
      <c r="D3" s="183"/>
      <c r="E3" s="179"/>
      <c r="F3" s="187"/>
      <c r="G3" s="190" t="str">
        <f>IF(COUNTIF(H3:AU3,"&lt;&gt;")=0,"",SUMPRODUCT(((Recommendations[ImplStatus]="Implemented")+(Recommendations[ImplStatus]="Compensated"))*ISNUMBER(MATCH(Recommendations[Id],H3:AU3,0)))/COUNTIF(H3:AU3,"&lt;&gt;"))</f>
        <v/>
      </c>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205"/>
    </row>
    <row r="4" spans="1:47" ht="60" customHeight="1" x14ac:dyDescent="0.35">
      <c r="A4" s="202" t="s">
        <v>3663</v>
      </c>
      <c r="B4" s="180" t="s">
        <v>3664</v>
      </c>
      <c r="C4" s="181" t="s">
        <v>3665</v>
      </c>
      <c r="D4" s="184" t="s">
        <v>3666</v>
      </c>
      <c r="E4" s="185" t="s">
        <v>3667</v>
      </c>
      <c r="F4" s="188" t="s">
        <v>3668</v>
      </c>
      <c r="G4" s="191" t="str">
        <f>IF(COUNTIF(H4:AU4,"&lt;&gt;")=0,"",SUMPRODUCT(((Recommendations[ImplStatus]="Implemented")+(Recommendations[ImplStatus]="Compensated"))*ISNUMBER(MATCH(Recommendations[Id],H4:AU4,0)))/COUNTIF(H4:AU4,"&lt;&gt;"))</f>
        <v/>
      </c>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206"/>
    </row>
    <row r="5" spans="1:47" ht="60" customHeight="1" x14ac:dyDescent="0.35">
      <c r="A5" s="202" t="s">
        <v>3663</v>
      </c>
      <c r="B5" s="180" t="s">
        <v>3664</v>
      </c>
      <c r="C5" s="181" t="s">
        <v>3669</v>
      </c>
      <c r="D5" s="184" t="s">
        <v>3670</v>
      </c>
      <c r="E5" s="185" t="s">
        <v>3667</v>
      </c>
      <c r="F5" s="188" t="s">
        <v>3668</v>
      </c>
      <c r="G5" s="191" t="str">
        <f>IF(COUNTIF(H5:AU5,"&lt;&gt;")=0,"",SUMPRODUCT(((Recommendations[ImplStatus]="Implemented")+(Recommendations[ImplStatus]="Compensated"))*ISNUMBER(MATCH(Recommendations[Id],H5:AU5,0)))/COUNTIF(H5:AU5,"&lt;&gt;"))</f>
        <v/>
      </c>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206"/>
    </row>
    <row r="6" spans="1:47" ht="60" customHeight="1" x14ac:dyDescent="0.35">
      <c r="A6" s="202" t="s">
        <v>3663</v>
      </c>
      <c r="B6" s="180" t="s">
        <v>3664</v>
      </c>
      <c r="C6" s="181" t="s">
        <v>3671</v>
      </c>
      <c r="D6" s="184" t="s">
        <v>3672</v>
      </c>
      <c r="E6" s="185" t="s">
        <v>3667</v>
      </c>
      <c r="F6" s="188" t="s">
        <v>3668</v>
      </c>
      <c r="G6" s="191" t="str">
        <f>IF(COUNTIF(H6:AU6,"&lt;&gt;")=0,"",SUMPRODUCT(((Recommendations[ImplStatus]="Implemented")+(Recommendations[ImplStatus]="Compensated"))*ISNUMBER(MATCH(Recommendations[Id],H6:AU6,0)))/COUNTIF(H6:AU6,"&lt;&gt;"))</f>
        <v/>
      </c>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206"/>
    </row>
    <row r="7" spans="1:47" ht="60" customHeight="1" x14ac:dyDescent="0.35">
      <c r="A7" s="202" t="s">
        <v>3663</v>
      </c>
      <c r="B7" s="180" t="s">
        <v>3664</v>
      </c>
      <c r="C7" s="181" t="s">
        <v>3673</v>
      </c>
      <c r="D7" s="184" t="s">
        <v>3674</v>
      </c>
      <c r="E7" s="185" t="s">
        <v>3667</v>
      </c>
      <c r="F7" s="188" t="s">
        <v>3668</v>
      </c>
      <c r="G7" s="191" t="str">
        <f>IF(COUNTIF(H7:AU7,"&lt;&gt;")=0,"",SUMPRODUCT(((Recommendations[ImplStatus]="Implemented")+(Recommendations[ImplStatus]="Compensated"))*ISNUMBER(MATCH(Recommendations[Id],H7:AU7,0)))/COUNTIF(H7:AU7,"&lt;&gt;"))</f>
        <v/>
      </c>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206"/>
    </row>
    <row r="8" spans="1:47" ht="60" customHeight="1" x14ac:dyDescent="0.35">
      <c r="A8" s="202" t="s">
        <v>3663</v>
      </c>
      <c r="B8" s="180" t="s">
        <v>3664</v>
      </c>
      <c r="C8" s="181" t="s">
        <v>3675</v>
      </c>
      <c r="D8" s="184" t="s">
        <v>3676</v>
      </c>
      <c r="E8" s="185" t="s">
        <v>3667</v>
      </c>
      <c r="F8" s="188" t="s">
        <v>3668</v>
      </c>
      <c r="G8" s="191" t="str">
        <f>IF(COUNTIF(H8:AU8,"&lt;&gt;")=0,"",SUMPRODUCT(((Recommendations[ImplStatus]="Implemented")+(Recommendations[ImplStatus]="Compensated"))*ISNUMBER(MATCH(Recommendations[Id],H8:AU8,0)))/COUNTIF(H8:AU8,"&lt;&gt;"))</f>
        <v/>
      </c>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206"/>
    </row>
    <row r="9" spans="1:47" ht="60" customHeight="1" x14ac:dyDescent="0.35">
      <c r="A9" s="202" t="s">
        <v>3663</v>
      </c>
      <c r="B9" s="180" t="s">
        <v>3664</v>
      </c>
      <c r="C9" s="181" t="s">
        <v>3677</v>
      </c>
      <c r="D9" s="184" t="s">
        <v>3678</v>
      </c>
      <c r="E9" s="185" t="s">
        <v>3667</v>
      </c>
      <c r="F9" s="188" t="s">
        <v>3668</v>
      </c>
      <c r="G9" s="191" t="str">
        <f>IF(COUNTIF(H9:AU9,"&lt;&gt;")=0,"",SUMPRODUCT(((Recommendations[ImplStatus]="Implemented")+(Recommendations[ImplStatus]="Compensated"))*ISNUMBER(MATCH(Recommendations[Id],H9:AU9,0)))/COUNTIF(H9:AU9,"&lt;&gt;"))</f>
        <v/>
      </c>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206"/>
    </row>
    <row r="10" spans="1:47" ht="60" customHeight="1" x14ac:dyDescent="0.35">
      <c r="A10" s="202" t="s">
        <v>3663</v>
      </c>
      <c r="B10" s="180" t="s">
        <v>3664</v>
      </c>
      <c r="C10" s="181" t="s">
        <v>3679</v>
      </c>
      <c r="D10" s="184" t="s">
        <v>3680</v>
      </c>
      <c r="E10" s="185" t="s">
        <v>3667</v>
      </c>
      <c r="F10" s="188" t="s">
        <v>3668</v>
      </c>
      <c r="G10" s="191" t="str">
        <f>IF(COUNTIF(H10:AU10,"&lt;&gt;")=0,"",SUMPRODUCT(((Recommendations[ImplStatus]="Implemented")+(Recommendations[ImplStatus]="Compensated"))*ISNUMBER(MATCH(Recommendations[Id],H10:AU10,0)))/COUNTIF(H10:AU10,"&lt;&gt;"))</f>
        <v/>
      </c>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206"/>
    </row>
    <row r="11" spans="1:47" ht="60" customHeight="1" x14ac:dyDescent="0.35">
      <c r="A11" s="202" t="s">
        <v>3663</v>
      </c>
      <c r="B11" s="180" t="s">
        <v>3664</v>
      </c>
      <c r="C11" s="181" t="s">
        <v>3681</v>
      </c>
      <c r="D11" s="184" t="s">
        <v>3682</v>
      </c>
      <c r="E11" s="185" t="s">
        <v>3667</v>
      </c>
      <c r="F11" s="188" t="s">
        <v>3668</v>
      </c>
      <c r="G11" s="191" t="str">
        <f>IF(COUNTIF(H11:AU11,"&lt;&gt;")=0,"",SUMPRODUCT(((Recommendations[ImplStatus]="Implemented")+(Recommendations[ImplStatus]="Compensated"))*ISNUMBER(MATCH(Recommendations[Id],H11:AU11,0)))/COUNTIF(H11:AU11,"&lt;&gt;"))</f>
        <v/>
      </c>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206"/>
    </row>
    <row r="12" spans="1:47" ht="60" customHeight="1" x14ac:dyDescent="0.35">
      <c r="A12" s="202" t="s">
        <v>3663</v>
      </c>
      <c r="B12" s="180" t="s">
        <v>3664</v>
      </c>
      <c r="C12" s="181" t="s">
        <v>3683</v>
      </c>
      <c r="D12" s="184" t="s">
        <v>3684</v>
      </c>
      <c r="E12" s="185" t="s">
        <v>3667</v>
      </c>
      <c r="F12" s="188" t="s">
        <v>3668</v>
      </c>
      <c r="G12" s="191" t="str">
        <f>IF(COUNTIF(H12:AU12,"&lt;&gt;")=0,"",SUMPRODUCT(((Recommendations[ImplStatus]="Implemented")+(Recommendations[ImplStatus]="Compensated"))*ISNUMBER(MATCH(Recommendations[Id],H12:AU12,0)))/COUNTIF(H12:AU12,"&lt;&gt;"))</f>
        <v/>
      </c>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206"/>
    </row>
    <row r="13" spans="1:47" ht="60" customHeight="1" x14ac:dyDescent="0.35">
      <c r="A13" s="202" t="s">
        <v>3663</v>
      </c>
      <c r="B13" s="180" t="s">
        <v>3664</v>
      </c>
      <c r="C13" s="181" t="s">
        <v>3685</v>
      </c>
      <c r="D13" s="184" t="s">
        <v>3686</v>
      </c>
      <c r="E13" s="185" t="s">
        <v>3667</v>
      </c>
      <c r="F13" s="188" t="s">
        <v>3668</v>
      </c>
      <c r="G13" s="191" t="str">
        <f>IF(COUNTIF(H13:AU13,"&lt;&gt;")=0,"",SUMPRODUCT(((Recommendations[ImplStatus]="Implemented")+(Recommendations[ImplStatus]="Compensated"))*ISNUMBER(MATCH(Recommendations[Id],H13:AU13,0)))/COUNTIF(H13:AU13,"&lt;&gt;"))</f>
        <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206"/>
    </row>
    <row r="14" spans="1:47" ht="60" customHeight="1" x14ac:dyDescent="0.35">
      <c r="A14" s="202" t="s">
        <v>3663</v>
      </c>
      <c r="B14" s="180" t="s">
        <v>3664</v>
      </c>
      <c r="C14" s="181" t="s">
        <v>3687</v>
      </c>
      <c r="D14" s="184" t="s">
        <v>3688</v>
      </c>
      <c r="E14" s="185" t="s">
        <v>3667</v>
      </c>
      <c r="F14" s="188" t="s">
        <v>3668</v>
      </c>
      <c r="G14" s="191" t="str">
        <f>IF(COUNTIF(H14:AU14,"&lt;&gt;")=0,"",SUMPRODUCT(((Recommendations[ImplStatus]="Implemented")+(Recommendations[ImplStatus]="Compensated"))*ISNUMBER(MATCH(Recommendations[Id],H14:AU14,0)))/COUNTIF(H14:AU14,"&lt;&gt;"))</f>
        <v/>
      </c>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206"/>
    </row>
    <row r="15" spans="1:47" ht="60" customHeight="1" x14ac:dyDescent="0.35">
      <c r="A15" s="202" t="s">
        <v>3663</v>
      </c>
      <c r="B15" s="180" t="s">
        <v>3664</v>
      </c>
      <c r="C15" s="181" t="s">
        <v>3689</v>
      </c>
      <c r="D15" s="184" t="s">
        <v>3690</v>
      </c>
      <c r="E15" s="185" t="s">
        <v>3667</v>
      </c>
      <c r="F15" s="188" t="s">
        <v>3668</v>
      </c>
      <c r="G15" s="191" t="str">
        <f>IF(COUNTIF(H15:AU15,"&lt;&gt;")=0,"",SUMPRODUCT(((Recommendations[ImplStatus]="Implemented")+(Recommendations[ImplStatus]="Compensated"))*ISNUMBER(MATCH(Recommendations[Id],H15:AU15,0)))/COUNTIF(H15:AU15,"&lt;&gt;"))</f>
        <v/>
      </c>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206"/>
    </row>
    <row r="16" spans="1:47" ht="60" customHeight="1" x14ac:dyDescent="0.35">
      <c r="A16" s="202" t="s">
        <v>3663</v>
      </c>
      <c r="B16" s="180" t="s">
        <v>3664</v>
      </c>
      <c r="C16" s="181" t="s">
        <v>3691</v>
      </c>
      <c r="D16" s="184" t="s">
        <v>3692</v>
      </c>
      <c r="E16" s="185" t="s">
        <v>3667</v>
      </c>
      <c r="F16" s="188" t="s">
        <v>3668</v>
      </c>
      <c r="G16" s="191" t="str">
        <f>IF(COUNTIF(H16:AU16,"&lt;&gt;")=0,"",SUMPRODUCT(((Recommendations[ImplStatus]="Implemented")+(Recommendations[ImplStatus]="Compensated"))*ISNUMBER(MATCH(Recommendations[Id],H16:AU16,0)))/COUNTIF(H16:AU16,"&lt;&gt;"))</f>
        <v/>
      </c>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206"/>
    </row>
    <row r="17" spans="1:47" ht="60" customHeight="1" outlineLevel="2" x14ac:dyDescent="0.35">
      <c r="A17" s="201" t="s">
        <v>3663</v>
      </c>
      <c r="B17" s="179" t="s">
        <v>3693</v>
      </c>
      <c r="C17" s="179"/>
      <c r="D17" s="183"/>
      <c r="E17" s="179"/>
      <c r="F17" s="187"/>
      <c r="G17" s="190" t="str">
        <f>IF(COUNTIF(H17:AU17,"&lt;&gt;")=0,"",SUMPRODUCT(((Recommendations[ImplStatus]="Implemented")+(Recommendations[ImplStatus]="Compensated"))*ISNUMBER(MATCH(Recommendations[Id],H17:AU17,0)))/COUNTIF(H17:AU17,"&lt;&gt;"))</f>
        <v/>
      </c>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205"/>
    </row>
    <row r="18" spans="1:47" ht="60" customHeight="1" x14ac:dyDescent="0.35">
      <c r="A18" s="202" t="s">
        <v>3663</v>
      </c>
      <c r="B18" s="180" t="s">
        <v>3693</v>
      </c>
      <c r="C18" s="181" t="s">
        <v>3694</v>
      </c>
      <c r="D18" s="184" t="s">
        <v>3695</v>
      </c>
      <c r="E18" s="185" t="s">
        <v>3696</v>
      </c>
      <c r="F18" s="188" t="s">
        <v>3697</v>
      </c>
      <c r="G18" s="191" t="str">
        <f>IF(COUNTIF(H18:AU18,"&lt;&gt;")=0,"",SUMPRODUCT(((Recommendations[ImplStatus]="Implemented")+(Recommendations[ImplStatus]="Compensated"))*ISNUMBER(MATCH(Recommendations[Id],H18:AU18,0)))/COUNTIF(H18:AU18,"&lt;&gt;"))</f>
        <v/>
      </c>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206"/>
    </row>
    <row r="19" spans="1:47" ht="60" customHeight="1" x14ac:dyDescent="0.35">
      <c r="A19" s="202" t="s">
        <v>3663</v>
      </c>
      <c r="B19" s="180" t="s">
        <v>3693</v>
      </c>
      <c r="C19" s="181" t="s">
        <v>3698</v>
      </c>
      <c r="D19" s="184" t="s">
        <v>3699</v>
      </c>
      <c r="E19" s="185" t="s">
        <v>3696</v>
      </c>
      <c r="F19" s="188" t="s">
        <v>3697</v>
      </c>
      <c r="G19" s="191" t="str">
        <f>IF(COUNTIF(H19:AU19,"&lt;&gt;")=0,"",SUMPRODUCT(((Recommendations[ImplStatus]="Implemented")+(Recommendations[ImplStatus]="Compensated"))*ISNUMBER(MATCH(Recommendations[Id],H19:AU19,0)))/COUNTIF(H19:AU19,"&lt;&gt;"))</f>
        <v/>
      </c>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206"/>
    </row>
    <row r="20" spans="1:47" ht="60" customHeight="1" x14ac:dyDescent="0.35">
      <c r="A20" s="202" t="s">
        <v>3663</v>
      </c>
      <c r="B20" s="180" t="s">
        <v>3693</v>
      </c>
      <c r="C20" s="181" t="s">
        <v>3700</v>
      </c>
      <c r="D20" s="184" t="s">
        <v>3701</v>
      </c>
      <c r="E20" s="185" t="s">
        <v>3696</v>
      </c>
      <c r="F20" s="188" t="s">
        <v>3697</v>
      </c>
      <c r="G20" s="191" t="str">
        <f>IF(COUNTIF(H20:AU20,"&lt;&gt;")=0,"",SUMPRODUCT(((Recommendations[ImplStatus]="Implemented")+(Recommendations[ImplStatus]="Compensated"))*ISNUMBER(MATCH(Recommendations[Id],H20:AU20,0)))/COUNTIF(H20:AU20,"&lt;&gt;"))</f>
        <v/>
      </c>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206"/>
    </row>
    <row r="21" spans="1:47" ht="60" customHeight="1" x14ac:dyDescent="0.35">
      <c r="A21" s="202" t="s">
        <v>3663</v>
      </c>
      <c r="B21" s="180" t="s">
        <v>3693</v>
      </c>
      <c r="C21" s="181" t="s">
        <v>3702</v>
      </c>
      <c r="D21" s="184" t="s">
        <v>3703</v>
      </c>
      <c r="E21" s="185" t="s">
        <v>3696</v>
      </c>
      <c r="F21" s="188" t="s">
        <v>3697</v>
      </c>
      <c r="G21" s="191" t="str">
        <f>IF(COUNTIF(H21:AU21,"&lt;&gt;")=0,"",SUMPRODUCT(((Recommendations[ImplStatus]="Implemented")+(Recommendations[ImplStatus]="Compensated"))*ISNUMBER(MATCH(Recommendations[Id],H21:AU21,0)))/COUNTIF(H21:AU21,"&lt;&gt;"))</f>
        <v/>
      </c>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206"/>
    </row>
    <row r="22" spans="1:47" ht="60" customHeight="1" x14ac:dyDescent="0.35">
      <c r="A22" s="202" t="s">
        <v>3663</v>
      </c>
      <c r="B22" s="180" t="s">
        <v>3693</v>
      </c>
      <c r="C22" s="181" t="s">
        <v>3704</v>
      </c>
      <c r="D22" s="184" t="s">
        <v>3705</v>
      </c>
      <c r="E22" s="185" t="s">
        <v>3696</v>
      </c>
      <c r="F22" s="188" t="s">
        <v>3697</v>
      </c>
      <c r="G22" s="191" t="str">
        <f>IF(COUNTIF(H22:AU22,"&lt;&gt;")=0,"",SUMPRODUCT(((Recommendations[ImplStatus]="Implemented")+(Recommendations[ImplStatus]="Compensated"))*ISNUMBER(MATCH(Recommendations[Id],H22:AU22,0)))/COUNTIF(H22:AU22,"&lt;&gt;"))</f>
        <v/>
      </c>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206"/>
    </row>
    <row r="23" spans="1:47" ht="60" customHeight="1" x14ac:dyDescent="0.35">
      <c r="A23" s="202" t="s">
        <v>3663</v>
      </c>
      <c r="B23" s="180" t="s">
        <v>3693</v>
      </c>
      <c r="C23" s="181" t="s">
        <v>3706</v>
      </c>
      <c r="D23" s="184" t="s">
        <v>3707</v>
      </c>
      <c r="E23" s="185" t="s">
        <v>3667</v>
      </c>
      <c r="F23" s="188" t="s">
        <v>3668</v>
      </c>
      <c r="G23" s="191" t="str">
        <f>IF(COUNTIF(H23:AU23,"&lt;&gt;")=0,"",SUMPRODUCT(((Recommendations[ImplStatus]="Implemented")+(Recommendations[ImplStatus]="Compensated"))*ISNUMBER(MATCH(Recommendations[Id],H23:AU23,0)))/COUNTIF(H23:AU23,"&lt;&gt;"))</f>
        <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206"/>
    </row>
    <row r="24" spans="1:47" ht="60" customHeight="1" x14ac:dyDescent="0.35">
      <c r="A24" s="202" t="s">
        <v>3663</v>
      </c>
      <c r="B24" s="180" t="s">
        <v>3693</v>
      </c>
      <c r="C24" s="181" t="s">
        <v>3708</v>
      </c>
      <c r="D24" s="184" t="s">
        <v>3709</v>
      </c>
      <c r="E24" s="185" t="s">
        <v>3667</v>
      </c>
      <c r="F24" s="188" t="s">
        <v>3668</v>
      </c>
      <c r="G24" s="191" t="str">
        <f>IF(COUNTIF(H24:AU24,"&lt;&gt;")=0,"",SUMPRODUCT(((Recommendations[ImplStatus]="Implemented")+(Recommendations[ImplStatus]="Compensated"))*ISNUMBER(MATCH(Recommendations[Id],H24:AU24,0)))/COUNTIF(H24:AU24,"&lt;&gt;"))</f>
        <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206"/>
    </row>
    <row r="25" spans="1:47" ht="60" customHeight="1" x14ac:dyDescent="0.35">
      <c r="A25" s="202" t="s">
        <v>3663</v>
      </c>
      <c r="B25" s="180" t="s">
        <v>3693</v>
      </c>
      <c r="C25" s="181" t="s">
        <v>3710</v>
      </c>
      <c r="D25" s="184" t="s">
        <v>3711</v>
      </c>
      <c r="E25" s="185" t="s">
        <v>3667</v>
      </c>
      <c r="F25" s="188" t="s">
        <v>3712</v>
      </c>
      <c r="G25" s="191" t="str">
        <f>IF(COUNTIF(H25:AU25,"&lt;&gt;")=0,"",SUMPRODUCT(((Recommendations[ImplStatus]="Implemented")+(Recommendations[ImplStatus]="Compensated"))*ISNUMBER(MATCH(Recommendations[Id],H25:AU25,0)))/COUNTIF(H25:AU25,"&lt;&gt;"))</f>
        <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206"/>
    </row>
    <row r="26" spans="1:47" ht="60" customHeight="1" x14ac:dyDescent="0.35">
      <c r="A26" s="202" t="s">
        <v>3663</v>
      </c>
      <c r="B26" s="180" t="s">
        <v>3693</v>
      </c>
      <c r="C26" s="181" t="s">
        <v>3713</v>
      </c>
      <c r="D26" s="184" t="s">
        <v>3714</v>
      </c>
      <c r="E26" s="185" t="s">
        <v>3667</v>
      </c>
      <c r="F26" s="188" t="s">
        <v>3712</v>
      </c>
      <c r="G26" s="191" t="str">
        <f>IF(COUNTIF(H26:AU26,"&lt;&gt;")=0,"",SUMPRODUCT(((Recommendations[ImplStatus]="Implemented")+(Recommendations[ImplStatus]="Compensated"))*ISNUMBER(MATCH(Recommendations[Id],H26:AU26,0)))/COUNTIF(H26:AU26,"&lt;&gt;"))</f>
        <v/>
      </c>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206"/>
    </row>
    <row r="27" spans="1:47" ht="60" customHeight="1" x14ac:dyDescent="0.35">
      <c r="A27" s="202" t="s">
        <v>3663</v>
      </c>
      <c r="B27" s="180" t="s">
        <v>3693</v>
      </c>
      <c r="C27" s="181" t="s">
        <v>3715</v>
      </c>
      <c r="D27" s="184" t="s">
        <v>3716</v>
      </c>
      <c r="E27" s="185" t="s">
        <v>3667</v>
      </c>
      <c r="F27" s="188" t="s">
        <v>3712</v>
      </c>
      <c r="G27" s="191" t="str">
        <f>IF(COUNTIF(H27:AU27,"&lt;&gt;")=0,"",SUMPRODUCT(((Recommendations[ImplStatus]="Implemented")+(Recommendations[ImplStatus]="Compensated"))*ISNUMBER(MATCH(Recommendations[Id],H27:AU27,0)))/COUNTIF(H27:AU27,"&lt;&gt;"))</f>
        <v/>
      </c>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206"/>
    </row>
    <row r="28" spans="1:47" ht="60" customHeight="1" x14ac:dyDescent="0.35">
      <c r="A28" s="202" t="s">
        <v>3663</v>
      </c>
      <c r="B28" s="180" t="s">
        <v>3693</v>
      </c>
      <c r="C28" s="181" t="s">
        <v>3717</v>
      </c>
      <c r="D28" s="184" t="s">
        <v>3718</v>
      </c>
      <c r="E28" s="185" t="s">
        <v>3667</v>
      </c>
      <c r="F28" s="188" t="s">
        <v>3712</v>
      </c>
      <c r="G28" s="191" t="str">
        <f>IF(COUNTIF(H28:AU28,"&lt;&gt;")=0,"",SUMPRODUCT(((Recommendations[ImplStatus]="Implemented")+(Recommendations[ImplStatus]="Compensated"))*ISNUMBER(MATCH(Recommendations[Id],H28:AU28,0)))/COUNTIF(H28:AU28,"&lt;&gt;"))</f>
        <v/>
      </c>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206"/>
    </row>
    <row r="29" spans="1:47" ht="60" customHeight="1" x14ac:dyDescent="0.35">
      <c r="A29" s="202" t="s">
        <v>3663</v>
      </c>
      <c r="B29" s="180" t="s">
        <v>3693</v>
      </c>
      <c r="C29" s="181" t="s">
        <v>3719</v>
      </c>
      <c r="D29" s="184" t="s">
        <v>3720</v>
      </c>
      <c r="E29" s="185" t="s">
        <v>3667</v>
      </c>
      <c r="F29" s="188" t="s">
        <v>3712</v>
      </c>
      <c r="G29" s="191" t="str">
        <f>IF(COUNTIF(H29:AU29,"&lt;&gt;")=0,"",SUMPRODUCT(((Recommendations[ImplStatus]="Implemented")+(Recommendations[ImplStatus]="Compensated"))*ISNUMBER(MATCH(Recommendations[Id],H29:AU29,0)))/COUNTIF(H29:AU29,"&lt;&gt;"))</f>
        <v/>
      </c>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206"/>
    </row>
    <row r="30" spans="1:47" ht="60" customHeight="1" x14ac:dyDescent="0.35">
      <c r="A30" s="202" t="s">
        <v>3663</v>
      </c>
      <c r="B30" s="180" t="s">
        <v>3693</v>
      </c>
      <c r="C30" s="181" t="s">
        <v>3721</v>
      </c>
      <c r="D30" s="184" t="s">
        <v>3722</v>
      </c>
      <c r="E30" s="185" t="s">
        <v>3667</v>
      </c>
      <c r="F30" s="188" t="s">
        <v>3712</v>
      </c>
      <c r="G30" s="191" t="str">
        <f>IF(COUNTIF(H30:AU30,"&lt;&gt;")=0,"",SUMPRODUCT(((Recommendations[ImplStatus]="Implemented")+(Recommendations[ImplStatus]="Compensated"))*ISNUMBER(MATCH(Recommendations[Id],H30:AU30,0)))/COUNTIF(H30:AU30,"&lt;&gt;"))</f>
        <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206"/>
    </row>
    <row r="31" spans="1:47" ht="60" customHeight="1" x14ac:dyDescent="0.35">
      <c r="A31" s="202" t="s">
        <v>3663</v>
      </c>
      <c r="B31" s="180" t="s">
        <v>3693</v>
      </c>
      <c r="C31" s="181" t="s">
        <v>3723</v>
      </c>
      <c r="D31" s="184" t="s">
        <v>3724</v>
      </c>
      <c r="E31" s="185" t="s">
        <v>3667</v>
      </c>
      <c r="F31" s="188" t="s">
        <v>3712</v>
      </c>
      <c r="G31" s="191" t="str">
        <f>IF(COUNTIF(H31:AU31,"&lt;&gt;")=0,"",SUMPRODUCT(((Recommendations[ImplStatus]="Implemented")+(Recommendations[ImplStatus]="Compensated"))*ISNUMBER(MATCH(Recommendations[Id],H31:AU31,0)))/COUNTIF(H31:AU31,"&lt;&gt;"))</f>
        <v/>
      </c>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206"/>
    </row>
    <row r="32" spans="1:47" ht="60" customHeight="1" x14ac:dyDescent="0.35">
      <c r="A32" s="202" t="s">
        <v>3663</v>
      </c>
      <c r="B32" s="180" t="s">
        <v>3693</v>
      </c>
      <c r="C32" s="181" t="s">
        <v>3725</v>
      </c>
      <c r="D32" s="184" t="s">
        <v>3726</v>
      </c>
      <c r="E32" s="185" t="s">
        <v>3667</v>
      </c>
      <c r="F32" s="188" t="s">
        <v>3712</v>
      </c>
      <c r="G32" s="191" t="str">
        <f>IF(COUNTIF(H32:AU32,"&lt;&gt;")=0,"",SUMPRODUCT(((Recommendations[ImplStatus]="Implemented")+(Recommendations[ImplStatus]="Compensated"))*ISNUMBER(MATCH(Recommendations[Id],H32:AU32,0)))/COUNTIF(H32:AU32,"&lt;&gt;"))</f>
        <v/>
      </c>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206"/>
    </row>
    <row r="33" spans="1:47" ht="60" customHeight="1" x14ac:dyDescent="0.35">
      <c r="A33" s="202" t="s">
        <v>3663</v>
      </c>
      <c r="B33" s="180" t="s">
        <v>3693</v>
      </c>
      <c r="C33" s="181" t="s">
        <v>3727</v>
      </c>
      <c r="D33" s="184" t="s">
        <v>3728</v>
      </c>
      <c r="E33" s="185" t="s">
        <v>3696</v>
      </c>
      <c r="F33" s="188" t="s">
        <v>3697</v>
      </c>
      <c r="G33" s="191" t="str">
        <f>IF(COUNTIF(H33:AU33,"&lt;&gt;")=0,"",SUMPRODUCT(((Recommendations[ImplStatus]="Implemented")+(Recommendations[ImplStatus]="Compensated"))*ISNUMBER(MATCH(Recommendations[Id],H33:AU33,0)))/COUNTIF(H33:AU33,"&lt;&gt;"))</f>
        <v/>
      </c>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206"/>
    </row>
    <row r="34" spans="1:47" ht="60" customHeight="1" x14ac:dyDescent="0.35">
      <c r="A34" s="202" t="s">
        <v>3663</v>
      </c>
      <c r="B34" s="180" t="s">
        <v>3693</v>
      </c>
      <c r="C34" s="181" t="s">
        <v>3729</v>
      </c>
      <c r="D34" s="184" t="s">
        <v>3730</v>
      </c>
      <c r="E34" s="185" t="s">
        <v>3667</v>
      </c>
      <c r="F34" s="188" t="s">
        <v>3712</v>
      </c>
      <c r="G34" s="191" t="str">
        <f>IF(COUNTIF(H34:AU34,"&lt;&gt;")=0,"",SUMPRODUCT(((Recommendations[ImplStatus]="Implemented")+(Recommendations[ImplStatus]="Compensated"))*ISNUMBER(MATCH(Recommendations[Id],H34:AU34,0)))/COUNTIF(H34:AU34,"&lt;&gt;"))</f>
        <v/>
      </c>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206"/>
    </row>
    <row r="35" spans="1:47" ht="60" customHeight="1" outlineLevel="2" x14ac:dyDescent="0.35">
      <c r="A35" s="201" t="s">
        <v>3663</v>
      </c>
      <c r="B35" s="179" t="s">
        <v>3731</v>
      </c>
      <c r="C35" s="179"/>
      <c r="D35" s="183"/>
      <c r="E35" s="179"/>
      <c r="F35" s="187"/>
      <c r="G35" s="190" t="str">
        <f>IF(COUNTIF(H35:AU35,"&lt;&gt;")=0,"",SUMPRODUCT(((Recommendations[ImplStatus]="Implemented")+(Recommendations[ImplStatus]="Compensated"))*ISNUMBER(MATCH(Recommendations[Id],H35:AU35,0)))/COUNTIF(H35:AU35,"&lt;&gt;"))</f>
        <v/>
      </c>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205"/>
    </row>
    <row r="36" spans="1:47" ht="60" customHeight="1" x14ac:dyDescent="0.35">
      <c r="A36" s="202" t="s">
        <v>3663</v>
      </c>
      <c r="B36" s="180" t="s">
        <v>3731</v>
      </c>
      <c r="C36" s="181" t="s">
        <v>3732</v>
      </c>
      <c r="D36" s="184" t="s">
        <v>3733</v>
      </c>
      <c r="E36" s="185" t="s">
        <v>3667</v>
      </c>
      <c r="F36" s="188" t="s">
        <v>3712</v>
      </c>
      <c r="G36" s="191" t="str">
        <f>IF(COUNTIF(H36:AU36,"&lt;&gt;")=0,"",SUMPRODUCT(((Recommendations[ImplStatus]="Implemented")+(Recommendations[ImplStatus]="Compensated"))*ISNUMBER(MATCH(Recommendations[Id],H36:AU36,0)))/COUNTIF(H36:AU36,"&lt;&gt;"))</f>
        <v/>
      </c>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206"/>
    </row>
    <row r="37" spans="1:47" ht="60" customHeight="1" x14ac:dyDescent="0.35">
      <c r="A37" s="202" t="s">
        <v>3663</v>
      </c>
      <c r="B37" s="180" t="s">
        <v>3731</v>
      </c>
      <c r="C37" s="181" t="s">
        <v>3734</v>
      </c>
      <c r="D37" s="184" t="s">
        <v>3735</v>
      </c>
      <c r="E37" s="185" t="s">
        <v>3667</v>
      </c>
      <c r="F37" s="188" t="s">
        <v>3736</v>
      </c>
      <c r="G37" s="191" t="str">
        <f>IF(COUNTIF(H37:AU37,"&lt;&gt;")=0,"",SUMPRODUCT(((Recommendations[ImplStatus]="Implemented")+(Recommendations[ImplStatus]="Compensated"))*ISNUMBER(MATCH(Recommendations[Id],H37:AU37,0)))/COUNTIF(H37:AU37,"&lt;&gt;"))</f>
        <v/>
      </c>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206"/>
    </row>
    <row r="38" spans="1:47" ht="60" customHeight="1" x14ac:dyDescent="0.35">
      <c r="A38" s="202" t="s">
        <v>3663</v>
      </c>
      <c r="B38" s="180" t="s">
        <v>3731</v>
      </c>
      <c r="C38" s="181" t="s">
        <v>3737</v>
      </c>
      <c r="D38" s="184" t="s">
        <v>3738</v>
      </c>
      <c r="E38" s="185" t="s">
        <v>3667</v>
      </c>
      <c r="F38" s="188" t="s">
        <v>3736</v>
      </c>
      <c r="G38" s="191" t="str">
        <f>IF(COUNTIF(H38:AU38,"&lt;&gt;")=0,"",SUMPRODUCT(((Recommendations[ImplStatus]="Implemented")+(Recommendations[ImplStatus]="Compensated"))*ISNUMBER(MATCH(Recommendations[Id],H38:AU38,0)))/COUNTIF(H38:AU38,"&lt;&gt;"))</f>
        <v/>
      </c>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206"/>
    </row>
    <row r="39" spans="1:47" ht="60" customHeight="1" x14ac:dyDescent="0.35">
      <c r="A39" s="202" t="s">
        <v>3663</v>
      </c>
      <c r="B39" s="180" t="s">
        <v>3731</v>
      </c>
      <c r="C39" s="181" t="s">
        <v>3739</v>
      </c>
      <c r="D39" s="184" t="s">
        <v>3740</v>
      </c>
      <c r="E39" s="185" t="s">
        <v>3667</v>
      </c>
      <c r="F39" s="188" t="s">
        <v>3736</v>
      </c>
      <c r="G39" s="191" t="str">
        <f>IF(COUNTIF(H39:AU39,"&lt;&gt;")=0,"",SUMPRODUCT(((Recommendations[ImplStatus]="Implemented")+(Recommendations[ImplStatus]="Compensated"))*ISNUMBER(MATCH(Recommendations[Id],H39:AU39,0)))/COUNTIF(H39:AU39,"&lt;&gt;"))</f>
        <v/>
      </c>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206"/>
    </row>
    <row r="40" spans="1:47" ht="60" customHeight="1" x14ac:dyDescent="0.35">
      <c r="A40" s="202" t="s">
        <v>3663</v>
      </c>
      <c r="B40" s="180" t="s">
        <v>3731</v>
      </c>
      <c r="C40" s="181" t="s">
        <v>3741</v>
      </c>
      <c r="D40" s="184" t="s">
        <v>3742</v>
      </c>
      <c r="E40" s="185" t="s">
        <v>3667</v>
      </c>
      <c r="F40" s="188" t="s">
        <v>3736</v>
      </c>
      <c r="G40" s="191" t="str">
        <f>IF(COUNTIF(H40:AU40,"&lt;&gt;")=0,"",SUMPRODUCT(((Recommendations[ImplStatus]="Implemented")+(Recommendations[ImplStatus]="Compensated"))*ISNUMBER(MATCH(Recommendations[Id],H40:AU40,0)))/COUNTIF(H40:AU40,"&lt;&gt;"))</f>
        <v/>
      </c>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206"/>
    </row>
    <row r="41" spans="1:47" ht="60" customHeight="1" x14ac:dyDescent="0.35">
      <c r="A41" s="202" t="s">
        <v>3663</v>
      </c>
      <c r="B41" s="180" t="s">
        <v>3731</v>
      </c>
      <c r="C41" s="181" t="s">
        <v>3743</v>
      </c>
      <c r="D41" s="184" t="s">
        <v>3744</v>
      </c>
      <c r="E41" s="185" t="s">
        <v>3667</v>
      </c>
      <c r="F41" s="188" t="s">
        <v>3736</v>
      </c>
      <c r="G41" s="191" t="str">
        <f>IF(COUNTIF(H41:AU41,"&lt;&gt;")=0,"",SUMPRODUCT(((Recommendations[ImplStatus]="Implemented")+(Recommendations[ImplStatus]="Compensated"))*ISNUMBER(MATCH(Recommendations[Id],H41:AU41,0)))/COUNTIF(H41:AU41,"&lt;&gt;"))</f>
        <v/>
      </c>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206"/>
    </row>
    <row r="42" spans="1:47" ht="60" customHeight="1" x14ac:dyDescent="0.35">
      <c r="A42" s="202" t="s">
        <v>3663</v>
      </c>
      <c r="B42" s="180" t="s">
        <v>3731</v>
      </c>
      <c r="C42" s="181" t="s">
        <v>3745</v>
      </c>
      <c r="D42" s="184" t="s">
        <v>3746</v>
      </c>
      <c r="E42" s="185" t="s">
        <v>3667</v>
      </c>
      <c r="F42" s="188" t="s">
        <v>3736</v>
      </c>
      <c r="G42" s="191" t="str">
        <f>IF(COUNTIF(H42:AU42,"&lt;&gt;")=0,"",SUMPRODUCT(((Recommendations[ImplStatus]="Implemented")+(Recommendations[ImplStatus]="Compensated"))*ISNUMBER(MATCH(Recommendations[Id],H42:AU42,0)))/COUNTIF(H42:AU42,"&lt;&gt;"))</f>
        <v/>
      </c>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206"/>
    </row>
    <row r="43" spans="1:47" ht="60" customHeight="1" x14ac:dyDescent="0.35">
      <c r="A43" s="202" t="s">
        <v>3663</v>
      </c>
      <c r="B43" s="180" t="s">
        <v>3731</v>
      </c>
      <c r="C43" s="181" t="s">
        <v>3747</v>
      </c>
      <c r="D43" s="184" t="s">
        <v>3748</v>
      </c>
      <c r="E43" s="185" t="s">
        <v>3667</v>
      </c>
      <c r="F43" s="188" t="s">
        <v>3736</v>
      </c>
      <c r="G43" s="191" t="str">
        <f>IF(COUNTIF(H43:AU43,"&lt;&gt;")=0,"",SUMPRODUCT(((Recommendations[ImplStatus]="Implemented")+(Recommendations[ImplStatus]="Compensated"))*ISNUMBER(MATCH(Recommendations[Id],H43:AU43,0)))/COUNTIF(H43:AU43,"&lt;&gt;"))</f>
        <v/>
      </c>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206"/>
    </row>
    <row r="44" spans="1:47" ht="60" customHeight="1" x14ac:dyDescent="0.35">
      <c r="A44" s="202" t="s">
        <v>3663</v>
      </c>
      <c r="B44" s="180" t="s">
        <v>3731</v>
      </c>
      <c r="C44" s="181" t="s">
        <v>3749</v>
      </c>
      <c r="D44" s="184" t="s">
        <v>3750</v>
      </c>
      <c r="E44" s="185" t="s">
        <v>3667</v>
      </c>
      <c r="F44" s="188" t="s">
        <v>3736</v>
      </c>
      <c r="G44" s="191" t="str">
        <f>IF(COUNTIF(H44:AU44,"&lt;&gt;")=0,"",SUMPRODUCT(((Recommendations[ImplStatus]="Implemented")+(Recommendations[ImplStatus]="Compensated"))*ISNUMBER(MATCH(Recommendations[Id],H44:AU44,0)))/COUNTIF(H44:AU44,"&lt;&gt;"))</f>
        <v/>
      </c>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206"/>
    </row>
    <row r="45" spans="1:47" ht="60" customHeight="1" x14ac:dyDescent="0.35">
      <c r="A45" s="202" t="s">
        <v>3663</v>
      </c>
      <c r="B45" s="180" t="s">
        <v>3731</v>
      </c>
      <c r="C45" s="181" t="s">
        <v>3751</v>
      </c>
      <c r="D45" s="184" t="s">
        <v>3752</v>
      </c>
      <c r="E45" s="185" t="s">
        <v>3667</v>
      </c>
      <c r="F45" s="188" t="s">
        <v>3736</v>
      </c>
      <c r="G45" s="191" t="str">
        <f>IF(COUNTIF(H45:AU45,"&lt;&gt;")=0,"",SUMPRODUCT(((Recommendations[ImplStatus]="Implemented")+(Recommendations[ImplStatus]="Compensated"))*ISNUMBER(MATCH(Recommendations[Id],H45:AU45,0)))/COUNTIF(H45:AU45,"&lt;&gt;"))</f>
        <v/>
      </c>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206"/>
    </row>
    <row r="46" spans="1:47" ht="60" customHeight="1" x14ac:dyDescent="0.35">
      <c r="A46" s="202" t="s">
        <v>3663</v>
      </c>
      <c r="B46" s="180" t="s">
        <v>3731</v>
      </c>
      <c r="C46" s="181" t="s">
        <v>3753</v>
      </c>
      <c r="D46" s="184" t="s">
        <v>3754</v>
      </c>
      <c r="E46" s="185" t="s">
        <v>3667</v>
      </c>
      <c r="F46" s="188" t="s">
        <v>3736</v>
      </c>
      <c r="G46" s="191" t="str">
        <f>IF(COUNTIF(H46:AU46,"&lt;&gt;")=0,"",SUMPRODUCT(((Recommendations[ImplStatus]="Implemented")+(Recommendations[ImplStatus]="Compensated"))*ISNUMBER(MATCH(Recommendations[Id],H46:AU46,0)))/COUNTIF(H46:AU46,"&lt;&gt;"))</f>
        <v/>
      </c>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206"/>
    </row>
    <row r="47" spans="1:47" ht="60" customHeight="1" x14ac:dyDescent="0.35">
      <c r="A47" s="202" t="s">
        <v>3663</v>
      </c>
      <c r="B47" s="180" t="s">
        <v>3731</v>
      </c>
      <c r="C47" s="181" t="s">
        <v>3755</v>
      </c>
      <c r="D47" s="184" t="s">
        <v>3756</v>
      </c>
      <c r="E47" s="185" t="s">
        <v>3667</v>
      </c>
      <c r="F47" s="188" t="s">
        <v>3736</v>
      </c>
      <c r="G47" s="191" t="str">
        <f>IF(COUNTIF(H47:AU47,"&lt;&gt;")=0,"",SUMPRODUCT(((Recommendations[ImplStatus]="Implemented")+(Recommendations[ImplStatus]="Compensated"))*ISNUMBER(MATCH(Recommendations[Id],H47:AU47,0)))/COUNTIF(H47:AU47,"&lt;&gt;"))</f>
        <v/>
      </c>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206"/>
    </row>
    <row r="48" spans="1:47" ht="60" customHeight="1" x14ac:dyDescent="0.35">
      <c r="A48" s="202" t="s">
        <v>3663</v>
      </c>
      <c r="B48" s="180" t="s">
        <v>3731</v>
      </c>
      <c r="C48" s="181" t="s">
        <v>3757</v>
      </c>
      <c r="D48" s="184" t="s">
        <v>3758</v>
      </c>
      <c r="E48" s="185" t="s">
        <v>3667</v>
      </c>
      <c r="F48" s="188" t="s">
        <v>3736</v>
      </c>
      <c r="G48" s="191" t="str">
        <f>IF(COUNTIF(H48:AU48,"&lt;&gt;")=0,"",SUMPRODUCT(((Recommendations[ImplStatus]="Implemented")+(Recommendations[ImplStatus]="Compensated"))*ISNUMBER(MATCH(Recommendations[Id],H48:AU48,0)))/COUNTIF(H48:AU48,"&lt;&gt;"))</f>
        <v/>
      </c>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206"/>
    </row>
    <row r="49" spans="1:47" ht="60" customHeight="1" x14ac:dyDescent="0.35">
      <c r="A49" s="202" t="s">
        <v>3663</v>
      </c>
      <c r="B49" s="180" t="s">
        <v>3731</v>
      </c>
      <c r="C49" s="181" t="s">
        <v>3759</v>
      </c>
      <c r="D49" s="184" t="s">
        <v>3760</v>
      </c>
      <c r="E49" s="185" t="s">
        <v>3667</v>
      </c>
      <c r="F49" s="188" t="s">
        <v>3736</v>
      </c>
      <c r="G49" s="191" t="str">
        <f>IF(COUNTIF(H49:AU49,"&lt;&gt;")=0,"",SUMPRODUCT(((Recommendations[ImplStatus]="Implemented")+(Recommendations[ImplStatus]="Compensated"))*ISNUMBER(MATCH(Recommendations[Id],H49:AU49,0)))/COUNTIF(H49:AU49,"&lt;&gt;"))</f>
        <v/>
      </c>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206"/>
    </row>
    <row r="50" spans="1:47" ht="60" customHeight="1" outlineLevel="2" x14ac:dyDescent="0.35">
      <c r="A50" s="201" t="s">
        <v>3663</v>
      </c>
      <c r="B50" s="179" t="s">
        <v>3761</v>
      </c>
      <c r="C50" s="179"/>
      <c r="D50" s="183"/>
      <c r="E50" s="179"/>
      <c r="F50" s="187"/>
      <c r="G50" s="190" t="str">
        <f>IF(COUNTIF(H50:AU50,"&lt;&gt;")=0,"",SUMPRODUCT(((Recommendations[ImplStatus]="Implemented")+(Recommendations[ImplStatus]="Compensated"))*ISNUMBER(MATCH(Recommendations[Id],H50:AU50,0)))/COUNTIF(H50:AU50,"&lt;&gt;"))</f>
        <v/>
      </c>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205"/>
    </row>
    <row r="51" spans="1:47" ht="60" customHeight="1" x14ac:dyDescent="0.35">
      <c r="A51" s="202" t="s">
        <v>3663</v>
      </c>
      <c r="B51" s="180" t="s">
        <v>3761</v>
      </c>
      <c r="C51" s="181" t="s">
        <v>3762</v>
      </c>
      <c r="D51" s="184" t="s">
        <v>3763</v>
      </c>
      <c r="E51" s="185" t="s">
        <v>3764</v>
      </c>
      <c r="F51" s="188" t="s">
        <v>3765</v>
      </c>
      <c r="G51" s="191" t="str">
        <f>IF(COUNTIF(H51:AU51,"&lt;&gt;")=0,"",SUMPRODUCT(((Recommendations[ImplStatus]="Implemented")+(Recommendations[ImplStatus]="Compensated"))*ISNUMBER(MATCH(Recommendations[Id],H51:AU51,0)))/COUNTIF(H51:AU51,"&lt;&gt;"))</f>
        <v/>
      </c>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206"/>
    </row>
    <row r="52" spans="1:47" ht="60" customHeight="1" x14ac:dyDescent="0.35">
      <c r="A52" s="202" t="s">
        <v>3663</v>
      </c>
      <c r="B52" s="180" t="s">
        <v>3761</v>
      </c>
      <c r="C52" s="181" t="s">
        <v>3766</v>
      </c>
      <c r="D52" s="184" t="s">
        <v>3767</v>
      </c>
      <c r="E52" s="185" t="s">
        <v>3764</v>
      </c>
      <c r="F52" s="188" t="s">
        <v>3765</v>
      </c>
      <c r="G52" s="191" t="str">
        <f>IF(COUNTIF(H52:AU52,"&lt;&gt;")=0,"",SUMPRODUCT(((Recommendations[ImplStatus]="Implemented")+(Recommendations[ImplStatus]="Compensated"))*ISNUMBER(MATCH(Recommendations[Id],H52:AU52,0)))/COUNTIF(H52:AU52,"&lt;&gt;"))</f>
        <v/>
      </c>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206"/>
    </row>
    <row r="53" spans="1:47" ht="60" customHeight="1" x14ac:dyDescent="0.35">
      <c r="A53" s="202" t="s">
        <v>3663</v>
      </c>
      <c r="B53" s="180" t="s">
        <v>3761</v>
      </c>
      <c r="C53" s="181" t="s">
        <v>3768</v>
      </c>
      <c r="D53" s="184" t="s">
        <v>3769</v>
      </c>
      <c r="E53" s="185" t="s">
        <v>3764</v>
      </c>
      <c r="F53" s="188" t="s">
        <v>3765</v>
      </c>
      <c r="G53" s="191" t="str">
        <f>IF(COUNTIF(H53:AU53,"&lt;&gt;")=0,"",SUMPRODUCT(((Recommendations[ImplStatus]="Implemented")+(Recommendations[ImplStatus]="Compensated"))*ISNUMBER(MATCH(Recommendations[Id],H53:AU53,0)))/COUNTIF(H53:AU53,"&lt;&gt;"))</f>
        <v/>
      </c>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206"/>
    </row>
    <row r="54" spans="1:47" ht="60" customHeight="1" x14ac:dyDescent="0.35">
      <c r="A54" s="202" t="s">
        <v>3663</v>
      </c>
      <c r="B54" s="180" t="s">
        <v>3761</v>
      </c>
      <c r="C54" s="181" t="s">
        <v>3770</v>
      </c>
      <c r="D54" s="184" t="s">
        <v>3771</v>
      </c>
      <c r="E54" s="185" t="s">
        <v>3764</v>
      </c>
      <c r="F54" s="188" t="s">
        <v>3765</v>
      </c>
      <c r="G54" s="191" t="str">
        <f>IF(COUNTIF(H54:AU54,"&lt;&gt;")=0,"",SUMPRODUCT(((Recommendations[ImplStatus]="Implemented")+(Recommendations[ImplStatus]="Compensated"))*ISNUMBER(MATCH(Recommendations[Id],H54:AU54,0)))/COUNTIF(H54:AU54,"&lt;&gt;"))</f>
        <v/>
      </c>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206"/>
    </row>
    <row r="55" spans="1:47" ht="60" customHeight="1" x14ac:dyDescent="0.35">
      <c r="A55" s="202" t="s">
        <v>3663</v>
      </c>
      <c r="B55" s="180" t="s">
        <v>3761</v>
      </c>
      <c r="C55" s="181" t="s">
        <v>3772</v>
      </c>
      <c r="D55" s="184" t="s">
        <v>3773</v>
      </c>
      <c r="E55" s="185" t="s">
        <v>3764</v>
      </c>
      <c r="F55" s="188" t="s">
        <v>3765</v>
      </c>
      <c r="G55" s="191" t="str">
        <f>IF(COUNTIF(H55:AU55,"&lt;&gt;")=0,"",SUMPRODUCT(((Recommendations[ImplStatus]="Implemented")+(Recommendations[ImplStatus]="Compensated"))*ISNUMBER(MATCH(Recommendations[Id],H55:AU55,0)))/COUNTIF(H55:AU55,"&lt;&gt;"))</f>
        <v/>
      </c>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206"/>
    </row>
    <row r="56" spans="1:47" ht="60" customHeight="1" x14ac:dyDescent="0.35">
      <c r="A56" s="202" t="s">
        <v>3663</v>
      </c>
      <c r="B56" s="180" t="s">
        <v>3761</v>
      </c>
      <c r="C56" s="181" t="s">
        <v>3774</v>
      </c>
      <c r="D56" s="184" t="s">
        <v>3775</v>
      </c>
      <c r="E56" s="185" t="s">
        <v>3764</v>
      </c>
      <c r="F56" s="188" t="s">
        <v>3765</v>
      </c>
      <c r="G56" s="191" t="str">
        <f>IF(COUNTIF(H56:AU56,"&lt;&gt;")=0,"",SUMPRODUCT(((Recommendations[ImplStatus]="Implemented")+(Recommendations[ImplStatus]="Compensated"))*ISNUMBER(MATCH(Recommendations[Id],H56:AU56,0)))/COUNTIF(H56:AU56,"&lt;&gt;"))</f>
        <v/>
      </c>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206"/>
    </row>
    <row r="57" spans="1:47" ht="60" customHeight="1" x14ac:dyDescent="0.35">
      <c r="A57" s="202" t="s">
        <v>3663</v>
      </c>
      <c r="B57" s="180" t="s">
        <v>3761</v>
      </c>
      <c r="C57" s="181" t="s">
        <v>3776</v>
      </c>
      <c r="D57" s="184" t="s">
        <v>3777</v>
      </c>
      <c r="E57" s="185" t="s">
        <v>3764</v>
      </c>
      <c r="F57" s="188" t="s">
        <v>3765</v>
      </c>
      <c r="G57" s="191" t="str">
        <f>IF(COUNTIF(H57:AU57,"&lt;&gt;")=0,"",SUMPRODUCT(((Recommendations[ImplStatus]="Implemented")+(Recommendations[ImplStatus]="Compensated"))*ISNUMBER(MATCH(Recommendations[Id],H57:AU57,0)))/COUNTIF(H57:AU57,"&lt;&gt;"))</f>
        <v/>
      </c>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206"/>
    </row>
    <row r="58" spans="1:47" ht="60" customHeight="1" x14ac:dyDescent="0.35">
      <c r="A58" s="202" t="s">
        <v>3663</v>
      </c>
      <c r="B58" s="180" t="s">
        <v>3761</v>
      </c>
      <c r="C58" s="181" t="s">
        <v>3778</v>
      </c>
      <c r="D58" s="184" t="s">
        <v>3779</v>
      </c>
      <c r="E58" s="185" t="s">
        <v>3667</v>
      </c>
      <c r="F58" s="188" t="s">
        <v>3765</v>
      </c>
      <c r="G58" s="191" t="str">
        <f>IF(COUNTIF(H58:AU58,"&lt;&gt;")=0,"",SUMPRODUCT(((Recommendations[ImplStatus]="Implemented")+(Recommendations[ImplStatus]="Compensated"))*ISNUMBER(MATCH(Recommendations[Id],H58:AU58,0)))/COUNTIF(H58:AU58,"&lt;&gt;"))</f>
        <v/>
      </c>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206"/>
    </row>
    <row r="59" spans="1:47" ht="60" customHeight="1" x14ac:dyDescent="0.35">
      <c r="A59" s="202" t="s">
        <v>3663</v>
      </c>
      <c r="B59" s="180" t="s">
        <v>3761</v>
      </c>
      <c r="C59" s="181" t="s">
        <v>3780</v>
      </c>
      <c r="D59" s="184" t="s">
        <v>3781</v>
      </c>
      <c r="E59" s="185" t="s">
        <v>3667</v>
      </c>
      <c r="F59" s="188" t="s">
        <v>3765</v>
      </c>
      <c r="G59" s="191" t="str">
        <f>IF(COUNTIF(H59:AU59,"&lt;&gt;")=0,"",SUMPRODUCT(((Recommendations[ImplStatus]="Implemented")+(Recommendations[ImplStatus]="Compensated"))*ISNUMBER(MATCH(Recommendations[Id],H59:AU59,0)))/COUNTIF(H59:AU59,"&lt;&gt;"))</f>
        <v/>
      </c>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206"/>
    </row>
    <row r="60" spans="1:47" ht="60" customHeight="1" outlineLevel="2" x14ac:dyDescent="0.35">
      <c r="A60" s="201" t="s">
        <v>3663</v>
      </c>
      <c r="B60" s="179" t="s">
        <v>3782</v>
      </c>
      <c r="C60" s="179"/>
      <c r="D60" s="183"/>
      <c r="E60" s="179"/>
      <c r="F60" s="187"/>
      <c r="G60" s="190" t="str">
        <f>IF(COUNTIF(H60:AU60,"&lt;&gt;")=0,"",SUMPRODUCT(((Recommendations[ImplStatus]="Implemented")+(Recommendations[ImplStatus]="Compensated"))*ISNUMBER(MATCH(Recommendations[Id],H60:AU60,0)))/COUNTIF(H60:AU60,"&lt;&gt;"))</f>
        <v/>
      </c>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205"/>
    </row>
    <row r="61" spans="1:47" ht="60" customHeight="1" x14ac:dyDescent="0.35">
      <c r="A61" s="202" t="s">
        <v>3663</v>
      </c>
      <c r="B61" s="180" t="s">
        <v>3782</v>
      </c>
      <c r="C61" s="181" t="s">
        <v>3783</v>
      </c>
      <c r="D61" s="184" t="s">
        <v>3784</v>
      </c>
      <c r="E61" s="185" t="s">
        <v>3667</v>
      </c>
      <c r="F61" s="188" t="s">
        <v>3785</v>
      </c>
      <c r="G61" s="191" t="str">
        <f>IF(COUNTIF(H61:AU61,"&lt;&gt;")=0,"",SUMPRODUCT(((Recommendations[ImplStatus]="Implemented")+(Recommendations[ImplStatus]="Compensated"))*ISNUMBER(MATCH(Recommendations[Id],H61:AU61,0)))/COUNTIF(H61:AU61,"&lt;&gt;"))</f>
        <v/>
      </c>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206"/>
    </row>
    <row r="62" spans="1:47" ht="60" customHeight="1" x14ac:dyDescent="0.35">
      <c r="A62" s="202" t="s">
        <v>3663</v>
      </c>
      <c r="B62" s="180" t="s">
        <v>3782</v>
      </c>
      <c r="C62" s="181" t="s">
        <v>3786</v>
      </c>
      <c r="D62" s="184" t="s">
        <v>3787</v>
      </c>
      <c r="E62" s="185" t="s">
        <v>3667</v>
      </c>
      <c r="F62" s="188" t="s">
        <v>3785</v>
      </c>
      <c r="G62" s="191" t="str">
        <f>IF(COUNTIF(H62:AU62,"&lt;&gt;")=0,"",SUMPRODUCT(((Recommendations[ImplStatus]="Implemented")+(Recommendations[ImplStatus]="Compensated"))*ISNUMBER(MATCH(Recommendations[Id],H62:AU62,0)))/COUNTIF(H62:AU62,"&lt;&gt;"))</f>
        <v/>
      </c>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206"/>
    </row>
    <row r="63" spans="1:47" ht="60" customHeight="1" x14ac:dyDescent="0.35">
      <c r="A63" s="202" t="s">
        <v>3663</v>
      </c>
      <c r="B63" s="180" t="s">
        <v>3782</v>
      </c>
      <c r="C63" s="181" t="s">
        <v>3788</v>
      </c>
      <c r="D63" s="184" t="s">
        <v>3789</v>
      </c>
      <c r="E63" s="185" t="s">
        <v>3667</v>
      </c>
      <c r="F63" s="188" t="s">
        <v>3785</v>
      </c>
      <c r="G63" s="191" t="str">
        <f>IF(COUNTIF(H63:AU63,"&lt;&gt;")=0,"",SUMPRODUCT(((Recommendations[ImplStatus]="Implemented")+(Recommendations[ImplStatus]="Compensated"))*ISNUMBER(MATCH(Recommendations[Id],H63:AU63,0)))/COUNTIF(H63:AU63,"&lt;&gt;"))</f>
        <v/>
      </c>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206"/>
    </row>
    <row r="64" spans="1:47" ht="60" customHeight="1" x14ac:dyDescent="0.35">
      <c r="A64" s="202" t="s">
        <v>3663</v>
      </c>
      <c r="B64" s="180" t="s">
        <v>3782</v>
      </c>
      <c r="C64" s="181" t="s">
        <v>3790</v>
      </c>
      <c r="D64" s="184" t="s">
        <v>3791</v>
      </c>
      <c r="E64" s="185" t="s">
        <v>3667</v>
      </c>
      <c r="F64" s="188" t="s">
        <v>3785</v>
      </c>
      <c r="G64" s="191" t="str">
        <f>IF(COUNTIF(H64:AU64,"&lt;&gt;")=0,"",SUMPRODUCT(((Recommendations[ImplStatus]="Implemented")+(Recommendations[ImplStatus]="Compensated"))*ISNUMBER(MATCH(Recommendations[Id],H64:AU64,0)))/COUNTIF(H64:AU64,"&lt;&gt;"))</f>
        <v/>
      </c>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206"/>
    </row>
    <row r="65" spans="1:47" ht="60" customHeight="1" x14ac:dyDescent="0.35">
      <c r="A65" s="202" t="s">
        <v>3663</v>
      </c>
      <c r="B65" s="180" t="s">
        <v>3782</v>
      </c>
      <c r="C65" s="181" t="s">
        <v>3792</v>
      </c>
      <c r="D65" s="184" t="s">
        <v>3793</v>
      </c>
      <c r="E65" s="185" t="s">
        <v>3667</v>
      </c>
      <c r="F65" s="188" t="s">
        <v>3785</v>
      </c>
      <c r="G65" s="191" t="str">
        <f>IF(COUNTIF(H65:AU65,"&lt;&gt;")=0,"",SUMPRODUCT(((Recommendations[ImplStatus]="Implemented")+(Recommendations[ImplStatus]="Compensated"))*ISNUMBER(MATCH(Recommendations[Id],H65:AU65,0)))/COUNTIF(H65:AU65,"&lt;&gt;"))</f>
        <v/>
      </c>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206"/>
    </row>
    <row r="66" spans="1:47" ht="60" customHeight="1" x14ac:dyDescent="0.35">
      <c r="A66" s="202" t="s">
        <v>3663</v>
      </c>
      <c r="B66" s="180" t="s">
        <v>3782</v>
      </c>
      <c r="C66" s="181" t="s">
        <v>3794</v>
      </c>
      <c r="D66" s="184" t="s">
        <v>3795</v>
      </c>
      <c r="E66" s="185" t="s">
        <v>3667</v>
      </c>
      <c r="F66" s="188" t="s">
        <v>3785</v>
      </c>
      <c r="G66" s="191" t="str">
        <f>IF(COUNTIF(H66:AU66,"&lt;&gt;")=0,"",SUMPRODUCT(((Recommendations[ImplStatus]="Implemented")+(Recommendations[ImplStatus]="Compensated"))*ISNUMBER(MATCH(Recommendations[Id],H66:AU66,0)))/COUNTIF(H66:AU66,"&lt;&gt;"))</f>
        <v/>
      </c>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206"/>
    </row>
    <row r="67" spans="1:47" ht="60" customHeight="1" x14ac:dyDescent="0.35">
      <c r="A67" s="202" t="s">
        <v>3663</v>
      </c>
      <c r="B67" s="180" t="s">
        <v>3782</v>
      </c>
      <c r="C67" s="181" t="s">
        <v>3796</v>
      </c>
      <c r="D67" s="184" t="s">
        <v>3797</v>
      </c>
      <c r="E67" s="185" t="s">
        <v>3667</v>
      </c>
      <c r="F67" s="188" t="s">
        <v>3785</v>
      </c>
      <c r="G67" s="191" t="str">
        <f>IF(COUNTIF(H67:AU67,"&lt;&gt;")=0,"",SUMPRODUCT(((Recommendations[ImplStatus]="Implemented")+(Recommendations[ImplStatus]="Compensated"))*ISNUMBER(MATCH(Recommendations[Id],H67:AU67,0)))/COUNTIF(H67:AU67,"&lt;&gt;"))</f>
        <v/>
      </c>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206"/>
    </row>
    <row r="68" spans="1:47" ht="60" customHeight="1" x14ac:dyDescent="0.35">
      <c r="A68" s="202" t="s">
        <v>3663</v>
      </c>
      <c r="B68" s="180" t="s">
        <v>3782</v>
      </c>
      <c r="C68" s="181" t="s">
        <v>3798</v>
      </c>
      <c r="D68" s="184" t="s">
        <v>3799</v>
      </c>
      <c r="E68" s="185" t="s">
        <v>3667</v>
      </c>
      <c r="F68" s="188" t="s">
        <v>3800</v>
      </c>
      <c r="G68" s="191" t="str">
        <f>IF(COUNTIF(H68:AU68,"&lt;&gt;")=0,"",SUMPRODUCT(((Recommendations[ImplStatus]="Implemented")+(Recommendations[ImplStatus]="Compensated"))*ISNUMBER(MATCH(Recommendations[Id],H68:AU68,0)))/COUNTIF(H68:AU68,"&lt;&gt;"))</f>
        <v/>
      </c>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206"/>
    </row>
    <row r="69" spans="1:47" ht="60" customHeight="1" x14ac:dyDescent="0.35">
      <c r="A69" s="202" t="s">
        <v>3663</v>
      </c>
      <c r="B69" s="180" t="s">
        <v>3782</v>
      </c>
      <c r="C69" s="181" t="s">
        <v>3801</v>
      </c>
      <c r="D69" s="184" t="s">
        <v>3802</v>
      </c>
      <c r="E69" s="185" t="s">
        <v>3667</v>
      </c>
      <c r="F69" s="188" t="s">
        <v>3800</v>
      </c>
      <c r="G69" s="191" t="str">
        <f>IF(COUNTIF(H69:AU69,"&lt;&gt;")=0,"",SUMPRODUCT(((Recommendations[ImplStatus]="Implemented")+(Recommendations[ImplStatus]="Compensated"))*ISNUMBER(MATCH(Recommendations[Id],H69:AU69,0)))/COUNTIF(H69:AU69,"&lt;&gt;"))</f>
        <v/>
      </c>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206"/>
    </row>
    <row r="70" spans="1:47" ht="60" customHeight="1" x14ac:dyDescent="0.35">
      <c r="A70" s="202" t="s">
        <v>3663</v>
      </c>
      <c r="B70" s="180" t="s">
        <v>3782</v>
      </c>
      <c r="C70" s="181" t="s">
        <v>3803</v>
      </c>
      <c r="D70" s="184" t="s">
        <v>3804</v>
      </c>
      <c r="E70" s="185" t="s">
        <v>3667</v>
      </c>
      <c r="F70" s="188" t="s">
        <v>3800</v>
      </c>
      <c r="G70" s="191" t="str">
        <f>IF(COUNTIF(H70:AU70,"&lt;&gt;")=0,"",SUMPRODUCT(((Recommendations[ImplStatus]="Implemented")+(Recommendations[ImplStatus]="Compensated"))*ISNUMBER(MATCH(Recommendations[Id],H70:AU70,0)))/COUNTIF(H70:AU70,"&lt;&gt;"))</f>
        <v/>
      </c>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206"/>
    </row>
    <row r="71" spans="1:47" ht="60" customHeight="1" x14ac:dyDescent="0.35">
      <c r="A71" s="202" t="s">
        <v>3663</v>
      </c>
      <c r="B71" s="180" t="s">
        <v>3782</v>
      </c>
      <c r="C71" s="181" t="s">
        <v>3805</v>
      </c>
      <c r="D71" s="184" t="s">
        <v>3806</v>
      </c>
      <c r="E71" s="185" t="s">
        <v>3667</v>
      </c>
      <c r="F71" s="188" t="s">
        <v>3807</v>
      </c>
      <c r="G71" s="191" t="str">
        <f>IF(COUNTIF(H71:AU71,"&lt;&gt;")=0,"",SUMPRODUCT(((Recommendations[ImplStatus]="Implemented")+(Recommendations[ImplStatus]="Compensated"))*ISNUMBER(MATCH(Recommendations[Id],H71:AU71,0)))/COUNTIF(H71:AU71,"&lt;&gt;"))</f>
        <v/>
      </c>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206"/>
    </row>
    <row r="72" spans="1:47" ht="60" customHeight="1" x14ac:dyDescent="0.35">
      <c r="A72" s="202" t="s">
        <v>3663</v>
      </c>
      <c r="B72" s="180" t="s">
        <v>3782</v>
      </c>
      <c r="C72" s="181" t="s">
        <v>3808</v>
      </c>
      <c r="D72" s="184" t="s">
        <v>3809</v>
      </c>
      <c r="E72" s="185" t="s">
        <v>3667</v>
      </c>
      <c r="F72" s="188" t="s">
        <v>3785</v>
      </c>
      <c r="G72" s="191" t="str">
        <f>IF(COUNTIF(H72:AU72,"&lt;&gt;")=0,"",SUMPRODUCT(((Recommendations[ImplStatus]="Implemented")+(Recommendations[ImplStatus]="Compensated"))*ISNUMBER(MATCH(Recommendations[Id],H72:AU72,0)))/COUNTIF(H72:AU72,"&lt;&gt;"))</f>
        <v/>
      </c>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206"/>
    </row>
    <row r="73" spans="1:47" ht="60" customHeight="1" x14ac:dyDescent="0.35">
      <c r="A73" s="202" t="s">
        <v>3663</v>
      </c>
      <c r="B73" s="180" t="s">
        <v>3782</v>
      </c>
      <c r="C73" s="181" t="s">
        <v>3810</v>
      </c>
      <c r="D73" s="184" t="s">
        <v>3811</v>
      </c>
      <c r="E73" s="185" t="s">
        <v>3812</v>
      </c>
      <c r="F73" s="188" t="s">
        <v>3785</v>
      </c>
      <c r="G73" s="191" t="str">
        <f>IF(COUNTIF(H73:AU73,"&lt;&gt;")=0,"",SUMPRODUCT(((Recommendations[ImplStatus]="Implemented")+(Recommendations[ImplStatus]="Compensated"))*ISNUMBER(MATCH(Recommendations[Id],H73:AU73,0)))/COUNTIF(H73:AU73,"&lt;&gt;"))</f>
        <v/>
      </c>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206"/>
    </row>
    <row r="74" spans="1:47" ht="60" customHeight="1" outlineLevel="2" x14ac:dyDescent="0.35">
      <c r="A74" s="201" t="s">
        <v>3663</v>
      </c>
      <c r="B74" s="179" t="s">
        <v>3813</v>
      </c>
      <c r="C74" s="179"/>
      <c r="D74" s="183"/>
      <c r="E74" s="179"/>
      <c r="F74" s="187"/>
      <c r="G74" s="190" t="str">
        <f>IF(COUNTIF(H74:AU74,"&lt;&gt;")=0,"",SUMPRODUCT(((Recommendations[ImplStatus]="Implemented")+(Recommendations[ImplStatus]="Compensated"))*ISNUMBER(MATCH(Recommendations[Id],H74:AU74,0)))/COUNTIF(H74:AU74,"&lt;&gt;"))</f>
        <v/>
      </c>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205"/>
    </row>
    <row r="75" spans="1:47" ht="60" customHeight="1" x14ac:dyDescent="0.35">
      <c r="A75" s="202" t="s">
        <v>3663</v>
      </c>
      <c r="B75" s="180" t="s">
        <v>3813</v>
      </c>
      <c r="C75" s="181" t="s">
        <v>3814</v>
      </c>
      <c r="D75" s="184" t="s">
        <v>3815</v>
      </c>
      <c r="E75" s="185" t="s">
        <v>3812</v>
      </c>
      <c r="F75" s="188" t="s">
        <v>3816</v>
      </c>
      <c r="G75" s="191" t="str">
        <f>IF(COUNTIF(H75:AU75,"&lt;&gt;")=0,"",SUMPRODUCT(((Recommendations[ImplStatus]="Implemented")+(Recommendations[ImplStatus]="Compensated"))*ISNUMBER(MATCH(Recommendations[Id],H75:AU75,0)))/COUNTIF(H75:AU75,"&lt;&gt;"))</f>
        <v/>
      </c>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206"/>
    </row>
    <row r="76" spans="1:47" ht="60" customHeight="1" x14ac:dyDescent="0.35">
      <c r="A76" s="202" t="s">
        <v>3663</v>
      </c>
      <c r="B76" s="180" t="s">
        <v>3813</v>
      </c>
      <c r="C76" s="181" t="s">
        <v>3817</v>
      </c>
      <c r="D76" s="184" t="s">
        <v>3818</v>
      </c>
      <c r="E76" s="185" t="s">
        <v>3812</v>
      </c>
      <c r="F76" s="188" t="s">
        <v>3816</v>
      </c>
      <c r="G76" s="191" t="str">
        <f>IF(COUNTIF(H76:AU76,"&lt;&gt;")=0,"",SUMPRODUCT(((Recommendations[ImplStatus]="Implemented")+(Recommendations[ImplStatus]="Compensated"))*ISNUMBER(MATCH(Recommendations[Id],H76:AU76,0)))/COUNTIF(H76:AU76,"&lt;&gt;"))</f>
        <v/>
      </c>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206"/>
    </row>
    <row r="77" spans="1:47" ht="60" customHeight="1" x14ac:dyDescent="0.35">
      <c r="A77" s="202" t="s">
        <v>3663</v>
      </c>
      <c r="B77" s="180" t="s">
        <v>3813</v>
      </c>
      <c r="C77" s="181" t="s">
        <v>3819</v>
      </c>
      <c r="D77" s="184" t="s">
        <v>3820</v>
      </c>
      <c r="E77" s="185" t="s">
        <v>3812</v>
      </c>
      <c r="F77" s="188" t="s">
        <v>3816</v>
      </c>
      <c r="G77" s="191" t="str">
        <f>IF(COUNTIF(H77:AU77,"&lt;&gt;")=0,"",SUMPRODUCT(((Recommendations[ImplStatus]="Implemented")+(Recommendations[ImplStatus]="Compensated"))*ISNUMBER(MATCH(Recommendations[Id],H77:AU77,0)))/COUNTIF(H77:AU77,"&lt;&gt;"))</f>
        <v/>
      </c>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206"/>
    </row>
    <row r="78" spans="1:47" ht="60" customHeight="1" x14ac:dyDescent="0.35">
      <c r="A78" s="202" t="s">
        <v>3663</v>
      </c>
      <c r="B78" s="180" t="s">
        <v>3813</v>
      </c>
      <c r="C78" s="181" t="s">
        <v>3821</v>
      </c>
      <c r="D78" s="184" t="s">
        <v>3822</v>
      </c>
      <c r="E78" s="185" t="s">
        <v>3812</v>
      </c>
      <c r="F78" s="188" t="s">
        <v>3816</v>
      </c>
      <c r="G78" s="191" t="str">
        <f>IF(COUNTIF(H78:AU78,"&lt;&gt;")=0,"",SUMPRODUCT(((Recommendations[ImplStatus]="Implemented")+(Recommendations[ImplStatus]="Compensated"))*ISNUMBER(MATCH(Recommendations[Id],H78:AU78,0)))/COUNTIF(H78:AU78,"&lt;&gt;"))</f>
        <v/>
      </c>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206"/>
    </row>
    <row r="79" spans="1:47" ht="60" customHeight="1" x14ac:dyDescent="0.35">
      <c r="A79" s="202" t="s">
        <v>3663</v>
      </c>
      <c r="B79" s="180" t="s">
        <v>3813</v>
      </c>
      <c r="C79" s="181" t="s">
        <v>3823</v>
      </c>
      <c r="D79" s="184" t="s">
        <v>3824</v>
      </c>
      <c r="E79" s="185" t="s">
        <v>3812</v>
      </c>
      <c r="F79" s="188" t="s">
        <v>3816</v>
      </c>
      <c r="G79" s="191" t="str">
        <f>IF(COUNTIF(H79:AU79,"&lt;&gt;")=0,"",SUMPRODUCT(((Recommendations[ImplStatus]="Implemented")+(Recommendations[ImplStatus]="Compensated"))*ISNUMBER(MATCH(Recommendations[Id],H79:AU79,0)))/COUNTIF(H79:AU79,"&lt;&gt;"))</f>
        <v/>
      </c>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206"/>
    </row>
    <row r="80" spans="1:47" ht="60" customHeight="1" x14ac:dyDescent="0.35">
      <c r="A80" s="202" t="s">
        <v>3663</v>
      </c>
      <c r="B80" s="180" t="s">
        <v>3813</v>
      </c>
      <c r="C80" s="181" t="s">
        <v>3825</v>
      </c>
      <c r="D80" s="184" t="s">
        <v>3826</v>
      </c>
      <c r="E80" s="185" t="s">
        <v>3812</v>
      </c>
      <c r="F80" s="188" t="s">
        <v>3816</v>
      </c>
      <c r="G80" s="191" t="str">
        <f>IF(COUNTIF(H80:AU80,"&lt;&gt;")=0,"",SUMPRODUCT(((Recommendations[ImplStatus]="Implemented")+(Recommendations[ImplStatus]="Compensated"))*ISNUMBER(MATCH(Recommendations[Id],H80:AU80,0)))/COUNTIF(H80:AU80,"&lt;&gt;"))</f>
        <v/>
      </c>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206"/>
    </row>
    <row r="81" spans="1:47" ht="60" customHeight="1" x14ac:dyDescent="0.35">
      <c r="A81" s="202" t="s">
        <v>3663</v>
      </c>
      <c r="B81" s="180" t="s">
        <v>3813</v>
      </c>
      <c r="C81" s="181" t="s">
        <v>3827</v>
      </c>
      <c r="D81" s="184" t="s">
        <v>3828</v>
      </c>
      <c r="E81" s="185" t="s">
        <v>3812</v>
      </c>
      <c r="F81" s="188" t="s">
        <v>3816</v>
      </c>
      <c r="G81" s="191" t="str">
        <f>IF(COUNTIF(H81:AU81,"&lt;&gt;")=0,"",SUMPRODUCT(((Recommendations[ImplStatus]="Implemented")+(Recommendations[ImplStatus]="Compensated"))*ISNUMBER(MATCH(Recommendations[Id],H81:AU81,0)))/COUNTIF(H81:AU81,"&lt;&gt;"))</f>
        <v/>
      </c>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206"/>
    </row>
    <row r="82" spans="1:47" ht="60" customHeight="1" x14ac:dyDescent="0.35">
      <c r="A82" s="202" t="s">
        <v>3663</v>
      </c>
      <c r="B82" s="180" t="s">
        <v>3813</v>
      </c>
      <c r="C82" s="181" t="s">
        <v>3829</v>
      </c>
      <c r="D82" s="184" t="s">
        <v>3830</v>
      </c>
      <c r="E82" s="185" t="s">
        <v>3812</v>
      </c>
      <c r="F82" s="188" t="s">
        <v>3816</v>
      </c>
      <c r="G82" s="191" t="str">
        <f>IF(COUNTIF(H82:AU82,"&lt;&gt;")=0,"",SUMPRODUCT(((Recommendations[ImplStatus]="Implemented")+(Recommendations[ImplStatus]="Compensated"))*ISNUMBER(MATCH(Recommendations[Id],H82:AU82,0)))/COUNTIF(H82:AU82,"&lt;&gt;"))</f>
        <v/>
      </c>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206"/>
    </row>
    <row r="83" spans="1:47" ht="60" customHeight="1" x14ac:dyDescent="0.35">
      <c r="A83" s="202" t="s">
        <v>3663</v>
      </c>
      <c r="B83" s="180" t="s">
        <v>3813</v>
      </c>
      <c r="C83" s="181" t="s">
        <v>3831</v>
      </c>
      <c r="D83" s="184" t="s">
        <v>3832</v>
      </c>
      <c r="E83" s="185" t="s">
        <v>3812</v>
      </c>
      <c r="F83" s="188" t="s">
        <v>3816</v>
      </c>
      <c r="G83" s="191" t="str">
        <f>IF(COUNTIF(H83:AU83,"&lt;&gt;")=0,"",SUMPRODUCT(((Recommendations[ImplStatus]="Implemented")+(Recommendations[ImplStatus]="Compensated"))*ISNUMBER(MATCH(Recommendations[Id],H83:AU83,0)))/COUNTIF(H83:AU83,"&lt;&gt;"))</f>
        <v/>
      </c>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206"/>
    </row>
    <row r="84" spans="1:47" ht="60" customHeight="1" x14ac:dyDescent="0.35">
      <c r="A84" s="202" t="s">
        <v>3663</v>
      </c>
      <c r="B84" s="180" t="s">
        <v>3813</v>
      </c>
      <c r="C84" s="181" t="s">
        <v>3833</v>
      </c>
      <c r="D84" s="184" t="s">
        <v>3834</v>
      </c>
      <c r="E84" s="185" t="s">
        <v>3812</v>
      </c>
      <c r="F84" s="188" t="s">
        <v>3816</v>
      </c>
      <c r="G84" s="191" t="str">
        <f>IF(COUNTIF(H84:AU84,"&lt;&gt;")=0,"",SUMPRODUCT(((Recommendations[ImplStatus]="Implemented")+(Recommendations[ImplStatus]="Compensated"))*ISNUMBER(MATCH(Recommendations[Id],H84:AU84,0)))/COUNTIF(H84:AU84,"&lt;&gt;"))</f>
        <v/>
      </c>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206"/>
    </row>
    <row r="85" spans="1:47" ht="60" customHeight="1" x14ac:dyDescent="0.35">
      <c r="A85" s="202" t="s">
        <v>3663</v>
      </c>
      <c r="B85" s="180" t="s">
        <v>3813</v>
      </c>
      <c r="C85" s="181" t="s">
        <v>3835</v>
      </c>
      <c r="D85" s="184" t="s">
        <v>3836</v>
      </c>
      <c r="E85" s="185" t="s">
        <v>3812</v>
      </c>
      <c r="F85" s="188" t="s">
        <v>3816</v>
      </c>
      <c r="G85" s="191" t="str">
        <f>IF(COUNTIF(H85:AU85,"&lt;&gt;")=0,"",SUMPRODUCT(((Recommendations[ImplStatus]="Implemented")+(Recommendations[ImplStatus]="Compensated"))*ISNUMBER(MATCH(Recommendations[Id],H85:AU85,0)))/COUNTIF(H85:AU85,"&lt;&gt;"))</f>
        <v/>
      </c>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206"/>
    </row>
    <row r="86" spans="1:47" ht="60" customHeight="1" x14ac:dyDescent="0.35">
      <c r="A86" s="202" t="s">
        <v>3663</v>
      </c>
      <c r="B86" s="180" t="s">
        <v>3813</v>
      </c>
      <c r="C86" s="181" t="s">
        <v>3837</v>
      </c>
      <c r="D86" s="184" t="s">
        <v>3838</v>
      </c>
      <c r="E86" s="185" t="s">
        <v>3812</v>
      </c>
      <c r="F86" s="188" t="s">
        <v>3816</v>
      </c>
      <c r="G86" s="191" t="str">
        <f>IF(COUNTIF(H86:AU86,"&lt;&gt;")=0,"",SUMPRODUCT(((Recommendations[ImplStatus]="Implemented")+(Recommendations[ImplStatus]="Compensated"))*ISNUMBER(MATCH(Recommendations[Id],H86:AU86,0)))/COUNTIF(H86:AU86,"&lt;&gt;"))</f>
        <v/>
      </c>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206"/>
    </row>
    <row r="87" spans="1:47" ht="60" customHeight="1" x14ac:dyDescent="0.35">
      <c r="A87" s="202" t="s">
        <v>3663</v>
      </c>
      <c r="B87" s="180" t="s">
        <v>3813</v>
      </c>
      <c r="C87" s="181" t="s">
        <v>3839</v>
      </c>
      <c r="D87" s="184" t="s">
        <v>3840</v>
      </c>
      <c r="E87" s="185" t="s">
        <v>3812</v>
      </c>
      <c r="F87" s="188" t="s">
        <v>3816</v>
      </c>
      <c r="G87" s="191" t="str">
        <f>IF(COUNTIF(H87:AU87,"&lt;&gt;")=0,"",SUMPRODUCT(((Recommendations[ImplStatus]="Implemented")+(Recommendations[ImplStatus]="Compensated"))*ISNUMBER(MATCH(Recommendations[Id],H87:AU87,0)))/COUNTIF(H87:AU87,"&lt;&gt;"))</f>
        <v/>
      </c>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206"/>
    </row>
    <row r="88" spans="1:47" ht="60" customHeight="1" x14ac:dyDescent="0.35">
      <c r="A88" s="202" t="s">
        <v>3663</v>
      </c>
      <c r="B88" s="180" t="s">
        <v>3813</v>
      </c>
      <c r="C88" s="181" t="s">
        <v>3841</v>
      </c>
      <c r="D88" s="184" t="s">
        <v>3842</v>
      </c>
      <c r="E88" s="185" t="s">
        <v>3812</v>
      </c>
      <c r="F88" s="188" t="s">
        <v>3800</v>
      </c>
      <c r="G88" s="191" t="str">
        <f>IF(COUNTIF(H88:AU88,"&lt;&gt;")=0,"",SUMPRODUCT(((Recommendations[ImplStatus]="Implemented")+(Recommendations[ImplStatus]="Compensated"))*ISNUMBER(MATCH(Recommendations[Id],H88:AU88,0)))/COUNTIF(H88:AU88,"&lt;&gt;"))</f>
        <v/>
      </c>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206"/>
    </row>
    <row r="89" spans="1:47" ht="60" customHeight="1" x14ac:dyDescent="0.35">
      <c r="A89" s="202" t="s">
        <v>3663</v>
      </c>
      <c r="B89" s="180" t="s">
        <v>3813</v>
      </c>
      <c r="C89" s="181" t="s">
        <v>3843</v>
      </c>
      <c r="D89" s="184" t="s">
        <v>3844</v>
      </c>
      <c r="E89" s="185" t="s">
        <v>3812</v>
      </c>
      <c r="F89" s="188" t="s">
        <v>3800</v>
      </c>
      <c r="G89" s="191" t="str">
        <f>IF(COUNTIF(H89:AU89,"&lt;&gt;")=0,"",SUMPRODUCT(((Recommendations[ImplStatus]="Implemented")+(Recommendations[ImplStatus]="Compensated"))*ISNUMBER(MATCH(Recommendations[Id],H89:AU89,0)))/COUNTIF(H89:AU89,"&lt;&gt;"))</f>
        <v/>
      </c>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206"/>
    </row>
    <row r="90" spans="1:47" ht="60" customHeight="1" x14ac:dyDescent="0.35">
      <c r="A90" s="202" t="s">
        <v>3663</v>
      </c>
      <c r="B90" s="180" t="s">
        <v>3813</v>
      </c>
      <c r="C90" s="181" t="s">
        <v>3845</v>
      </c>
      <c r="D90" s="184" t="s">
        <v>3846</v>
      </c>
      <c r="E90" s="185" t="s">
        <v>3812</v>
      </c>
      <c r="F90" s="188" t="s">
        <v>3800</v>
      </c>
      <c r="G90" s="191" t="str">
        <f>IF(COUNTIF(H90:AU90,"&lt;&gt;")=0,"",SUMPRODUCT(((Recommendations[ImplStatus]="Implemented")+(Recommendations[ImplStatus]="Compensated"))*ISNUMBER(MATCH(Recommendations[Id],H90:AU90,0)))/COUNTIF(H90:AU90,"&lt;&gt;"))</f>
        <v/>
      </c>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206"/>
    </row>
    <row r="91" spans="1:47" ht="60" customHeight="1" outlineLevel="2" x14ac:dyDescent="0.35">
      <c r="A91" s="201" t="s">
        <v>3663</v>
      </c>
      <c r="B91" s="179" t="s">
        <v>3847</v>
      </c>
      <c r="C91" s="179"/>
      <c r="D91" s="183"/>
      <c r="E91" s="179"/>
      <c r="F91" s="187"/>
      <c r="G91" s="190" t="str">
        <f>IF(COUNTIF(H91:AU91,"&lt;&gt;")=0,"",SUMPRODUCT(((Recommendations[ImplStatus]="Implemented")+(Recommendations[ImplStatus]="Compensated"))*ISNUMBER(MATCH(Recommendations[Id],H91:AU91,0)))/COUNTIF(H91:AU91,"&lt;&gt;"))</f>
        <v/>
      </c>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205"/>
    </row>
    <row r="92" spans="1:47" ht="60" customHeight="1" x14ac:dyDescent="0.35">
      <c r="A92" s="202" t="s">
        <v>3663</v>
      </c>
      <c r="B92" s="180" t="s">
        <v>3847</v>
      </c>
      <c r="C92" s="181" t="s">
        <v>3848</v>
      </c>
      <c r="D92" s="184" t="s">
        <v>3849</v>
      </c>
      <c r="E92" s="185" t="s">
        <v>3667</v>
      </c>
      <c r="F92" s="188" t="s">
        <v>3800</v>
      </c>
      <c r="G92" s="191" t="str">
        <f>IF(COUNTIF(H92:AU92,"&lt;&gt;")=0,"",SUMPRODUCT(((Recommendations[ImplStatus]="Implemented")+(Recommendations[ImplStatus]="Compensated"))*ISNUMBER(MATCH(Recommendations[Id],H92:AU92,0)))/COUNTIF(H92:AU92,"&lt;&gt;"))</f>
        <v/>
      </c>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206"/>
    </row>
    <row r="93" spans="1:47" ht="60" customHeight="1" x14ac:dyDescent="0.35">
      <c r="A93" s="202" t="s">
        <v>3663</v>
      </c>
      <c r="B93" s="180" t="s">
        <v>3847</v>
      </c>
      <c r="C93" s="181" t="s">
        <v>3850</v>
      </c>
      <c r="D93" s="184" t="s">
        <v>3851</v>
      </c>
      <c r="E93" s="185" t="s">
        <v>3667</v>
      </c>
      <c r="F93" s="188" t="s">
        <v>3800</v>
      </c>
      <c r="G93" s="191" t="str">
        <f>IF(COUNTIF(H93:AU93,"&lt;&gt;")=0,"",SUMPRODUCT(((Recommendations[ImplStatus]="Implemented")+(Recommendations[ImplStatus]="Compensated"))*ISNUMBER(MATCH(Recommendations[Id],H93:AU93,0)))/COUNTIF(H93:AU93,"&lt;&gt;"))</f>
        <v/>
      </c>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206"/>
    </row>
    <row r="94" spans="1:47" ht="60" customHeight="1" x14ac:dyDescent="0.35">
      <c r="A94" s="202" t="s">
        <v>3663</v>
      </c>
      <c r="B94" s="180" t="s">
        <v>3847</v>
      </c>
      <c r="C94" s="181" t="s">
        <v>3852</v>
      </c>
      <c r="D94" s="184" t="s">
        <v>3853</v>
      </c>
      <c r="E94" s="185" t="s">
        <v>3667</v>
      </c>
      <c r="F94" s="188" t="s">
        <v>3800</v>
      </c>
      <c r="G94" s="191" t="str">
        <f>IF(COUNTIF(H94:AU94,"&lt;&gt;")=0,"",SUMPRODUCT(((Recommendations[ImplStatus]="Implemented")+(Recommendations[ImplStatus]="Compensated"))*ISNUMBER(MATCH(Recommendations[Id],H94:AU94,0)))/COUNTIF(H94:AU94,"&lt;&gt;"))</f>
        <v/>
      </c>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206"/>
    </row>
    <row r="95" spans="1:47" ht="60" customHeight="1" x14ac:dyDescent="0.35">
      <c r="A95" s="202" t="s">
        <v>3663</v>
      </c>
      <c r="B95" s="180" t="s">
        <v>3847</v>
      </c>
      <c r="C95" s="181" t="s">
        <v>3854</v>
      </c>
      <c r="D95" s="184" t="s">
        <v>3855</v>
      </c>
      <c r="E95" s="185" t="s">
        <v>3667</v>
      </c>
      <c r="F95" s="188" t="s">
        <v>3800</v>
      </c>
      <c r="G95" s="191" t="str">
        <f>IF(COUNTIF(H95:AU95,"&lt;&gt;")=0,"",SUMPRODUCT(((Recommendations[ImplStatus]="Implemented")+(Recommendations[ImplStatus]="Compensated"))*ISNUMBER(MATCH(Recommendations[Id],H95:AU95,0)))/COUNTIF(H95:AU95,"&lt;&gt;"))</f>
        <v/>
      </c>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206"/>
    </row>
    <row r="96" spans="1:47" ht="60" customHeight="1" x14ac:dyDescent="0.35">
      <c r="A96" s="202" t="s">
        <v>3663</v>
      </c>
      <c r="B96" s="180" t="s">
        <v>3847</v>
      </c>
      <c r="C96" s="181" t="s">
        <v>3856</v>
      </c>
      <c r="D96" s="184" t="s">
        <v>3857</v>
      </c>
      <c r="E96" s="185" t="s">
        <v>3667</v>
      </c>
      <c r="F96" s="188" t="s">
        <v>3800</v>
      </c>
      <c r="G96" s="191" t="str">
        <f>IF(COUNTIF(H96:AU96,"&lt;&gt;")=0,"",SUMPRODUCT(((Recommendations[ImplStatus]="Implemented")+(Recommendations[ImplStatus]="Compensated"))*ISNUMBER(MATCH(Recommendations[Id],H96:AU96,0)))/COUNTIF(H96:AU96,"&lt;&gt;"))</f>
        <v/>
      </c>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206"/>
    </row>
    <row r="97" spans="1:47" ht="60" customHeight="1" x14ac:dyDescent="0.35">
      <c r="A97" s="202" t="s">
        <v>3663</v>
      </c>
      <c r="B97" s="180" t="s">
        <v>3847</v>
      </c>
      <c r="C97" s="181" t="s">
        <v>3858</v>
      </c>
      <c r="D97" s="184" t="s">
        <v>3859</v>
      </c>
      <c r="E97" s="185" t="s">
        <v>3667</v>
      </c>
      <c r="F97" s="188" t="s">
        <v>3860</v>
      </c>
      <c r="G97" s="191" t="str">
        <f>IF(COUNTIF(H97:AU97,"&lt;&gt;")=0,"",SUMPRODUCT(((Recommendations[ImplStatus]="Implemented")+(Recommendations[ImplStatus]="Compensated"))*ISNUMBER(MATCH(Recommendations[Id],H97:AU97,0)))/COUNTIF(H97:AU97,"&lt;&gt;"))</f>
        <v/>
      </c>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206"/>
    </row>
    <row r="98" spans="1:47" ht="60" customHeight="1" x14ac:dyDescent="0.35">
      <c r="A98" s="202" t="s">
        <v>3663</v>
      </c>
      <c r="B98" s="180" t="s">
        <v>3847</v>
      </c>
      <c r="C98" s="181" t="s">
        <v>3861</v>
      </c>
      <c r="D98" s="184" t="s">
        <v>3862</v>
      </c>
      <c r="E98" s="185" t="s">
        <v>3667</v>
      </c>
      <c r="F98" s="188" t="s">
        <v>3860</v>
      </c>
      <c r="G98" s="191" t="str">
        <f>IF(COUNTIF(H98:AU98,"&lt;&gt;")=0,"",SUMPRODUCT(((Recommendations[ImplStatus]="Implemented")+(Recommendations[ImplStatus]="Compensated"))*ISNUMBER(MATCH(Recommendations[Id],H98:AU98,0)))/COUNTIF(H98:AU98,"&lt;&gt;"))</f>
        <v/>
      </c>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206"/>
    </row>
    <row r="99" spans="1:47" ht="60" customHeight="1" x14ac:dyDescent="0.35">
      <c r="A99" s="202" t="s">
        <v>3663</v>
      </c>
      <c r="B99" s="180" t="s">
        <v>3847</v>
      </c>
      <c r="C99" s="181" t="s">
        <v>3863</v>
      </c>
      <c r="D99" s="184" t="s">
        <v>3864</v>
      </c>
      <c r="E99" s="185" t="s">
        <v>3667</v>
      </c>
      <c r="F99" s="188" t="s">
        <v>3860</v>
      </c>
      <c r="G99" s="191" t="str">
        <f>IF(COUNTIF(H99:AU99,"&lt;&gt;")=0,"",SUMPRODUCT(((Recommendations[ImplStatus]="Implemented")+(Recommendations[ImplStatus]="Compensated"))*ISNUMBER(MATCH(Recommendations[Id],H99:AU99,0)))/COUNTIF(H99:AU99,"&lt;&gt;"))</f>
        <v/>
      </c>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206"/>
    </row>
    <row r="100" spans="1:47" ht="60" customHeight="1" x14ac:dyDescent="0.35">
      <c r="A100" s="202" t="s">
        <v>3663</v>
      </c>
      <c r="B100" s="180" t="s">
        <v>3847</v>
      </c>
      <c r="C100" s="181" t="s">
        <v>3865</v>
      </c>
      <c r="D100" s="184" t="s">
        <v>3866</v>
      </c>
      <c r="E100" s="185" t="s">
        <v>3667</v>
      </c>
      <c r="F100" s="188" t="s">
        <v>3860</v>
      </c>
      <c r="G100" s="191" t="str">
        <f>IF(COUNTIF(H100:AU100,"&lt;&gt;")=0,"",SUMPRODUCT(((Recommendations[ImplStatus]="Implemented")+(Recommendations[ImplStatus]="Compensated"))*ISNUMBER(MATCH(Recommendations[Id],H100:AU100,0)))/COUNTIF(H100:AU100,"&lt;&gt;"))</f>
        <v/>
      </c>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206"/>
    </row>
    <row r="101" spans="1:47" ht="60" customHeight="1" x14ac:dyDescent="0.35">
      <c r="A101" s="202" t="s">
        <v>3663</v>
      </c>
      <c r="B101" s="180" t="s">
        <v>3847</v>
      </c>
      <c r="C101" s="181" t="s">
        <v>3867</v>
      </c>
      <c r="D101" s="184" t="s">
        <v>3868</v>
      </c>
      <c r="E101" s="185" t="s">
        <v>3667</v>
      </c>
      <c r="F101" s="188" t="s">
        <v>3800</v>
      </c>
      <c r="G101" s="191" t="str">
        <f>IF(COUNTIF(H101:AU101,"&lt;&gt;")=0,"",SUMPRODUCT(((Recommendations[ImplStatus]="Implemented")+(Recommendations[ImplStatus]="Compensated"))*ISNUMBER(MATCH(Recommendations[Id],H101:AU101,0)))/COUNTIF(H101:AU101,"&lt;&gt;"))</f>
        <v/>
      </c>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206"/>
    </row>
    <row r="102" spans="1:47" ht="60" customHeight="1" x14ac:dyDescent="0.35">
      <c r="A102" s="202" t="s">
        <v>3663</v>
      </c>
      <c r="B102" s="180" t="s">
        <v>3847</v>
      </c>
      <c r="C102" s="181" t="s">
        <v>3869</v>
      </c>
      <c r="D102" s="184" t="s">
        <v>3870</v>
      </c>
      <c r="E102" s="185" t="s">
        <v>3812</v>
      </c>
      <c r="F102" s="188" t="s">
        <v>3800</v>
      </c>
      <c r="G102" s="191" t="str">
        <f>IF(COUNTIF(H102:AU102,"&lt;&gt;")=0,"",SUMPRODUCT(((Recommendations[ImplStatus]="Implemented")+(Recommendations[ImplStatus]="Compensated"))*ISNUMBER(MATCH(Recommendations[Id],H102:AU102,0)))/COUNTIF(H102:AU102,"&lt;&gt;"))</f>
        <v/>
      </c>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206"/>
    </row>
    <row r="103" spans="1:47" ht="60" customHeight="1" x14ac:dyDescent="0.35">
      <c r="A103" s="202" t="s">
        <v>3663</v>
      </c>
      <c r="B103" s="180" t="s">
        <v>3847</v>
      </c>
      <c r="C103" s="181" t="s">
        <v>3871</v>
      </c>
      <c r="D103" s="184" t="s">
        <v>3872</v>
      </c>
      <c r="E103" s="185" t="s">
        <v>3812</v>
      </c>
      <c r="F103" s="188" t="s">
        <v>3800</v>
      </c>
      <c r="G103" s="191" t="str">
        <f>IF(COUNTIF(H103:AU103,"&lt;&gt;")=0,"",SUMPRODUCT(((Recommendations[ImplStatus]="Implemented")+(Recommendations[ImplStatus]="Compensated"))*ISNUMBER(MATCH(Recommendations[Id],H103:AU103,0)))/COUNTIF(H103:AU103,"&lt;&gt;"))</f>
        <v/>
      </c>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206"/>
    </row>
    <row r="104" spans="1:47" ht="60" customHeight="1" x14ac:dyDescent="0.35">
      <c r="A104" s="202" t="s">
        <v>3663</v>
      </c>
      <c r="B104" s="180" t="s">
        <v>3847</v>
      </c>
      <c r="C104" s="181" t="s">
        <v>3873</v>
      </c>
      <c r="D104" s="184" t="s">
        <v>3874</v>
      </c>
      <c r="E104" s="185" t="s">
        <v>3812</v>
      </c>
      <c r="F104" s="188" t="s">
        <v>3800</v>
      </c>
      <c r="G104" s="191" t="str">
        <f>IF(COUNTIF(H104:AU104,"&lt;&gt;")=0,"",SUMPRODUCT(((Recommendations[ImplStatus]="Implemented")+(Recommendations[ImplStatus]="Compensated"))*ISNUMBER(MATCH(Recommendations[Id],H104:AU104,0)))/COUNTIF(H104:AU104,"&lt;&gt;"))</f>
        <v/>
      </c>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206"/>
    </row>
    <row r="105" spans="1:47" ht="60" customHeight="1" x14ac:dyDescent="0.35">
      <c r="A105" s="202" t="s">
        <v>3663</v>
      </c>
      <c r="B105" s="180" t="s">
        <v>3847</v>
      </c>
      <c r="C105" s="181" t="s">
        <v>3875</v>
      </c>
      <c r="D105" s="184" t="s">
        <v>3876</v>
      </c>
      <c r="E105" s="185" t="s">
        <v>3696</v>
      </c>
      <c r="F105" s="188" t="s">
        <v>3800</v>
      </c>
      <c r="G105" s="191" t="str">
        <f>IF(COUNTIF(H105:AU105,"&lt;&gt;")=0,"",SUMPRODUCT(((Recommendations[ImplStatus]="Implemented")+(Recommendations[ImplStatus]="Compensated"))*ISNUMBER(MATCH(Recommendations[Id],H105:AU105,0)))/COUNTIF(H105:AU105,"&lt;&gt;"))</f>
        <v/>
      </c>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206"/>
    </row>
    <row r="106" spans="1:47" ht="60" customHeight="1" outlineLevel="2" x14ac:dyDescent="0.35">
      <c r="A106" s="201" t="s">
        <v>3663</v>
      </c>
      <c r="B106" s="179" t="s">
        <v>3877</v>
      </c>
      <c r="C106" s="179"/>
      <c r="D106" s="183"/>
      <c r="E106" s="179"/>
      <c r="F106" s="187"/>
      <c r="G106" s="190" t="str">
        <f>IF(COUNTIF(H106:AU106,"&lt;&gt;")=0,"",SUMPRODUCT(((Recommendations[ImplStatus]="Implemented")+(Recommendations[ImplStatus]="Compensated"))*ISNUMBER(MATCH(Recommendations[Id],H106:AU106,0)))/COUNTIF(H106:AU106,"&lt;&gt;"))</f>
        <v/>
      </c>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205"/>
    </row>
    <row r="107" spans="1:47" ht="60" customHeight="1" x14ac:dyDescent="0.35">
      <c r="A107" s="202" t="s">
        <v>3663</v>
      </c>
      <c r="B107" s="180" t="s">
        <v>3877</v>
      </c>
      <c r="C107" s="181" t="s">
        <v>3878</v>
      </c>
      <c r="D107" s="184" t="s">
        <v>3879</v>
      </c>
      <c r="E107" s="185" t="s">
        <v>3812</v>
      </c>
      <c r="F107" s="188" t="s">
        <v>3800</v>
      </c>
      <c r="G107" s="191" t="str">
        <f>IF(COUNTIF(H107:AU107,"&lt;&gt;")=0,"",SUMPRODUCT(((Recommendations[ImplStatus]="Implemented")+(Recommendations[ImplStatus]="Compensated"))*ISNUMBER(MATCH(Recommendations[Id],H107:AU107,0)))/COUNTIF(H107:AU107,"&lt;&gt;"))</f>
        <v/>
      </c>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206"/>
    </row>
    <row r="108" spans="1:47" ht="60" customHeight="1" x14ac:dyDescent="0.35">
      <c r="A108" s="202" t="s">
        <v>3663</v>
      </c>
      <c r="B108" s="180" t="s">
        <v>3877</v>
      </c>
      <c r="C108" s="181" t="s">
        <v>3880</v>
      </c>
      <c r="D108" s="184" t="s">
        <v>3881</v>
      </c>
      <c r="E108" s="185" t="s">
        <v>3812</v>
      </c>
      <c r="F108" s="188" t="s">
        <v>3800</v>
      </c>
      <c r="G108" s="191" t="str">
        <f>IF(COUNTIF(H108:AU108,"&lt;&gt;")=0,"",SUMPRODUCT(((Recommendations[ImplStatus]="Implemented")+(Recommendations[ImplStatus]="Compensated"))*ISNUMBER(MATCH(Recommendations[Id],H108:AU108,0)))/COUNTIF(H108:AU108,"&lt;&gt;"))</f>
        <v/>
      </c>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206"/>
    </row>
    <row r="109" spans="1:47" ht="60" customHeight="1" x14ac:dyDescent="0.35">
      <c r="A109" s="202" t="s">
        <v>3663</v>
      </c>
      <c r="B109" s="180" t="s">
        <v>3877</v>
      </c>
      <c r="C109" s="181" t="s">
        <v>3882</v>
      </c>
      <c r="D109" s="184" t="s">
        <v>3883</v>
      </c>
      <c r="E109" s="185" t="s">
        <v>3812</v>
      </c>
      <c r="F109" s="188" t="s">
        <v>3800</v>
      </c>
      <c r="G109" s="191" t="str">
        <f>IF(COUNTIF(H109:AU109,"&lt;&gt;")=0,"",SUMPRODUCT(((Recommendations[ImplStatus]="Implemented")+(Recommendations[ImplStatus]="Compensated"))*ISNUMBER(MATCH(Recommendations[Id],H109:AU109,0)))/COUNTIF(H109:AU109,"&lt;&gt;"))</f>
        <v/>
      </c>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206"/>
    </row>
    <row r="110" spans="1:47" ht="60" customHeight="1" x14ac:dyDescent="0.35">
      <c r="A110" s="202" t="s">
        <v>3663</v>
      </c>
      <c r="B110" s="180" t="s">
        <v>3877</v>
      </c>
      <c r="C110" s="181" t="s">
        <v>3884</v>
      </c>
      <c r="D110" s="184" t="s">
        <v>3885</v>
      </c>
      <c r="E110" s="185" t="s">
        <v>3812</v>
      </c>
      <c r="F110" s="188" t="s">
        <v>3800</v>
      </c>
      <c r="G110" s="191" t="str">
        <f>IF(COUNTIF(H110:AU110,"&lt;&gt;")=0,"",SUMPRODUCT(((Recommendations[ImplStatus]="Implemented")+(Recommendations[ImplStatus]="Compensated"))*ISNUMBER(MATCH(Recommendations[Id],H110:AU110,0)))/COUNTIF(H110:AU110,"&lt;&gt;"))</f>
        <v/>
      </c>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206"/>
    </row>
    <row r="111" spans="1:47" ht="60" customHeight="1" x14ac:dyDescent="0.35">
      <c r="A111" s="202" t="s">
        <v>3663</v>
      </c>
      <c r="B111" s="180" t="s">
        <v>3877</v>
      </c>
      <c r="C111" s="181" t="s">
        <v>3886</v>
      </c>
      <c r="D111" s="184" t="s">
        <v>3887</v>
      </c>
      <c r="E111" s="185" t="s">
        <v>3812</v>
      </c>
      <c r="F111" s="188" t="s">
        <v>3800</v>
      </c>
      <c r="G111" s="191" t="str">
        <f>IF(COUNTIF(H111:AU111,"&lt;&gt;")=0,"",SUMPRODUCT(((Recommendations[ImplStatus]="Implemented")+(Recommendations[ImplStatus]="Compensated"))*ISNUMBER(MATCH(Recommendations[Id],H111:AU111,0)))/COUNTIF(H111:AU111,"&lt;&gt;"))</f>
        <v/>
      </c>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206"/>
    </row>
    <row r="112" spans="1:47" ht="60" customHeight="1" x14ac:dyDescent="0.35">
      <c r="A112" s="202" t="s">
        <v>3663</v>
      </c>
      <c r="B112" s="180" t="s">
        <v>3877</v>
      </c>
      <c r="C112" s="181" t="s">
        <v>3888</v>
      </c>
      <c r="D112" s="184" t="s">
        <v>3889</v>
      </c>
      <c r="E112" s="185" t="s">
        <v>3812</v>
      </c>
      <c r="F112" s="188" t="s">
        <v>3800</v>
      </c>
      <c r="G112" s="191" t="str">
        <f>IF(COUNTIF(H112:AU112,"&lt;&gt;")=0,"",SUMPRODUCT(((Recommendations[ImplStatus]="Implemented")+(Recommendations[ImplStatus]="Compensated"))*ISNUMBER(MATCH(Recommendations[Id],H112:AU112,0)))/COUNTIF(H112:AU112,"&lt;&gt;"))</f>
        <v/>
      </c>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206"/>
    </row>
    <row r="113" spans="1:47" ht="60" customHeight="1" x14ac:dyDescent="0.35">
      <c r="A113" s="202" t="s">
        <v>3663</v>
      </c>
      <c r="B113" s="180" t="s">
        <v>3877</v>
      </c>
      <c r="C113" s="181" t="s">
        <v>3890</v>
      </c>
      <c r="D113" s="184" t="s">
        <v>3891</v>
      </c>
      <c r="E113" s="185" t="s">
        <v>3812</v>
      </c>
      <c r="F113" s="188" t="s">
        <v>3800</v>
      </c>
      <c r="G113" s="191" t="str">
        <f>IF(COUNTIF(H113:AU113,"&lt;&gt;")=0,"",SUMPRODUCT(((Recommendations[ImplStatus]="Implemented")+(Recommendations[ImplStatus]="Compensated"))*ISNUMBER(MATCH(Recommendations[Id],H113:AU113,0)))/COUNTIF(H113:AU113,"&lt;&gt;"))</f>
        <v/>
      </c>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206"/>
    </row>
    <row r="114" spans="1:47" ht="60" customHeight="1" x14ac:dyDescent="0.35">
      <c r="A114" s="202" t="s">
        <v>3663</v>
      </c>
      <c r="B114" s="180" t="s">
        <v>3877</v>
      </c>
      <c r="C114" s="181" t="s">
        <v>3892</v>
      </c>
      <c r="D114" s="184" t="s">
        <v>3893</v>
      </c>
      <c r="E114" s="185" t="s">
        <v>3812</v>
      </c>
      <c r="F114" s="188" t="s">
        <v>3800</v>
      </c>
      <c r="G114" s="191" t="str">
        <f>IF(COUNTIF(H114:AU114,"&lt;&gt;")=0,"",SUMPRODUCT(((Recommendations[ImplStatus]="Implemented")+(Recommendations[ImplStatus]="Compensated"))*ISNUMBER(MATCH(Recommendations[Id],H114:AU114,0)))/COUNTIF(H114:AU114,"&lt;&gt;"))</f>
        <v/>
      </c>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206"/>
    </row>
    <row r="115" spans="1:47" ht="60" customHeight="1" x14ac:dyDescent="0.35">
      <c r="A115" s="202" t="s">
        <v>3663</v>
      </c>
      <c r="B115" s="180" t="s">
        <v>3877</v>
      </c>
      <c r="C115" s="181" t="s">
        <v>3894</v>
      </c>
      <c r="D115" s="184" t="s">
        <v>3895</v>
      </c>
      <c r="E115" s="185" t="s">
        <v>3812</v>
      </c>
      <c r="F115" s="188" t="s">
        <v>3800</v>
      </c>
      <c r="G115" s="191" t="str">
        <f>IF(COUNTIF(H115:AU115,"&lt;&gt;")=0,"",SUMPRODUCT(((Recommendations[ImplStatus]="Implemented")+(Recommendations[ImplStatus]="Compensated"))*ISNUMBER(MATCH(Recommendations[Id],H115:AU115,0)))/COUNTIF(H115:AU115,"&lt;&gt;"))</f>
        <v/>
      </c>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206"/>
    </row>
    <row r="116" spans="1:47" ht="60" customHeight="1" x14ac:dyDescent="0.35">
      <c r="A116" s="202" t="s">
        <v>3663</v>
      </c>
      <c r="B116" s="180" t="s">
        <v>3877</v>
      </c>
      <c r="C116" s="181" t="s">
        <v>3896</v>
      </c>
      <c r="D116" s="184" t="s">
        <v>3897</v>
      </c>
      <c r="E116" s="185" t="s">
        <v>3812</v>
      </c>
      <c r="F116" s="188" t="s">
        <v>3800</v>
      </c>
      <c r="G116" s="191" t="str">
        <f>IF(COUNTIF(H116:AU116,"&lt;&gt;")=0,"",SUMPRODUCT(((Recommendations[ImplStatus]="Implemented")+(Recommendations[ImplStatus]="Compensated"))*ISNUMBER(MATCH(Recommendations[Id],H116:AU116,0)))/COUNTIF(H116:AU116,"&lt;&gt;"))</f>
        <v/>
      </c>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206"/>
    </row>
    <row r="117" spans="1:47" ht="60" customHeight="1" x14ac:dyDescent="0.35">
      <c r="A117" s="202" t="s">
        <v>3663</v>
      </c>
      <c r="B117" s="180" t="s">
        <v>3877</v>
      </c>
      <c r="C117" s="181" t="s">
        <v>3898</v>
      </c>
      <c r="D117" s="184" t="s">
        <v>3899</v>
      </c>
      <c r="E117" s="185" t="s">
        <v>3812</v>
      </c>
      <c r="F117" s="188" t="s">
        <v>3800</v>
      </c>
      <c r="G117" s="191" t="str">
        <f>IF(COUNTIF(H117:AU117,"&lt;&gt;")=0,"",SUMPRODUCT(((Recommendations[ImplStatus]="Implemented")+(Recommendations[ImplStatus]="Compensated"))*ISNUMBER(MATCH(Recommendations[Id],H117:AU117,0)))/COUNTIF(H117:AU117,"&lt;&gt;"))</f>
        <v/>
      </c>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206"/>
    </row>
    <row r="118" spans="1:47" ht="60" customHeight="1" outlineLevel="1" x14ac:dyDescent="0.35">
      <c r="A118" s="200" t="s">
        <v>3900</v>
      </c>
      <c r="B118" s="178"/>
      <c r="C118" s="178"/>
      <c r="D118" s="182"/>
      <c r="E118" s="178"/>
      <c r="F118" s="186"/>
      <c r="G118" s="189" t="str">
        <f>IF(COUNTIF(H118:AU118,"&lt;&gt;")=0,"",SUMPRODUCT(((Recommendations[ImplStatus]="Implemented")+(Recommendations[ImplStatus]="Compensated"))*ISNUMBER(MATCH(Recommendations[Id],H118:AU118,0)))/COUNTIF(H118:AU118,"&lt;&gt;"))</f>
        <v/>
      </c>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204"/>
    </row>
    <row r="119" spans="1:47" ht="60" customHeight="1" outlineLevel="2" x14ac:dyDescent="0.35">
      <c r="A119" s="201" t="s">
        <v>3900</v>
      </c>
      <c r="B119" s="179" t="s">
        <v>3901</v>
      </c>
      <c r="C119" s="179"/>
      <c r="D119" s="183"/>
      <c r="E119" s="179"/>
      <c r="F119" s="187"/>
      <c r="G119" s="190" t="str">
        <f>IF(COUNTIF(H119:AU119,"&lt;&gt;")=0,"",SUMPRODUCT(((Recommendations[ImplStatus]="Implemented")+(Recommendations[ImplStatus]="Compensated"))*ISNUMBER(MATCH(Recommendations[Id],H119:AU119,0)))/COUNTIF(H119:AU119,"&lt;&gt;"))</f>
        <v/>
      </c>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205"/>
    </row>
    <row r="120" spans="1:47" ht="60" customHeight="1" x14ac:dyDescent="0.35">
      <c r="A120" s="202" t="s">
        <v>3900</v>
      </c>
      <c r="B120" s="180" t="s">
        <v>3901</v>
      </c>
      <c r="C120" s="181" t="s">
        <v>3902</v>
      </c>
      <c r="D120" s="184" t="s">
        <v>3903</v>
      </c>
      <c r="E120" s="185" t="s">
        <v>3667</v>
      </c>
      <c r="F120" s="188" t="s">
        <v>3904</v>
      </c>
      <c r="G120" s="191" t="str">
        <f>IF(COUNTIF(H120:AU120,"&lt;&gt;")=0,"",SUMPRODUCT(((Recommendations[ImplStatus]="Implemented")+(Recommendations[ImplStatus]="Compensated"))*ISNUMBER(MATCH(Recommendations[Id],H120:AU120,0)))/COUNTIF(H120:AU120,"&lt;&gt;"))</f>
        <v/>
      </c>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206"/>
    </row>
    <row r="121" spans="1:47" ht="60" customHeight="1" x14ac:dyDescent="0.35">
      <c r="A121" s="202" t="s">
        <v>3900</v>
      </c>
      <c r="B121" s="180" t="s">
        <v>3901</v>
      </c>
      <c r="C121" s="181" t="s">
        <v>3905</v>
      </c>
      <c r="D121" s="184" t="s">
        <v>3906</v>
      </c>
      <c r="E121" s="185" t="s">
        <v>3667</v>
      </c>
      <c r="F121" s="188" t="s">
        <v>3904</v>
      </c>
      <c r="G121" s="191" t="str">
        <f>IF(COUNTIF(H121:AU121,"&lt;&gt;")=0,"",SUMPRODUCT(((Recommendations[ImplStatus]="Implemented")+(Recommendations[ImplStatus]="Compensated"))*ISNUMBER(MATCH(Recommendations[Id],H121:AU121,0)))/COUNTIF(H121:AU121,"&lt;&gt;"))</f>
        <v/>
      </c>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206"/>
    </row>
    <row r="122" spans="1:47" ht="60" customHeight="1" x14ac:dyDescent="0.35">
      <c r="A122" s="202" t="s">
        <v>3900</v>
      </c>
      <c r="B122" s="180" t="s">
        <v>3901</v>
      </c>
      <c r="C122" s="181" t="s">
        <v>3907</v>
      </c>
      <c r="D122" s="184" t="s">
        <v>3908</v>
      </c>
      <c r="E122" s="185" t="s">
        <v>3667</v>
      </c>
      <c r="F122" s="188" t="s">
        <v>3904</v>
      </c>
      <c r="G122" s="191" t="str">
        <f>IF(COUNTIF(H122:AU122,"&lt;&gt;")=0,"",SUMPRODUCT(((Recommendations[ImplStatus]="Implemented")+(Recommendations[ImplStatus]="Compensated"))*ISNUMBER(MATCH(Recommendations[Id],H122:AU122,0)))/COUNTIF(H122:AU122,"&lt;&gt;"))</f>
        <v/>
      </c>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206"/>
    </row>
    <row r="123" spans="1:47" ht="60" customHeight="1" x14ac:dyDescent="0.35">
      <c r="A123" s="202" t="s">
        <v>3900</v>
      </c>
      <c r="B123" s="180" t="s">
        <v>3901</v>
      </c>
      <c r="C123" s="181" t="s">
        <v>3909</v>
      </c>
      <c r="D123" s="184" t="s">
        <v>3910</v>
      </c>
      <c r="E123" s="185" t="s">
        <v>3667</v>
      </c>
      <c r="F123" s="188" t="s">
        <v>3904</v>
      </c>
      <c r="G123" s="191" t="str">
        <f>IF(COUNTIF(H123:AU123,"&lt;&gt;")=0,"",SUMPRODUCT(((Recommendations[ImplStatus]="Implemented")+(Recommendations[ImplStatus]="Compensated"))*ISNUMBER(MATCH(Recommendations[Id],H123:AU123,0)))/COUNTIF(H123:AU123,"&lt;&gt;"))</f>
        <v/>
      </c>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206"/>
    </row>
    <row r="124" spans="1:47" ht="60" customHeight="1" x14ac:dyDescent="0.35">
      <c r="A124" s="202" t="s">
        <v>3900</v>
      </c>
      <c r="B124" s="180" t="s">
        <v>3901</v>
      </c>
      <c r="C124" s="181" t="s">
        <v>3911</v>
      </c>
      <c r="D124" s="184" t="s">
        <v>3912</v>
      </c>
      <c r="E124" s="185" t="s">
        <v>3667</v>
      </c>
      <c r="F124" s="188" t="s">
        <v>3904</v>
      </c>
      <c r="G124" s="191" t="str">
        <f>IF(COUNTIF(H124:AU124,"&lt;&gt;")=0,"",SUMPRODUCT(((Recommendations[ImplStatus]="Implemented")+(Recommendations[ImplStatus]="Compensated"))*ISNUMBER(MATCH(Recommendations[Id],H124:AU124,0)))/COUNTIF(H124:AU124,"&lt;&gt;"))</f>
        <v/>
      </c>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206"/>
    </row>
    <row r="125" spans="1:47" ht="60" customHeight="1" x14ac:dyDescent="0.35">
      <c r="A125" s="202" t="s">
        <v>3900</v>
      </c>
      <c r="B125" s="180" t="s">
        <v>3901</v>
      </c>
      <c r="C125" s="181" t="s">
        <v>3913</v>
      </c>
      <c r="D125" s="184" t="s">
        <v>3914</v>
      </c>
      <c r="E125" s="185" t="s">
        <v>3667</v>
      </c>
      <c r="F125" s="188" t="s">
        <v>3904</v>
      </c>
      <c r="G125" s="191" t="str">
        <f>IF(COUNTIF(H125:AU125,"&lt;&gt;")=0,"",SUMPRODUCT(((Recommendations[ImplStatus]="Implemented")+(Recommendations[ImplStatus]="Compensated"))*ISNUMBER(MATCH(Recommendations[Id],H125:AU125,0)))/COUNTIF(H125:AU125,"&lt;&gt;"))</f>
        <v/>
      </c>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206"/>
    </row>
    <row r="126" spans="1:47" ht="60" customHeight="1" x14ac:dyDescent="0.35">
      <c r="A126" s="202" t="s">
        <v>3900</v>
      </c>
      <c r="B126" s="180" t="s">
        <v>3901</v>
      </c>
      <c r="C126" s="181" t="s">
        <v>3915</v>
      </c>
      <c r="D126" s="184" t="s">
        <v>3916</v>
      </c>
      <c r="E126" s="185" t="s">
        <v>3667</v>
      </c>
      <c r="F126" s="188" t="s">
        <v>3904</v>
      </c>
      <c r="G126" s="191" t="str">
        <f>IF(COUNTIF(H126:AU126,"&lt;&gt;")=0,"",SUMPRODUCT(((Recommendations[ImplStatus]="Implemented")+(Recommendations[ImplStatus]="Compensated"))*ISNUMBER(MATCH(Recommendations[Id],H126:AU126,0)))/COUNTIF(H126:AU126,"&lt;&gt;"))</f>
        <v/>
      </c>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206"/>
    </row>
    <row r="127" spans="1:47" ht="60" customHeight="1" x14ac:dyDescent="0.35">
      <c r="A127" s="202" t="s">
        <v>3900</v>
      </c>
      <c r="B127" s="180" t="s">
        <v>3901</v>
      </c>
      <c r="C127" s="181" t="s">
        <v>3917</v>
      </c>
      <c r="D127" s="184" t="s">
        <v>3918</v>
      </c>
      <c r="E127" s="185" t="s">
        <v>3667</v>
      </c>
      <c r="F127" s="188" t="s">
        <v>3904</v>
      </c>
      <c r="G127" s="191" t="str">
        <f>IF(COUNTIF(H127:AU127,"&lt;&gt;")=0,"",SUMPRODUCT(((Recommendations[ImplStatus]="Implemented")+(Recommendations[ImplStatus]="Compensated"))*ISNUMBER(MATCH(Recommendations[Id],H127:AU127,0)))/COUNTIF(H127:AU127,"&lt;&gt;"))</f>
        <v/>
      </c>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206"/>
    </row>
    <row r="128" spans="1:47" ht="60" customHeight="1" x14ac:dyDescent="0.35">
      <c r="A128" s="202" t="s">
        <v>3900</v>
      </c>
      <c r="B128" s="180" t="s">
        <v>3901</v>
      </c>
      <c r="C128" s="181" t="s">
        <v>3919</v>
      </c>
      <c r="D128" s="184" t="s">
        <v>3920</v>
      </c>
      <c r="E128" s="185" t="s">
        <v>3667</v>
      </c>
      <c r="F128" s="188" t="s">
        <v>3904</v>
      </c>
      <c r="G128" s="191" t="str">
        <f>IF(COUNTIF(H128:AU128,"&lt;&gt;")=0,"",SUMPRODUCT(((Recommendations[ImplStatus]="Implemented")+(Recommendations[ImplStatus]="Compensated"))*ISNUMBER(MATCH(Recommendations[Id],H128:AU128,0)))/COUNTIF(H128:AU128,"&lt;&gt;"))</f>
        <v/>
      </c>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206"/>
    </row>
    <row r="129" spans="1:47" ht="60" customHeight="1" x14ac:dyDescent="0.35">
      <c r="A129" s="202" t="s">
        <v>3900</v>
      </c>
      <c r="B129" s="180" t="s">
        <v>3901</v>
      </c>
      <c r="C129" s="181" t="s">
        <v>3921</v>
      </c>
      <c r="D129" s="184" t="s">
        <v>3922</v>
      </c>
      <c r="E129" s="185" t="s">
        <v>3667</v>
      </c>
      <c r="F129" s="188" t="s">
        <v>3904</v>
      </c>
      <c r="G129" s="191" t="str">
        <f>IF(COUNTIF(H129:AU129,"&lt;&gt;")=0,"",SUMPRODUCT(((Recommendations[ImplStatus]="Implemented")+(Recommendations[ImplStatus]="Compensated"))*ISNUMBER(MATCH(Recommendations[Id],H129:AU129,0)))/COUNTIF(H129:AU129,"&lt;&gt;"))</f>
        <v/>
      </c>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206"/>
    </row>
    <row r="130" spans="1:47" ht="60" customHeight="1" x14ac:dyDescent="0.35">
      <c r="A130" s="202" t="s">
        <v>3900</v>
      </c>
      <c r="B130" s="180" t="s">
        <v>3901</v>
      </c>
      <c r="C130" s="181" t="s">
        <v>3923</v>
      </c>
      <c r="D130" s="184" t="s">
        <v>3924</v>
      </c>
      <c r="E130" s="185" t="s">
        <v>3667</v>
      </c>
      <c r="F130" s="188" t="s">
        <v>3904</v>
      </c>
      <c r="G130" s="191" t="str">
        <f>IF(COUNTIF(H130:AU130,"&lt;&gt;")=0,"",SUMPRODUCT(((Recommendations[ImplStatus]="Implemented")+(Recommendations[ImplStatus]="Compensated"))*ISNUMBER(MATCH(Recommendations[Id],H130:AU130,0)))/COUNTIF(H130:AU130,"&lt;&gt;"))</f>
        <v/>
      </c>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206"/>
    </row>
    <row r="131" spans="1:47" ht="60" customHeight="1" x14ac:dyDescent="0.35">
      <c r="A131" s="202" t="s">
        <v>3900</v>
      </c>
      <c r="B131" s="180" t="s">
        <v>3901</v>
      </c>
      <c r="C131" s="181" t="s">
        <v>3925</v>
      </c>
      <c r="D131" s="184" t="s">
        <v>3926</v>
      </c>
      <c r="E131" s="185" t="s">
        <v>3667</v>
      </c>
      <c r="F131" s="188" t="s">
        <v>3904</v>
      </c>
      <c r="G131" s="191" t="str">
        <f>IF(COUNTIF(H131:AU131,"&lt;&gt;")=0,"",SUMPRODUCT(((Recommendations[ImplStatus]="Implemented")+(Recommendations[ImplStatus]="Compensated"))*ISNUMBER(MATCH(Recommendations[Id],H131:AU131,0)))/COUNTIF(H131:AU131,"&lt;&gt;"))</f>
        <v/>
      </c>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206"/>
    </row>
    <row r="132" spans="1:47" ht="60" customHeight="1" x14ac:dyDescent="0.35">
      <c r="A132" s="202" t="s">
        <v>3900</v>
      </c>
      <c r="B132" s="180" t="s">
        <v>3901</v>
      </c>
      <c r="C132" s="181" t="s">
        <v>3927</v>
      </c>
      <c r="D132" s="184" t="s">
        <v>3928</v>
      </c>
      <c r="E132" s="185" t="s">
        <v>3667</v>
      </c>
      <c r="F132" s="188" t="s">
        <v>3904</v>
      </c>
      <c r="G132" s="191" t="str">
        <f>IF(COUNTIF(H132:AU132,"&lt;&gt;")=0,"",SUMPRODUCT(((Recommendations[ImplStatus]="Implemented")+(Recommendations[ImplStatus]="Compensated"))*ISNUMBER(MATCH(Recommendations[Id],H132:AU132,0)))/COUNTIF(H132:AU132,"&lt;&gt;"))</f>
        <v/>
      </c>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206"/>
    </row>
    <row r="133" spans="1:47" ht="60" customHeight="1" x14ac:dyDescent="0.35">
      <c r="A133" s="202" t="s">
        <v>3900</v>
      </c>
      <c r="B133" s="180" t="s">
        <v>3901</v>
      </c>
      <c r="C133" s="181" t="s">
        <v>3929</v>
      </c>
      <c r="D133" s="184" t="s">
        <v>3930</v>
      </c>
      <c r="E133" s="185" t="s">
        <v>3696</v>
      </c>
      <c r="F133" s="188" t="s">
        <v>3904</v>
      </c>
      <c r="G133" s="191" t="str">
        <f>IF(COUNTIF(H133:AU133,"&lt;&gt;")=0,"",SUMPRODUCT(((Recommendations[ImplStatus]="Implemented")+(Recommendations[ImplStatus]="Compensated"))*ISNUMBER(MATCH(Recommendations[Id],H133:AU133,0)))/COUNTIF(H133:AU133,"&lt;&gt;"))</f>
        <v/>
      </c>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206"/>
    </row>
    <row r="134" spans="1:47" ht="60" customHeight="1" x14ac:dyDescent="0.35">
      <c r="A134" s="202" t="s">
        <v>3900</v>
      </c>
      <c r="B134" s="180" t="s">
        <v>3901</v>
      </c>
      <c r="C134" s="181" t="s">
        <v>3931</v>
      </c>
      <c r="D134" s="184" t="s">
        <v>3932</v>
      </c>
      <c r="E134" s="185" t="s">
        <v>3696</v>
      </c>
      <c r="F134" s="188" t="s">
        <v>3904</v>
      </c>
      <c r="G134" s="191" t="str">
        <f>IF(COUNTIF(H134:AU134,"&lt;&gt;")=0,"",SUMPRODUCT(((Recommendations[ImplStatus]="Implemented")+(Recommendations[ImplStatus]="Compensated"))*ISNUMBER(MATCH(Recommendations[Id],H134:AU134,0)))/COUNTIF(H134:AU134,"&lt;&gt;"))</f>
        <v/>
      </c>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206"/>
    </row>
    <row r="135" spans="1:47" ht="60" customHeight="1" x14ac:dyDescent="0.35">
      <c r="A135" s="202" t="s">
        <v>3900</v>
      </c>
      <c r="B135" s="180" t="s">
        <v>3901</v>
      </c>
      <c r="C135" s="181" t="s">
        <v>3933</v>
      </c>
      <c r="D135" s="184" t="s">
        <v>3934</v>
      </c>
      <c r="E135" s="185" t="s">
        <v>3812</v>
      </c>
      <c r="F135" s="188" t="s">
        <v>3904</v>
      </c>
      <c r="G135" s="191" t="str">
        <f>IF(COUNTIF(H135:AU135,"&lt;&gt;")=0,"",SUMPRODUCT(((Recommendations[ImplStatus]="Implemented")+(Recommendations[ImplStatus]="Compensated"))*ISNUMBER(MATCH(Recommendations[Id],H135:AU135,0)))/COUNTIF(H135:AU135,"&lt;&gt;"))</f>
        <v/>
      </c>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206"/>
    </row>
    <row r="136" spans="1:47" ht="60" customHeight="1" x14ac:dyDescent="0.35">
      <c r="A136" s="202" t="s">
        <v>3900</v>
      </c>
      <c r="B136" s="180" t="s">
        <v>3901</v>
      </c>
      <c r="C136" s="181" t="s">
        <v>3935</v>
      </c>
      <c r="D136" s="184" t="s">
        <v>3936</v>
      </c>
      <c r="E136" s="185" t="s">
        <v>3696</v>
      </c>
      <c r="F136" s="188" t="s">
        <v>3904</v>
      </c>
      <c r="G136" s="191" t="str">
        <f>IF(COUNTIF(H136:AU136,"&lt;&gt;")=0,"",SUMPRODUCT(((Recommendations[ImplStatus]="Implemented")+(Recommendations[ImplStatus]="Compensated"))*ISNUMBER(MATCH(Recommendations[Id],H136:AU136,0)))/COUNTIF(H136:AU136,"&lt;&gt;"))</f>
        <v/>
      </c>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206"/>
    </row>
    <row r="137" spans="1:47" ht="60" customHeight="1" x14ac:dyDescent="0.35">
      <c r="A137" s="202" t="s">
        <v>3900</v>
      </c>
      <c r="B137" s="180" t="s">
        <v>3901</v>
      </c>
      <c r="C137" s="181" t="s">
        <v>3937</v>
      </c>
      <c r="D137" s="184" t="s">
        <v>3938</v>
      </c>
      <c r="E137" s="185" t="s">
        <v>3696</v>
      </c>
      <c r="F137" s="188" t="s">
        <v>3904</v>
      </c>
      <c r="G137" s="191" t="str">
        <f>IF(COUNTIF(H137:AU137,"&lt;&gt;")=0,"",SUMPRODUCT(((Recommendations[ImplStatus]="Implemented")+(Recommendations[ImplStatus]="Compensated"))*ISNUMBER(MATCH(Recommendations[Id],H137:AU137,0)))/COUNTIF(H137:AU137,"&lt;&gt;"))</f>
        <v/>
      </c>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206"/>
    </row>
    <row r="138" spans="1:47" ht="60" customHeight="1" x14ac:dyDescent="0.35">
      <c r="A138" s="202" t="s">
        <v>3900</v>
      </c>
      <c r="B138" s="180" t="s">
        <v>3901</v>
      </c>
      <c r="C138" s="181" t="s">
        <v>3939</v>
      </c>
      <c r="D138" s="184" t="s">
        <v>3940</v>
      </c>
      <c r="E138" s="185" t="s">
        <v>3812</v>
      </c>
      <c r="F138" s="188" t="s">
        <v>3904</v>
      </c>
      <c r="G138" s="191" t="str">
        <f>IF(COUNTIF(H138:AU138,"&lt;&gt;")=0,"",SUMPRODUCT(((Recommendations[ImplStatus]="Implemented")+(Recommendations[ImplStatus]="Compensated"))*ISNUMBER(MATCH(Recommendations[Id],H138:AU138,0)))/COUNTIF(H138:AU138,"&lt;&gt;"))</f>
        <v/>
      </c>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206"/>
    </row>
    <row r="139" spans="1:47" ht="60" customHeight="1" x14ac:dyDescent="0.35">
      <c r="A139" s="202" t="s">
        <v>3900</v>
      </c>
      <c r="B139" s="180" t="s">
        <v>3901</v>
      </c>
      <c r="C139" s="181" t="s">
        <v>3941</v>
      </c>
      <c r="D139" s="184" t="s">
        <v>3942</v>
      </c>
      <c r="E139" s="185" t="s">
        <v>3812</v>
      </c>
      <c r="F139" s="188" t="s">
        <v>3904</v>
      </c>
      <c r="G139" s="191" t="str">
        <f>IF(COUNTIF(H139:AU139,"&lt;&gt;")=0,"",SUMPRODUCT(((Recommendations[ImplStatus]="Implemented")+(Recommendations[ImplStatus]="Compensated"))*ISNUMBER(MATCH(Recommendations[Id],H139:AU139,0)))/COUNTIF(H139:AU139,"&lt;&gt;"))</f>
        <v/>
      </c>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206"/>
    </row>
    <row r="140" spans="1:47" ht="60" customHeight="1" x14ac:dyDescent="0.35">
      <c r="A140" s="202" t="s">
        <v>3900</v>
      </c>
      <c r="B140" s="180" t="s">
        <v>3901</v>
      </c>
      <c r="C140" s="181" t="s">
        <v>3943</v>
      </c>
      <c r="D140" s="184" t="s">
        <v>3944</v>
      </c>
      <c r="E140" s="185" t="s">
        <v>3667</v>
      </c>
      <c r="F140" s="188" t="s">
        <v>3904</v>
      </c>
      <c r="G140" s="191" t="str">
        <f>IF(COUNTIF(H140:AU140,"&lt;&gt;")=0,"",SUMPRODUCT(((Recommendations[ImplStatus]="Implemented")+(Recommendations[ImplStatus]="Compensated"))*ISNUMBER(MATCH(Recommendations[Id],H140:AU140,0)))/COUNTIF(H140:AU140,"&lt;&gt;"))</f>
        <v/>
      </c>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206"/>
    </row>
    <row r="141" spans="1:47" ht="60" customHeight="1" x14ac:dyDescent="0.35">
      <c r="A141" s="202" t="s">
        <v>3900</v>
      </c>
      <c r="B141" s="180" t="s">
        <v>3901</v>
      </c>
      <c r="C141" s="181" t="s">
        <v>3945</v>
      </c>
      <c r="D141" s="184" t="s">
        <v>3946</v>
      </c>
      <c r="E141" s="185" t="s">
        <v>3947</v>
      </c>
      <c r="F141" s="188" t="s">
        <v>3948</v>
      </c>
      <c r="G141" s="191" t="str">
        <f>IF(COUNTIF(H141:AU141,"&lt;&gt;")=0,"",SUMPRODUCT(((Recommendations[ImplStatus]="Implemented")+(Recommendations[ImplStatus]="Compensated"))*ISNUMBER(MATCH(Recommendations[Id],H141:AU141,0)))/COUNTIF(H141:AU141,"&lt;&gt;"))</f>
        <v/>
      </c>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206"/>
    </row>
    <row r="142" spans="1:47" ht="60" customHeight="1" x14ac:dyDescent="0.35">
      <c r="A142" s="202" t="s">
        <v>3900</v>
      </c>
      <c r="B142" s="180" t="s">
        <v>3901</v>
      </c>
      <c r="C142" s="181" t="s">
        <v>3949</v>
      </c>
      <c r="D142" s="184" t="s">
        <v>3950</v>
      </c>
      <c r="E142" s="185" t="s">
        <v>3947</v>
      </c>
      <c r="F142" s="188" t="s">
        <v>3948</v>
      </c>
      <c r="G142" s="191" t="str">
        <f>IF(COUNTIF(H142:AU142,"&lt;&gt;")=0,"",SUMPRODUCT(((Recommendations[ImplStatus]="Implemented")+(Recommendations[ImplStatus]="Compensated"))*ISNUMBER(MATCH(Recommendations[Id],H142:AU142,0)))/COUNTIF(H142:AU142,"&lt;&gt;"))</f>
        <v/>
      </c>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206"/>
    </row>
    <row r="143" spans="1:47" ht="60" customHeight="1" x14ac:dyDescent="0.35">
      <c r="A143" s="202" t="s">
        <v>3900</v>
      </c>
      <c r="B143" s="180" t="s">
        <v>3901</v>
      </c>
      <c r="C143" s="181" t="s">
        <v>3951</v>
      </c>
      <c r="D143" s="184" t="s">
        <v>3952</v>
      </c>
      <c r="E143" s="185" t="s">
        <v>3947</v>
      </c>
      <c r="F143" s="188" t="s">
        <v>3948</v>
      </c>
      <c r="G143" s="191" t="str">
        <f>IF(COUNTIF(H143:AU143,"&lt;&gt;")=0,"",SUMPRODUCT(((Recommendations[ImplStatus]="Implemented")+(Recommendations[ImplStatus]="Compensated"))*ISNUMBER(MATCH(Recommendations[Id],H143:AU143,0)))/COUNTIF(H143:AU143,"&lt;&gt;"))</f>
        <v/>
      </c>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206"/>
    </row>
    <row r="144" spans="1:47" ht="60" customHeight="1" x14ac:dyDescent="0.35">
      <c r="A144" s="202" t="s">
        <v>3900</v>
      </c>
      <c r="B144" s="180" t="s">
        <v>3901</v>
      </c>
      <c r="C144" s="181" t="s">
        <v>3953</v>
      </c>
      <c r="D144" s="184" t="s">
        <v>3954</v>
      </c>
      <c r="E144" s="185" t="s">
        <v>3764</v>
      </c>
      <c r="F144" s="188" t="s">
        <v>3948</v>
      </c>
      <c r="G144" s="191" t="str">
        <f>IF(COUNTIF(H144:AU144,"&lt;&gt;")=0,"",SUMPRODUCT(((Recommendations[ImplStatus]="Implemented")+(Recommendations[ImplStatus]="Compensated"))*ISNUMBER(MATCH(Recommendations[Id],H144:AU144,0)))/COUNTIF(H144:AU144,"&lt;&gt;"))</f>
        <v/>
      </c>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206"/>
    </row>
    <row r="145" spans="1:47" ht="60" customHeight="1" x14ac:dyDescent="0.35">
      <c r="A145" s="202" t="s">
        <v>3900</v>
      </c>
      <c r="B145" s="180" t="s">
        <v>3901</v>
      </c>
      <c r="C145" s="181" t="s">
        <v>3955</v>
      </c>
      <c r="D145" s="184" t="s">
        <v>3956</v>
      </c>
      <c r="E145" s="185" t="s">
        <v>3764</v>
      </c>
      <c r="F145" s="188" t="s">
        <v>3948</v>
      </c>
      <c r="G145" s="191" t="str">
        <f>IF(COUNTIF(H145:AU145,"&lt;&gt;")=0,"",SUMPRODUCT(((Recommendations[ImplStatus]="Implemented")+(Recommendations[ImplStatus]="Compensated"))*ISNUMBER(MATCH(Recommendations[Id],H145:AU145,0)))/COUNTIF(H145:AU145,"&lt;&gt;"))</f>
        <v/>
      </c>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206"/>
    </row>
    <row r="146" spans="1:47" ht="60" customHeight="1" x14ac:dyDescent="0.35">
      <c r="A146" s="202" t="s">
        <v>3900</v>
      </c>
      <c r="B146" s="180" t="s">
        <v>3901</v>
      </c>
      <c r="C146" s="181" t="s">
        <v>3957</v>
      </c>
      <c r="D146" s="184" t="s">
        <v>3958</v>
      </c>
      <c r="E146" s="185" t="s">
        <v>3764</v>
      </c>
      <c r="F146" s="188" t="s">
        <v>3948</v>
      </c>
      <c r="G146" s="191" t="str">
        <f>IF(COUNTIF(H146:AU146,"&lt;&gt;")=0,"",SUMPRODUCT(((Recommendations[ImplStatus]="Implemented")+(Recommendations[ImplStatus]="Compensated"))*ISNUMBER(MATCH(Recommendations[Id],H146:AU146,0)))/COUNTIF(H146:AU146,"&lt;&gt;"))</f>
        <v/>
      </c>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206"/>
    </row>
    <row r="147" spans="1:47" ht="60" customHeight="1" outlineLevel="2" x14ac:dyDescent="0.35">
      <c r="A147" s="201" t="s">
        <v>3900</v>
      </c>
      <c r="B147" s="179" t="s">
        <v>3959</v>
      </c>
      <c r="C147" s="179"/>
      <c r="D147" s="183"/>
      <c r="E147" s="179"/>
      <c r="F147" s="187"/>
      <c r="G147" s="190" t="str">
        <f>IF(COUNTIF(H147:AU147,"&lt;&gt;")=0,"",SUMPRODUCT(((Recommendations[ImplStatus]="Implemented")+(Recommendations[ImplStatus]="Compensated"))*ISNUMBER(MATCH(Recommendations[Id],H147:AU147,0)))/COUNTIF(H147:AU147,"&lt;&gt;"))</f>
        <v/>
      </c>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205"/>
    </row>
    <row r="148" spans="1:47" ht="60" customHeight="1" x14ac:dyDescent="0.35">
      <c r="A148" s="202" t="s">
        <v>3900</v>
      </c>
      <c r="B148" s="180" t="s">
        <v>3959</v>
      </c>
      <c r="C148" s="181" t="s">
        <v>3960</v>
      </c>
      <c r="D148" s="184" t="s">
        <v>3961</v>
      </c>
      <c r="E148" s="185" t="s">
        <v>3696</v>
      </c>
      <c r="F148" s="188" t="s">
        <v>3962</v>
      </c>
      <c r="G148" s="191" t="str">
        <f>IF(COUNTIF(H148:AU148,"&lt;&gt;")=0,"",SUMPRODUCT(((Recommendations[ImplStatus]="Implemented")+(Recommendations[ImplStatus]="Compensated"))*ISNUMBER(MATCH(Recommendations[Id],H148:AU148,0)))/COUNTIF(H148:AU148,"&lt;&gt;"))</f>
        <v/>
      </c>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206"/>
    </row>
    <row r="149" spans="1:47" ht="60" customHeight="1" x14ac:dyDescent="0.35">
      <c r="A149" s="202" t="s">
        <v>3900</v>
      </c>
      <c r="B149" s="180" t="s">
        <v>3959</v>
      </c>
      <c r="C149" s="181" t="s">
        <v>3963</v>
      </c>
      <c r="D149" s="184" t="s">
        <v>3964</v>
      </c>
      <c r="E149" s="185" t="s">
        <v>3696</v>
      </c>
      <c r="F149" s="188" t="s">
        <v>3962</v>
      </c>
      <c r="G149" s="191" t="str">
        <f>IF(COUNTIF(H149:AU149,"&lt;&gt;")=0,"",SUMPRODUCT(((Recommendations[ImplStatus]="Implemented")+(Recommendations[ImplStatus]="Compensated"))*ISNUMBER(MATCH(Recommendations[Id],H149:AU149,0)))/COUNTIF(H149:AU149,"&lt;&gt;"))</f>
        <v/>
      </c>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206"/>
    </row>
    <row r="150" spans="1:47" ht="60" customHeight="1" x14ac:dyDescent="0.35">
      <c r="A150" s="202" t="s">
        <v>3900</v>
      </c>
      <c r="B150" s="180" t="s">
        <v>3959</v>
      </c>
      <c r="C150" s="181" t="s">
        <v>3965</v>
      </c>
      <c r="D150" s="184" t="s">
        <v>3966</v>
      </c>
      <c r="E150" s="185" t="s">
        <v>3696</v>
      </c>
      <c r="F150" s="188" t="s">
        <v>3962</v>
      </c>
      <c r="G150" s="191" t="str">
        <f>IF(COUNTIF(H150:AU150,"&lt;&gt;")=0,"",SUMPRODUCT(((Recommendations[ImplStatus]="Implemented")+(Recommendations[ImplStatus]="Compensated"))*ISNUMBER(MATCH(Recommendations[Id],H150:AU150,0)))/COUNTIF(H150:AU150,"&lt;&gt;"))</f>
        <v/>
      </c>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206"/>
    </row>
    <row r="151" spans="1:47" ht="60" customHeight="1" x14ac:dyDescent="0.35">
      <c r="A151" s="202" t="s">
        <v>3900</v>
      </c>
      <c r="B151" s="180" t="s">
        <v>3959</v>
      </c>
      <c r="C151" s="181" t="s">
        <v>3967</v>
      </c>
      <c r="D151" s="184" t="s">
        <v>3968</v>
      </c>
      <c r="E151" s="185" t="s">
        <v>3696</v>
      </c>
      <c r="F151" s="188" t="s">
        <v>3962</v>
      </c>
      <c r="G151" s="191" t="str">
        <f>IF(COUNTIF(H151:AU151,"&lt;&gt;")=0,"",SUMPRODUCT(((Recommendations[ImplStatus]="Implemented")+(Recommendations[ImplStatus]="Compensated"))*ISNUMBER(MATCH(Recommendations[Id],H151:AU151,0)))/COUNTIF(H151:AU151,"&lt;&gt;"))</f>
        <v/>
      </c>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206"/>
    </row>
    <row r="152" spans="1:47" ht="60" customHeight="1" x14ac:dyDescent="0.35">
      <c r="A152" s="202" t="s">
        <v>3900</v>
      </c>
      <c r="B152" s="180" t="s">
        <v>3959</v>
      </c>
      <c r="C152" s="181" t="s">
        <v>3969</v>
      </c>
      <c r="D152" s="184" t="s">
        <v>3970</v>
      </c>
      <c r="E152" s="185" t="s">
        <v>3696</v>
      </c>
      <c r="F152" s="188" t="s">
        <v>3962</v>
      </c>
      <c r="G152" s="191" t="str">
        <f>IF(COUNTIF(H152:AU152,"&lt;&gt;")=0,"",SUMPRODUCT(((Recommendations[ImplStatus]="Implemented")+(Recommendations[ImplStatus]="Compensated"))*ISNUMBER(MATCH(Recommendations[Id],H152:AU152,0)))/COUNTIF(H152:AU152,"&lt;&gt;"))</f>
        <v/>
      </c>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206"/>
    </row>
    <row r="153" spans="1:47" ht="60" customHeight="1" x14ac:dyDescent="0.35">
      <c r="A153" s="202" t="s">
        <v>3900</v>
      </c>
      <c r="B153" s="180" t="s">
        <v>3959</v>
      </c>
      <c r="C153" s="181" t="s">
        <v>3971</v>
      </c>
      <c r="D153" s="184" t="s">
        <v>3972</v>
      </c>
      <c r="E153" s="185" t="s">
        <v>3696</v>
      </c>
      <c r="F153" s="188" t="s">
        <v>3962</v>
      </c>
      <c r="G153" s="191" t="str">
        <f>IF(COUNTIF(H153:AU153,"&lt;&gt;")=0,"",SUMPRODUCT(((Recommendations[ImplStatus]="Implemented")+(Recommendations[ImplStatus]="Compensated"))*ISNUMBER(MATCH(Recommendations[Id],H153:AU153,0)))/COUNTIF(H153:AU153,"&lt;&gt;"))</f>
        <v/>
      </c>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206"/>
    </row>
    <row r="154" spans="1:47" ht="60" customHeight="1" x14ac:dyDescent="0.35">
      <c r="A154" s="202" t="s">
        <v>3900</v>
      </c>
      <c r="B154" s="180" t="s">
        <v>3959</v>
      </c>
      <c r="C154" s="181" t="s">
        <v>3973</v>
      </c>
      <c r="D154" s="184" t="s">
        <v>3974</v>
      </c>
      <c r="E154" s="185" t="s">
        <v>3696</v>
      </c>
      <c r="F154" s="188" t="s">
        <v>3962</v>
      </c>
      <c r="G154" s="191" t="str">
        <f>IF(COUNTIF(H154:AU154,"&lt;&gt;")=0,"",SUMPRODUCT(((Recommendations[ImplStatus]="Implemented")+(Recommendations[ImplStatus]="Compensated"))*ISNUMBER(MATCH(Recommendations[Id],H154:AU154,0)))/COUNTIF(H154:AU154,"&lt;&gt;"))</f>
        <v/>
      </c>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206"/>
    </row>
    <row r="155" spans="1:47" ht="60" customHeight="1" x14ac:dyDescent="0.35">
      <c r="A155" s="202" t="s">
        <v>3900</v>
      </c>
      <c r="B155" s="180" t="s">
        <v>3959</v>
      </c>
      <c r="C155" s="181" t="s">
        <v>3975</v>
      </c>
      <c r="D155" s="184" t="s">
        <v>3976</v>
      </c>
      <c r="E155" s="185" t="s">
        <v>3696</v>
      </c>
      <c r="F155" s="188" t="s">
        <v>3962</v>
      </c>
      <c r="G155" s="191" t="str">
        <f>IF(COUNTIF(H155:AU155,"&lt;&gt;")=0,"",SUMPRODUCT(((Recommendations[ImplStatus]="Implemented")+(Recommendations[ImplStatus]="Compensated"))*ISNUMBER(MATCH(Recommendations[Id],H155:AU155,0)))/COUNTIF(H155:AU155,"&lt;&gt;"))</f>
        <v/>
      </c>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206"/>
    </row>
    <row r="156" spans="1:47" ht="60" customHeight="1" x14ac:dyDescent="0.35">
      <c r="A156" s="202" t="s">
        <v>3900</v>
      </c>
      <c r="B156" s="180" t="s">
        <v>3959</v>
      </c>
      <c r="C156" s="181" t="s">
        <v>3977</v>
      </c>
      <c r="D156" s="184" t="s">
        <v>3978</v>
      </c>
      <c r="E156" s="185" t="s">
        <v>3696</v>
      </c>
      <c r="F156" s="188" t="s">
        <v>3962</v>
      </c>
      <c r="G156" s="191" t="str">
        <f>IF(COUNTIF(H156:AU156,"&lt;&gt;")=0,"",SUMPRODUCT(((Recommendations[ImplStatus]="Implemented")+(Recommendations[ImplStatus]="Compensated"))*ISNUMBER(MATCH(Recommendations[Id],H156:AU156,0)))/COUNTIF(H156:AU156,"&lt;&gt;"))</f>
        <v/>
      </c>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206"/>
    </row>
    <row r="157" spans="1:47" ht="60" customHeight="1" x14ac:dyDescent="0.35">
      <c r="A157" s="202" t="s">
        <v>3900</v>
      </c>
      <c r="B157" s="180" t="s">
        <v>3959</v>
      </c>
      <c r="C157" s="181" t="s">
        <v>3979</v>
      </c>
      <c r="D157" s="184" t="s">
        <v>3980</v>
      </c>
      <c r="E157" s="185" t="s">
        <v>3696</v>
      </c>
      <c r="F157" s="188" t="s">
        <v>3962</v>
      </c>
      <c r="G157" s="191" t="str">
        <f>IF(COUNTIF(H157:AU157,"&lt;&gt;")=0,"",SUMPRODUCT(((Recommendations[ImplStatus]="Implemented")+(Recommendations[ImplStatus]="Compensated"))*ISNUMBER(MATCH(Recommendations[Id],H157:AU157,0)))/COUNTIF(H157:AU157,"&lt;&gt;"))</f>
        <v/>
      </c>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206"/>
    </row>
    <row r="158" spans="1:47" ht="60" customHeight="1" x14ac:dyDescent="0.35">
      <c r="A158" s="202" t="s">
        <v>3900</v>
      </c>
      <c r="B158" s="180" t="s">
        <v>3959</v>
      </c>
      <c r="C158" s="181" t="s">
        <v>3981</v>
      </c>
      <c r="D158" s="184" t="s">
        <v>3982</v>
      </c>
      <c r="E158" s="185" t="s">
        <v>3696</v>
      </c>
      <c r="F158" s="188" t="s">
        <v>3962</v>
      </c>
      <c r="G158" s="191" t="str">
        <f>IF(COUNTIF(H158:AU158,"&lt;&gt;")=0,"",SUMPRODUCT(((Recommendations[ImplStatus]="Implemented")+(Recommendations[ImplStatus]="Compensated"))*ISNUMBER(MATCH(Recommendations[Id],H158:AU158,0)))/COUNTIF(H158:AU158,"&lt;&gt;"))</f>
        <v/>
      </c>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206"/>
    </row>
    <row r="159" spans="1:47" ht="60" customHeight="1" x14ac:dyDescent="0.35">
      <c r="A159" s="202" t="s">
        <v>3900</v>
      </c>
      <c r="B159" s="180" t="s">
        <v>3959</v>
      </c>
      <c r="C159" s="181" t="s">
        <v>3983</v>
      </c>
      <c r="D159" s="184" t="s">
        <v>3984</v>
      </c>
      <c r="E159" s="185" t="s">
        <v>3696</v>
      </c>
      <c r="F159" s="188" t="s">
        <v>3962</v>
      </c>
      <c r="G159" s="191" t="str">
        <f>IF(COUNTIF(H159:AU159,"&lt;&gt;")=0,"",SUMPRODUCT(((Recommendations[ImplStatus]="Implemented")+(Recommendations[ImplStatus]="Compensated"))*ISNUMBER(MATCH(Recommendations[Id],H159:AU159,0)))/COUNTIF(H159:AU159,"&lt;&gt;"))</f>
        <v/>
      </c>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206"/>
    </row>
    <row r="160" spans="1:47" ht="60" customHeight="1" x14ac:dyDescent="0.35">
      <c r="A160" s="202" t="s">
        <v>3900</v>
      </c>
      <c r="B160" s="180" t="s">
        <v>3959</v>
      </c>
      <c r="C160" s="181" t="s">
        <v>3985</v>
      </c>
      <c r="D160" s="184" t="s">
        <v>3986</v>
      </c>
      <c r="E160" s="185" t="s">
        <v>3696</v>
      </c>
      <c r="F160" s="188" t="s">
        <v>3987</v>
      </c>
      <c r="G160" s="191" t="str">
        <f>IF(COUNTIF(H160:AU160,"&lt;&gt;")=0,"",SUMPRODUCT(((Recommendations[ImplStatus]="Implemented")+(Recommendations[ImplStatus]="Compensated"))*ISNUMBER(MATCH(Recommendations[Id],H160:AU160,0)))/COUNTIF(H160:AU160,"&lt;&gt;"))</f>
        <v/>
      </c>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206"/>
    </row>
    <row r="161" spans="1:47" ht="60" customHeight="1" x14ac:dyDescent="0.35">
      <c r="A161" s="202" t="s">
        <v>3900</v>
      </c>
      <c r="B161" s="180" t="s">
        <v>3959</v>
      </c>
      <c r="C161" s="181" t="s">
        <v>3988</v>
      </c>
      <c r="D161" s="184" t="s">
        <v>3989</v>
      </c>
      <c r="E161" s="185" t="s">
        <v>3696</v>
      </c>
      <c r="F161" s="188" t="s">
        <v>3987</v>
      </c>
      <c r="G161" s="191" t="str">
        <f>IF(COUNTIF(H161:AU161,"&lt;&gt;")=0,"",SUMPRODUCT(((Recommendations[ImplStatus]="Implemented")+(Recommendations[ImplStatus]="Compensated"))*ISNUMBER(MATCH(Recommendations[Id],H161:AU161,0)))/COUNTIF(H161:AU161,"&lt;&gt;"))</f>
        <v/>
      </c>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206"/>
    </row>
    <row r="162" spans="1:47" ht="60" customHeight="1" x14ac:dyDescent="0.35">
      <c r="A162" s="202" t="s">
        <v>3900</v>
      </c>
      <c r="B162" s="180" t="s">
        <v>3959</v>
      </c>
      <c r="C162" s="181" t="s">
        <v>3990</v>
      </c>
      <c r="D162" s="184" t="s">
        <v>3991</v>
      </c>
      <c r="E162" s="185" t="s">
        <v>3696</v>
      </c>
      <c r="F162" s="188" t="s">
        <v>3987</v>
      </c>
      <c r="G162" s="191" t="str">
        <f>IF(COUNTIF(H162:AU162,"&lt;&gt;")=0,"",SUMPRODUCT(((Recommendations[ImplStatus]="Implemented")+(Recommendations[ImplStatus]="Compensated"))*ISNUMBER(MATCH(Recommendations[Id],H162:AU162,0)))/COUNTIF(H162:AU162,"&lt;&gt;"))</f>
        <v/>
      </c>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206"/>
    </row>
    <row r="163" spans="1:47" ht="60" customHeight="1" x14ac:dyDescent="0.35">
      <c r="A163" s="202" t="s">
        <v>3900</v>
      </c>
      <c r="B163" s="180" t="s">
        <v>3959</v>
      </c>
      <c r="C163" s="181" t="s">
        <v>3992</v>
      </c>
      <c r="D163" s="184" t="s">
        <v>3993</v>
      </c>
      <c r="E163" s="185" t="s">
        <v>3696</v>
      </c>
      <c r="F163" s="188" t="s">
        <v>3987</v>
      </c>
      <c r="G163" s="191" t="str">
        <f>IF(COUNTIF(H163:AU163,"&lt;&gt;")=0,"",SUMPRODUCT(((Recommendations[ImplStatus]="Implemented")+(Recommendations[ImplStatus]="Compensated"))*ISNUMBER(MATCH(Recommendations[Id],H163:AU163,0)))/COUNTIF(H163:AU163,"&lt;&gt;"))</f>
        <v/>
      </c>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206"/>
    </row>
    <row r="164" spans="1:47" ht="60" customHeight="1" x14ac:dyDescent="0.35">
      <c r="A164" s="202" t="s">
        <v>3900</v>
      </c>
      <c r="B164" s="180" t="s">
        <v>3959</v>
      </c>
      <c r="C164" s="181" t="s">
        <v>3994</v>
      </c>
      <c r="D164" s="184" t="s">
        <v>3995</v>
      </c>
      <c r="E164" s="185" t="s">
        <v>3696</v>
      </c>
      <c r="F164" s="188" t="s">
        <v>3987</v>
      </c>
      <c r="G164" s="191" t="str">
        <f>IF(COUNTIF(H164:AU164,"&lt;&gt;")=0,"",SUMPRODUCT(((Recommendations[ImplStatus]="Implemented")+(Recommendations[ImplStatus]="Compensated"))*ISNUMBER(MATCH(Recommendations[Id],H164:AU164,0)))/COUNTIF(H164:AU164,"&lt;&gt;"))</f>
        <v/>
      </c>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206"/>
    </row>
    <row r="165" spans="1:47" ht="60" customHeight="1" outlineLevel="2" x14ac:dyDescent="0.35">
      <c r="A165" s="201" t="s">
        <v>3900</v>
      </c>
      <c r="B165" s="179" t="s">
        <v>3996</v>
      </c>
      <c r="C165" s="179"/>
      <c r="D165" s="183"/>
      <c r="E165" s="179"/>
      <c r="F165" s="187"/>
      <c r="G165" s="190" t="str">
        <f>IF(COUNTIF(H165:AU165,"&lt;&gt;")=0,"",SUMPRODUCT(((Recommendations[ImplStatus]="Implemented")+(Recommendations[ImplStatus]="Compensated"))*ISNUMBER(MATCH(Recommendations[Id],H165:AU165,0)))/COUNTIF(H165:AU165,"&lt;&gt;"))</f>
        <v/>
      </c>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205"/>
    </row>
    <row r="166" spans="1:47" ht="60" customHeight="1" x14ac:dyDescent="0.35">
      <c r="A166" s="202" t="s">
        <v>3900</v>
      </c>
      <c r="B166" s="180" t="s">
        <v>3996</v>
      </c>
      <c r="C166" s="181" t="s">
        <v>3997</v>
      </c>
      <c r="D166" s="184" t="s">
        <v>3998</v>
      </c>
      <c r="E166" s="185" t="s">
        <v>3667</v>
      </c>
      <c r="F166" s="188" t="s">
        <v>3999</v>
      </c>
      <c r="G166" s="191" t="str">
        <f>IF(COUNTIF(H166:AU166,"&lt;&gt;")=0,"",SUMPRODUCT(((Recommendations[ImplStatus]="Implemented")+(Recommendations[ImplStatus]="Compensated"))*ISNUMBER(MATCH(Recommendations[Id],H166:AU166,0)))/COUNTIF(H166:AU166,"&lt;&gt;"))</f>
        <v/>
      </c>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206"/>
    </row>
    <row r="167" spans="1:47" ht="60" customHeight="1" x14ac:dyDescent="0.35">
      <c r="A167" s="202" t="s">
        <v>3900</v>
      </c>
      <c r="B167" s="180" t="s">
        <v>3996</v>
      </c>
      <c r="C167" s="181" t="s">
        <v>4000</v>
      </c>
      <c r="D167" s="184" t="s">
        <v>4001</v>
      </c>
      <c r="E167" s="185" t="s">
        <v>3812</v>
      </c>
      <c r="F167" s="188" t="s">
        <v>3999</v>
      </c>
      <c r="G167" s="191" t="str">
        <f>IF(COUNTIF(H167:AU167,"&lt;&gt;")=0,"",SUMPRODUCT(((Recommendations[ImplStatus]="Implemented")+(Recommendations[ImplStatus]="Compensated"))*ISNUMBER(MATCH(Recommendations[Id],H167:AU167,0)))/COUNTIF(H167:AU167,"&lt;&gt;"))</f>
        <v/>
      </c>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206"/>
    </row>
    <row r="168" spans="1:47" ht="60" customHeight="1" x14ac:dyDescent="0.35">
      <c r="A168" s="202" t="s">
        <v>3900</v>
      </c>
      <c r="B168" s="180" t="s">
        <v>3996</v>
      </c>
      <c r="C168" s="181" t="s">
        <v>4002</v>
      </c>
      <c r="D168" s="184" t="s">
        <v>4003</v>
      </c>
      <c r="E168" s="185" t="s">
        <v>3764</v>
      </c>
      <c r="F168" s="188" t="s">
        <v>3999</v>
      </c>
      <c r="G168" s="191" t="str">
        <f>IF(COUNTIF(H168:AU168,"&lt;&gt;")=0,"",SUMPRODUCT(((Recommendations[ImplStatus]="Implemented")+(Recommendations[ImplStatus]="Compensated"))*ISNUMBER(MATCH(Recommendations[Id],H168:AU168,0)))/COUNTIF(H168:AU168,"&lt;&gt;"))</f>
        <v/>
      </c>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206"/>
    </row>
    <row r="169" spans="1:47" ht="60" customHeight="1" x14ac:dyDescent="0.35">
      <c r="A169" s="202" t="s">
        <v>3900</v>
      </c>
      <c r="B169" s="180" t="s">
        <v>3996</v>
      </c>
      <c r="C169" s="181" t="s">
        <v>4004</v>
      </c>
      <c r="D169" s="184" t="s">
        <v>4005</v>
      </c>
      <c r="E169" s="185" t="s">
        <v>3764</v>
      </c>
      <c r="F169" s="188" t="s">
        <v>3999</v>
      </c>
      <c r="G169" s="191" t="str">
        <f>IF(COUNTIF(H169:AU169,"&lt;&gt;")=0,"",SUMPRODUCT(((Recommendations[ImplStatus]="Implemented")+(Recommendations[ImplStatus]="Compensated"))*ISNUMBER(MATCH(Recommendations[Id],H169:AU169,0)))/COUNTIF(H169:AU169,"&lt;&gt;"))</f>
        <v/>
      </c>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206"/>
    </row>
    <row r="170" spans="1:47" ht="60" customHeight="1" x14ac:dyDescent="0.35">
      <c r="A170" s="202" t="s">
        <v>3900</v>
      </c>
      <c r="B170" s="180" t="s">
        <v>3996</v>
      </c>
      <c r="C170" s="181" t="s">
        <v>4006</v>
      </c>
      <c r="D170" s="184" t="s">
        <v>4007</v>
      </c>
      <c r="E170" s="185" t="s">
        <v>3812</v>
      </c>
      <c r="F170" s="188" t="s">
        <v>3999</v>
      </c>
      <c r="G170" s="191" t="str">
        <f>IF(COUNTIF(H170:AU170,"&lt;&gt;")=0,"",SUMPRODUCT(((Recommendations[ImplStatus]="Implemented")+(Recommendations[ImplStatus]="Compensated"))*ISNUMBER(MATCH(Recommendations[Id],H170:AU170,0)))/COUNTIF(H170:AU170,"&lt;&gt;"))</f>
        <v/>
      </c>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206"/>
    </row>
    <row r="171" spans="1:47" ht="60" customHeight="1" x14ac:dyDescent="0.35">
      <c r="A171" s="202" t="s">
        <v>3900</v>
      </c>
      <c r="B171" s="180" t="s">
        <v>3996</v>
      </c>
      <c r="C171" s="181" t="s">
        <v>4008</v>
      </c>
      <c r="D171" s="184" t="s">
        <v>4009</v>
      </c>
      <c r="E171" s="185" t="s">
        <v>3696</v>
      </c>
      <c r="F171" s="188" t="s">
        <v>3999</v>
      </c>
      <c r="G171" s="191" t="str">
        <f>IF(COUNTIF(H171:AU171,"&lt;&gt;")=0,"",SUMPRODUCT(((Recommendations[ImplStatus]="Implemented")+(Recommendations[ImplStatus]="Compensated"))*ISNUMBER(MATCH(Recommendations[Id],H171:AU171,0)))/COUNTIF(H171:AU171,"&lt;&gt;"))</f>
        <v/>
      </c>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206"/>
    </row>
    <row r="172" spans="1:47" ht="60" customHeight="1" x14ac:dyDescent="0.35">
      <c r="A172" s="202" t="s">
        <v>3900</v>
      </c>
      <c r="B172" s="180" t="s">
        <v>3996</v>
      </c>
      <c r="C172" s="181" t="s">
        <v>4010</v>
      </c>
      <c r="D172" s="184" t="s">
        <v>4011</v>
      </c>
      <c r="E172" s="185" t="s">
        <v>3764</v>
      </c>
      <c r="F172" s="188" t="s">
        <v>3999</v>
      </c>
      <c r="G172" s="191" t="str">
        <f>IF(COUNTIF(H172:AU172,"&lt;&gt;")=0,"",SUMPRODUCT(((Recommendations[ImplStatus]="Implemented")+(Recommendations[ImplStatus]="Compensated"))*ISNUMBER(MATCH(Recommendations[Id],H172:AU172,0)))/COUNTIF(H172:AU172,"&lt;&gt;"))</f>
        <v/>
      </c>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206"/>
    </row>
    <row r="173" spans="1:47" ht="60" customHeight="1" x14ac:dyDescent="0.35">
      <c r="A173" s="202" t="s">
        <v>3900</v>
      </c>
      <c r="B173" s="180" t="s">
        <v>3996</v>
      </c>
      <c r="C173" s="181" t="s">
        <v>4012</v>
      </c>
      <c r="D173" s="184" t="s">
        <v>4013</v>
      </c>
      <c r="E173" s="185" t="s">
        <v>3696</v>
      </c>
      <c r="F173" s="188" t="s">
        <v>3999</v>
      </c>
      <c r="G173" s="191" t="str">
        <f>IF(COUNTIF(H173:AU173,"&lt;&gt;")=0,"",SUMPRODUCT(((Recommendations[ImplStatus]="Implemented")+(Recommendations[ImplStatus]="Compensated"))*ISNUMBER(MATCH(Recommendations[Id],H173:AU173,0)))/COUNTIF(H173:AU173,"&lt;&gt;"))</f>
        <v/>
      </c>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206"/>
    </row>
    <row r="174" spans="1:47" ht="60" customHeight="1" x14ac:dyDescent="0.35">
      <c r="A174" s="202" t="s">
        <v>3900</v>
      </c>
      <c r="B174" s="180" t="s">
        <v>3996</v>
      </c>
      <c r="C174" s="181" t="s">
        <v>4014</v>
      </c>
      <c r="D174" s="184" t="s">
        <v>4015</v>
      </c>
      <c r="E174" s="185" t="s">
        <v>3764</v>
      </c>
      <c r="F174" s="188" t="s">
        <v>3999</v>
      </c>
      <c r="G174" s="191" t="str">
        <f>IF(COUNTIF(H174:AU174,"&lt;&gt;")=0,"",SUMPRODUCT(((Recommendations[ImplStatus]="Implemented")+(Recommendations[ImplStatus]="Compensated"))*ISNUMBER(MATCH(Recommendations[Id],H174:AU174,0)))/COUNTIF(H174:AU174,"&lt;&gt;"))</f>
        <v/>
      </c>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206"/>
    </row>
    <row r="175" spans="1:47" ht="60" customHeight="1" x14ac:dyDescent="0.35">
      <c r="A175" s="202" t="s">
        <v>3900</v>
      </c>
      <c r="B175" s="180" t="s">
        <v>3996</v>
      </c>
      <c r="C175" s="181" t="s">
        <v>4016</v>
      </c>
      <c r="D175" s="184" t="s">
        <v>4017</v>
      </c>
      <c r="E175" s="185" t="s">
        <v>3696</v>
      </c>
      <c r="F175" s="188" t="s">
        <v>3999</v>
      </c>
      <c r="G175" s="191" t="str">
        <f>IF(COUNTIF(H175:AU175,"&lt;&gt;")=0,"",SUMPRODUCT(((Recommendations[ImplStatus]="Implemented")+(Recommendations[ImplStatus]="Compensated"))*ISNUMBER(MATCH(Recommendations[Id],H175:AU175,0)))/COUNTIF(H175:AU175,"&lt;&gt;"))</f>
        <v/>
      </c>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206"/>
    </row>
    <row r="176" spans="1:47" ht="60" customHeight="1" x14ac:dyDescent="0.35">
      <c r="A176" s="202" t="s">
        <v>3900</v>
      </c>
      <c r="B176" s="180" t="s">
        <v>3996</v>
      </c>
      <c r="C176" s="181" t="s">
        <v>4018</v>
      </c>
      <c r="D176" s="184" t="s">
        <v>4019</v>
      </c>
      <c r="E176" s="185" t="s">
        <v>3667</v>
      </c>
      <c r="F176" s="188" t="s">
        <v>3999</v>
      </c>
      <c r="G176" s="191" t="str">
        <f>IF(COUNTIF(H176:AU176,"&lt;&gt;")=0,"",SUMPRODUCT(((Recommendations[ImplStatus]="Implemented")+(Recommendations[ImplStatus]="Compensated"))*ISNUMBER(MATCH(Recommendations[Id],H176:AU176,0)))/COUNTIF(H176:AU176,"&lt;&gt;"))</f>
        <v/>
      </c>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206"/>
    </row>
    <row r="177" spans="1:47" ht="60" customHeight="1" x14ac:dyDescent="0.35">
      <c r="A177" s="202" t="s">
        <v>3900</v>
      </c>
      <c r="B177" s="180" t="s">
        <v>3996</v>
      </c>
      <c r="C177" s="181" t="s">
        <v>4020</v>
      </c>
      <c r="D177" s="184" t="s">
        <v>4021</v>
      </c>
      <c r="E177" s="185" t="s">
        <v>3667</v>
      </c>
      <c r="F177" s="188" t="s">
        <v>3999</v>
      </c>
      <c r="G177" s="191" t="str">
        <f>IF(COUNTIF(H177:AU177,"&lt;&gt;")=0,"",SUMPRODUCT(((Recommendations[ImplStatus]="Implemented")+(Recommendations[ImplStatus]="Compensated"))*ISNUMBER(MATCH(Recommendations[Id],H177:AU177,0)))/COUNTIF(H177:AU177,"&lt;&gt;"))</f>
        <v/>
      </c>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206"/>
    </row>
    <row r="178" spans="1:47" ht="60" customHeight="1" x14ac:dyDescent="0.35">
      <c r="A178" s="202" t="s">
        <v>3900</v>
      </c>
      <c r="B178" s="180" t="s">
        <v>3996</v>
      </c>
      <c r="C178" s="181" t="s">
        <v>4022</v>
      </c>
      <c r="D178" s="184" t="s">
        <v>4023</v>
      </c>
      <c r="E178" s="185" t="s">
        <v>3696</v>
      </c>
      <c r="F178" s="188" t="s">
        <v>3999</v>
      </c>
      <c r="G178" s="191" t="str">
        <f>IF(COUNTIF(H178:AU178,"&lt;&gt;")=0,"",SUMPRODUCT(((Recommendations[ImplStatus]="Implemented")+(Recommendations[ImplStatus]="Compensated"))*ISNUMBER(MATCH(Recommendations[Id],H178:AU178,0)))/COUNTIF(H178:AU178,"&lt;&gt;"))</f>
        <v/>
      </c>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206"/>
    </row>
    <row r="179" spans="1:47" ht="60" customHeight="1" x14ac:dyDescent="0.35">
      <c r="A179" s="202" t="s">
        <v>3900</v>
      </c>
      <c r="B179" s="180" t="s">
        <v>3996</v>
      </c>
      <c r="C179" s="181" t="s">
        <v>4024</v>
      </c>
      <c r="D179" s="184" t="s">
        <v>4025</v>
      </c>
      <c r="E179" s="185" t="s">
        <v>3812</v>
      </c>
      <c r="F179" s="188" t="s">
        <v>3999</v>
      </c>
      <c r="G179" s="191" t="str">
        <f>IF(COUNTIF(H179:AU179,"&lt;&gt;")=0,"",SUMPRODUCT(((Recommendations[ImplStatus]="Implemented")+(Recommendations[ImplStatus]="Compensated"))*ISNUMBER(MATCH(Recommendations[Id],H179:AU179,0)))/COUNTIF(H179:AU179,"&lt;&gt;"))</f>
        <v/>
      </c>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206"/>
    </row>
    <row r="180" spans="1:47" ht="60" customHeight="1" x14ac:dyDescent="0.35">
      <c r="A180" s="202" t="s">
        <v>3900</v>
      </c>
      <c r="B180" s="180" t="s">
        <v>3996</v>
      </c>
      <c r="C180" s="181" t="s">
        <v>4026</v>
      </c>
      <c r="D180" s="184" t="s">
        <v>4027</v>
      </c>
      <c r="E180" s="185" t="s">
        <v>3812</v>
      </c>
      <c r="F180" s="188" t="s">
        <v>3999</v>
      </c>
      <c r="G180" s="191" t="str">
        <f>IF(COUNTIF(H180:AU180,"&lt;&gt;")=0,"",SUMPRODUCT(((Recommendations[ImplStatus]="Implemented")+(Recommendations[ImplStatus]="Compensated"))*ISNUMBER(MATCH(Recommendations[Id],H180:AU180,0)))/COUNTIF(H180:AU180,"&lt;&gt;"))</f>
        <v/>
      </c>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206"/>
    </row>
    <row r="181" spans="1:47" ht="60" customHeight="1" outlineLevel="2" x14ac:dyDescent="0.35">
      <c r="A181" s="201" t="s">
        <v>3900</v>
      </c>
      <c r="B181" s="179" t="s">
        <v>4028</v>
      </c>
      <c r="C181" s="179"/>
      <c r="D181" s="183"/>
      <c r="E181" s="179"/>
      <c r="F181" s="187"/>
      <c r="G181" s="190" t="str">
        <f>IF(COUNTIF(H181:AU181,"&lt;&gt;")=0,"",SUMPRODUCT(((Recommendations[ImplStatus]="Implemented")+(Recommendations[ImplStatus]="Compensated"))*ISNUMBER(MATCH(Recommendations[Id],H181:AU181,0)))/COUNTIF(H181:AU181,"&lt;&gt;"))</f>
        <v/>
      </c>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205"/>
    </row>
    <row r="182" spans="1:47" ht="60" customHeight="1" x14ac:dyDescent="0.35">
      <c r="A182" s="202" t="s">
        <v>3900</v>
      </c>
      <c r="B182" s="180" t="s">
        <v>4028</v>
      </c>
      <c r="C182" s="181" t="s">
        <v>4029</v>
      </c>
      <c r="D182" s="184" t="s">
        <v>4030</v>
      </c>
      <c r="E182" s="185" t="s">
        <v>3667</v>
      </c>
      <c r="F182" s="188" t="s">
        <v>4031</v>
      </c>
      <c r="G182" s="191" t="str">
        <f>IF(COUNTIF(H182:AU182,"&lt;&gt;")=0,"",SUMPRODUCT(((Recommendations[ImplStatus]="Implemented")+(Recommendations[ImplStatus]="Compensated"))*ISNUMBER(MATCH(Recommendations[Id],H182:AU182,0)))/COUNTIF(H182:AU182,"&lt;&gt;"))</f>
        <v/>
      </c>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206"/>
    </row>
    <row r="183" spans="1:47" ht="60" customHeight="1" x14ac:dyDescent="0.35">
      <c r="A183" s="202" t="s">
        <v>3900</v>
      </c>
      <c r="B183" s="180" t="s">
        <v>4028</v>
      </c>
      <c r="C183" s="181" t="s">
        <v>4032</v>
      </c>
      <c r="D183" s="184" t="s">
        <v>4033</v>
      </c>
      <c r="E183" s="185" t="s">
        <v>3667</v>
      </c>
      <c r="F183" s="188" t="s">
        <v>4031</v>
      </c>
      <c r="G183" s="191" t="str">
        <f>IF(COUNTIF(H183:AU183,"&lt;&gt;")=0,"",SUMPRODUCT(((Recommendations[ImplStatus]="Implemented")+(Recommendations[ImplStatus]="Compensated"))*ISNUMBER(MATCH(Recommendations[Id],H183:AU183,0)))/COUNTIF(H183:AU183,"&lt;&gt;"))</f>
        <v/>
      </c>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206"/>
    </row>
    <row r="184" spans="1:47" ht="60" customHeight="1" x14ac:dyDescent="0.35">
      <c r="A184" s="202" t="s">
        <v>3900</v>
      </c>
      <c r="B184" s="180" t="s">
        <v>4028</v>
      </c>
      <c r="C184" s="181" t="s">
        <v>4034</v>
      </c>
      <c r="D184" s="184" t="s">
        <v>4035</v>
      </c>
      <c r="E184" s="185" t="s">
        <v>3667</v>
      </c>
      <c r="F184" s="188" t="s">
        <v>4031</v>
      </c>
      <c r="G184" s="191" t="str">
        <f>IF(COUNTIF(H184:AU184,"&lt;&gt;")=0,"",SUMPRODUCT(((Recommendations[ImplStatus]="Implemented")+(Recommendations[ImplStatus]="Compensated"))*ISNUMBER(MATCH(Recommendations[Id],H184:AU184,0)))/COUNTIF(H184:AU184,"&lt;&gt;"))</f>
        <v/>
      </c>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206"/>
    </row>
    <row r="185" spans="1:47" ht="60" customHeight="1" x14ac:dyDescent="0.35">
      <c r="A185" s="202" t="s">
        <v>3900</v>
      </c>
      <c r="B185" s="180" t="s">
        <v>4028</v>
      </c>
      <c r="C185" s="181" t="s">
        <v>4036</v>
      </c>
      <c r="D185" s="184" t="s">
        <v>4037</v>
      </c>
      <c r="E185" s="185" t="s">
        <v>3667</v>
      </c>
      <c r="F185" s="188" t="s">
        <v>4031</v>
      </c>
      <c r="G185" s="191" t="str">
        <f>IF(COUNTIF(H185:AU185,"&lt;&gt;")=0,"",SUMPRODUCT(((Recommendations[ImplStatus]="Implemented")+(Recommendations[ImplStatus]="Compensated"))*ISNUMBER(MATCH(Recommendations[Id],H185:AU185,0)))/COUNTIF(H185:AU185,"&lt;&gt;"))</f>
        <v/>
      </c>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206"/>
    </row>
    <row r="186" spans="1:47" ht="60" customHeight="1" x14ac:dyDescent="0.35">
      <c r="A186" s="202" t="s">
        <v>3900</v>
      </c>
      <c r="B186" s="180" t="s">
        <v>4028</v>
      </c>
      <c r="C186" s="181" t="s">
        <v>4038</v>
      </c>
      <c r="D186" s="184" t="s">
        <v>4039</v>
      </c>
      <c r="E186" s="185" t="s">
        <v>3667</v>
      </c>
      <c r="F186" s="188" t="s">
        <v>4031</v>
      </c>
      <c r="G186" s="191" t="str">
        <f>IF(COUNTIF(H186:AU186,"&lt;&gt;")=0,"",SUMPRODUCT(((Recommendations[ImplStatus]="Implemented")+(Recommendations[ImplStatus]="Compensated"))*ISNUMBER(MATCH(Recommendations[Id],H186:AU186,0)))/COUNTIF(H186:AU186,"&lt;&gt;"))</f>
        <v/>
      </c>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206"/>
    </row>
    <row r="187" spans="1:47" ht="60" customHeight="1" x14ac:dyDescent="0.35">
      <c r="A187" s="202" t="s">
        <v>3900</v>
      </c>
      <c r="B187" s="180" t="s">
        <v>4028</v>
      </c>
      <c r="C187" s="181" t="s">
        <v>4040</v>
      </c>
      <c r="D187" s="184" t="s">
        <v>4041</v>
      </c>
      <c r="E187" s="185" t="s">
        <v>3696</v>
      </c>
      <c r="F187" s="188" t="s">
        <v>4031</v>
      </c>
      <c r="G187" s="191" t="str">
        <f>IF(COUNTIF(H187:AU187,"&lt;&gt;")=0,"",SUMPRODUCT(((Recommendations[ImplStatus]="Implemented")+(Recommendations[ImplStatus]="Compensated"))*ISNUMBER(MATCH(Recommendations[Id],H187:AU187,0)))/COUNTIF(H187:AU187,"&lt;&gt;"))</f>
        <v/>
      </c>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206"/>
    </row>
    <row r="188" spans="1:47" ht="60" customHeight="1" x14ac:dyDescent="0.35">
      <c r="A188" s="202" t="s">
        <v>3900</v>
      </c>
      <c r="B188" s="180" t="s">
        <v>4028</v>
      </c>
      <c r="C188" s="181" t="s">
        <v>4042</v>
      </c>
      <c r="D188" s="184" t="s">
        <v>4043</v>
      </c>
      <c r="E188" s="185" t="s">
        <v>3696</v>
      </c>
      <c r="F188" s="188" t="s">
        <v>4031</v>
      </c>
      <c r="G188" s="191" t="str">
        <f>IF(COUNTIF(H188:AU188,"&lt;&gt;")=0,"",SUMPRODUCT(((Recommendations[ImplStatus]="Implemented")+(Recommendations[ImplStatus]="Compensated"))*ISNUMBER(MATCH(Recommendations[Id],H188:AU188,0)))/COUNTIF(H188:AU188,"&lt;&gt;"))</f>
        <v/>
      </c>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206"/>
    </row>
    <row r="189" spans="1:47" ht="60" customHeight="1" x14ac:dyDescent="0.35">
      <c r="A189" s="202" t="s">
        <v>3900</v>
      </c>
      <c r="B189" s="180" t="s">
        <v>4028</v>
      </c>
      <c r="C189" s="181" t="s">
        <v>4044</v>
      </c>
      <c r="D189" s="184" t="s">
        <v>4045</v>
      </c>
      <c r="E189" s="185" t="s">
        <v>3696</v>
      </c>
      <c r="F189" s="188" t="s">
        <v>4031</v>
      </c>
      <c r="G189" s="191" t="str">
        <f>IF(COUNTIF(H189:AU189,"&lt;&gt;")=0,"",SUMPRODUCT(((Recommendations[ImplStatus]="Implemented")+(Recommendations[ImplStatus]="Compensated"))*ISNUMBER(MATCH(Recommendations[Id],H189:AU189,0)))/COUNTIF(H189:AU189,"&lt;&gt;"))</f>
        <v/>
      </c>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206"/>
    </row>
    <row r="190" spans="1:47" ht="60" customHeight="1" x14ac:dyDescent="0.35">
      <c r="A190" s="202" t="s">
        <v>3900</v>
      </c>
      <c r="B190" s="180" t="s">
        <v>4028</v>
      </c>
      <c r="C190" s="181" t="s">
        <v>4046</v>
      </c>
      <c r="D190" s="184" t="s">
        <v>4047</v>
      </c>
      <c r="E190" s="185" t="s">
        <v>3696</v>
      </c>
      <c r="F190" s="188" t="s">
        <v>4031</v>
      </c>
      <c r="G190" s="191" t="str">
        <f>IF(COUNTIF(H190:AU190,"&lt;&gt;")=0,"",SUMPRODUCT(((Recommendations[ImplStatus]="Implemented")+(Recommendations[ImplStatus]="Compensated"))*ISNUMBER(MATCH(Recommendations[Id],H190:AU190,0)))/COUNTIF(H190:AU190,"&lt;&gt;"))</f>
        <v/>
      </c>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206"/>
    </row>
    <row r="191" spans="1:47" ht="60" customHeight="1" x14ac:dyDescent="0.35">
      <c r="A191" s="202" t="s">
        <v>3900</v>
      </c>
      <c r="B191" s="180" t="s">
        <v>4028</v>
      </c>
      <c r="C191" s="181" t="s">
        <v>4048</v>
      </c>
      <c r="D191" s="184" t="s">
        <v>4049</v>
      </c>
      <c r="E191" s="185" t="s">
        <v>3667</v>
      </c>
      <c r="F191" s="188" t="s">
        <v>4031</v>
      </c>
      <c r="G191" s="191" t="str">
        <f>IF(COUNTIF(H191:AU191,"&lt;&gt;")=0,"",SUMPRODUCT(((Recommendations[ImplStatus]="Implemented")+(Recommendations[ImplStatus]="Compensated"))*ISNUMBER(MATCH(Recommendations[Id],H191:AU191,0)))/COUNTIF(H191:AU191,"&lt;&gt;"))</f>
        <v/>
      </c>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206"/>
    </row>
    <row r="192" spans="1:47" ht="60" customHeight="1" x14ac:dyDescent="0.35">
      <c r="A192" s="202" t="s">
        <v>3900</v>
      </c>
      <c r="B192" s="180" t="s">
        <v>4028</v>
      </c>
      <c r="C192" s="181" t="s">
        <v>4050</v>
      </c>
      <c r="D192" s="184" t="s">
        <v>4051</v>
      </c>
      <c r="E192" s="185" t="s">
        <v>3667</v>
      </c>
      <c r="F192" s="188" t="s">
        <v>4031</v>
      </c>
      <c r="G192" s="191" t="str">
        <f>IF(COUNTIF(H192:AU192,"&lt;&gt;")=0,"",SUMPRODUCT(((Recommendations[ImplStatus]="Implemented")+(Recommendations[ImplStatus]="Compensated"))*ISNUMBER(MATCH(Recommendations[Id],H192:AU192,0)))/COUNTIF(H192:AU192,"&lt;&gt;"))</f>
        <v/>
      </c>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206"/>
    </row>
    <row r="193" spans="1:47" ht="60" customHeight="1" x14ac:dyDescent="0.35">
      <c r="A193" s="202" t="s">
        <v>3900</v>
      </c>
      <c r="B193" s="180" t="s">
        <v>4028</v>
      </c>
      <c r="C193" s="181" t="s">
        <v>4052</v>
      </c>
      <c r="D193" s="184" t="s">
        <v>4053</v>
      </c>
      <c r="E193" s="185" t="s">
        <v>3667</v>
      </c>
      <c r="F193" s="188" t="s">
        <v>4031</v>
      </c>
      <c r="G193" s="191" t="str">
        <f>IF(COUNTIF(H193:AU193,"&lt;&gt;")=0,"",SUMPRODUCT(((Recommendations[ImplStatus]="Implemented")+(Recommendations[ImplStatus]="Compensated"))*ISNUMBER(MATCH(Recommendations[Id],H193:AU193,0)))/COUNTIF(H193:AU193,"&lt;&gt;"))</f>
        <v/>
      </c>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206"/>
    </row>
    <row r="194" spans="1:47" ht="60" customHeight="1" x14ac:dyDescent="0.35">
      <c r="A194" s="202" t="s">
        <v>3900</v>
      </c>
      <c r="B194" s="180" t="s">
        <v>4028</v>
      </c>
      <c r="C194" s="181" t="s">
        <v>4054</v>
      </c>
      <c r="D194" s="184" t="s">
        <v>4055</v>
      </c>
      <c r="E194" s="185" t="s">
        <v>3667</v>
      </c>
      <c r="F194" s="188" t="s">
        <v>4031</v>
      </c>
      <c r="G194" s="191" t="str">
        <f>IF(COUNTIF(H194:AU194,"&lt;&gt;")=0,"",SUMPRODUCT(((Recommendations[ImplStatus]="Implemented")+(Recommendations[ImplStatus]="Compensated"))*ISNUMBER(MATCH(Recommendations[Id],H194:AU194,0)))/COUNTIF(H194:AU194,"&lt;&gt;"))</f>
        <v/>
      </c>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206"/>
    </row>
    <row r="195" spans="1:47" ht="60" customHeight="1" x14ac:dyDescent="0.35">
      <c r="A195" s="202" t="s">
        <v>3900</v>
      </c>
      <c r="B195" s="180" t="s">
        <v>4028</v>
      </c>
      <c r="C195" s="181" t="s">
        <v>4056</v>
      </c>
      <c r="D195" s="184" t="s">
        <v>4057</v>
      </c>
      <c r="E195" s="185" t="s">
        <v>3667</v>
      </c>
      <c r="F195" s="188" t="s">
        <v>4031</v>
      </c>
      <c r="G195" s="191" t="str">
        <f>IF(COUNTIF(H195:AU195,"&lt;&gt;")=0,"",SUMPRODUCT(((Recommendations[ImplStatus]="Implemented")+(Recommendations[ImplStatus]="Compensated"))*ISNUMBER(MATCH(Recommendations[Id],H195:AU195,0)))/COUNTIF(H195:AU195,"&lt;&gt;"))</f>
        <v/>
      </c>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206"/>
    </row>
    <row r="196" spans="1:47" ht="60" customHeight="1" x14ac:dyDescent="0.35">
      <c r="A196" s="202" t="s">
        <v>3900</v>
      </c>
      <c r="B196" s="180" t="s">
        <v>4028</v>
      </c>
      <c r="C196" s="181" t="s">
        <v>4058</v>
      </c>
      <c r="D196" s="184" t="s">
        <v>4059</v>
      </c>
      <c r="E196" s="185" t="s">
        <v>3667</v>
      </c>
      <c r="F196" s="188" t="s">
        <v>4060</v>
      </c>
      <c r="G196" s="191" t="str">
        <f>IF(COUNTIF(H196:AU196,"&lt;&gt;")=0,"",SUMPRODUCT(((Recommendations[ImplStatus]="Implemented")+(Recommendations[ImplStatus]="Compensated"))*ISNUMBER(MATCH(Recommendations[Id],H196:AU196,0)))/COUNTIF(H196:AU196,"&lt;&gt;"))</f>
        <v/>
      </c>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206"/>
    </row>
    <row r="197" spans="1:47" ht="60" customHeight="1" x14ac:dyDescent="0.35">
      <c r="A197" s="202" t="s">
        <v>3900</v>
      </c>
      <c r="B197" s="180" t="s">
        <v>4028</v>
      </c>
      <c r="C197" s="181" t="s">
        <v>4061</v>
      </c>
      <c r="D197" s="184" t="s">
        <v>4062</v>
      </c>
      <c r="E197" s="185" t="s">
        <v>3667</v>
      </c>
      <c r="F197" s="188" t="s">
        <v>4060</v>
      </c>
      <c r="G197" s="191" t="str">
        <f>IF(COUNTIF(H197:AU197,"&lt;&gt;")=0,"",SUMPRODUCT(((Recommendations[ImplStatus]="Implemented")+(Recommendations[ImplStatus]="Compensated"))*ISNUMBER(MATCH(Recommendations[Id],H197:AU197,0)))/COUNTIF(H197:AU197,"&lt;&gt;"))</f>
        <v/>
      </c>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206"/>
    </row>
    <row r="198" spans="1:47" ht="60" customHeight="1" x14ac:dyDescent="0.35">
      <c r="A198" s="202" t="s">
        <v>3900</v>
      </c>
      <c r="B198" s="180" t="s">
        <v>4028</v>
      </c>
      <c r="C198" s="181" t="s">
        <v>4063</v>
      </c>
      <c r="D198" s="184" t="s">
        <v>4064</v>
      </c>
      <c r="E198" s="185" t="s">
        <v>3667</v>
      </c>
      <c r="F198" s="188" t="s">
        <v>4060</v>
      </c>
      <c r="G198" s="191" t="str">
        <f>IF(COUNTIF(H198:AU198,"&lt;&gt;")=0,"",SUMPRODUCT(((Recommendations[ImplStatus]="Implemented")+(Recommendations[ImplStatus]="Compensated"))*ISNUMBER(MATCH(Recommendations[Id],H198:AU198,0)))/COUNTIF(H198:AU198,"&lt;&gt;"))</f>
        <v/>
      </c>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206"/>
    </row>
    <row r="199" spans="1:47" ht="60" customHeight="1" x14ac:dyDescent="0.35">
      <c r="A199" s="202" t="s">
        <v>3900</v>
      </c>
      <c r="B199" s="180" t="s">
        <v>4028</v>
      </c>
      <c r="C199" s="181" t="s">
        <v>4065</v>
      </c>
      <c r="D199" s="184" t="s">
        <v>4066</v>
      </c>
      <c r="E199" s="185" t="s">
        <v>3667</v>
      </c>
      <c r="F199" s="188" t="s">
        <v>4060</v>
      </c>
      <c r="G199" s="191" t="str">
        <f>IF(COUNTIF(H199:AU199,"&lt;&gt;")=0,"",SUMPRODUCT(((Recommendations[ImplStatus]="Implemented")+(Recommendations[ImplStatus]="Compensated"))*ISNUMBER(MATCH(Recommendations[Id],H199:AU199,0)))/COUNTIF(H199:AU199,"&lt;&gt;"))</f>
        <v/>
      </c>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206"/>
    </row>
    <row r="200" spans="1:47" ht="60" customHeight="1" outlineLevel="1" x14ac:dyDescent="0.35">
      <c r="A200" s="200" t="s">
        <v>4067</v>
      </c>
      <c r="B200" s="178"/>
      <c r="C200" s="178"/>
      <c r="D200" s="182"/>
      <c r="E200" s="178"/>
      <c r="F200" s="186"/>
      <c r="G200" s="189" t="str">
        <f>IF(COUNTIF(H200:AU200,"&lt;&gt;")=0,"",SUMPRODUCT(((Recommendations[ImplStatus]="Implemented")+(Recommendations[ImplStatus]="Compensated"))*ISNUMBER(MATCH(Recommendations[Id],H200:AU200,0)))/COUNTIF(H200:AU200,"&lt;&gt;"))</f>
        <v/>
      </c>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204"/>
    </row>
    <row r="201" spans="1:47" ht="60" customHeight="1" outlineLevel="2" x14ac:dyDescent="0.35">
      <c r="A201" s="201" t="s">
        <v>4067</v>
      </c>
      <c r="B201" s="179" t="s">
        <v>4068</v>
      </c>
      <c r="C201" s="179"/>
      <c r="D201" s="183"/>
      <c r="E201" s="179"/>
      <c r="F201" s="187"/>
      <c r="G201" s="190" t="str">
        <f>IF(COUNTIF(H201:AU201,"&lt;&gt;")=0,"",SUMPRODUCT(((Recommendations[ImplStatus]="Implemented")+(Recommendations[ImplStatus]="Compensated"))*ISNUMBER(MATCH(Recommendations[Id],H201:AU201,0)))/COUNTIF(H201:AU201,"&lt;&gt;"))</f>
        <v/>
      </c>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205"/>
    </row>
    <row r="202" spans="1:47" ht="60" customHeight="1" x14ac:dyDescent="0.35">
      <c r="A202" s="202" t="s">
        <v>4067</v>
      </c>
      <c r="B202" s="180" t="s">
        <v>4068</v>
      </c>
      <c r="C202" s="181" t="s">
        <v>4069</v>
      </c>
      <c r="D202" s="184" t="s">
        <v>4070</v>
      </c>
      <c r="E202" s="185" t="s">
        <v>3947</v>
      </c>
      <c r="F202" s="188" t="s">
        <v>4071</v>
      </c>
      <c r="G202" s="191" t="str">
        <f>IF(COUNTIF(H202:AU202,"&lt;&gt;")=0,"",SUMPRODUCT(((Recommendations[ImplStatus]="Implemented")+(Recommendations[ImplStatus]="Compensated"))*ISNUMBER(MATCH(Recommendations[Id],H202:AU202,0)))/COUNTIF(H202:AU202,"&lt;&gt;"))</f>
        <v/>
      </c>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206"/>
    </row>
    <row r="203" spans="1:47" ht="60" customHeight="1" x14ac:dyDescent="0.35">
      <c r="A203" s="202" t="s">
        <v>4067</v>
      </c>
      <c r="B203" s="180" t="s">
        <v>4068</v>
      </c>
      <c r="C203" s="181" t="s">
        <v>4072</v>
      </c>
      <c r="D203" s="184" t="s">
        <v>4073</v>
      </c>
      <c r="E203" s="185" t="s">
        <v>3947</v>
      </c>
      <c r="F203" s="188" t="s">
        <v>4071</v>
      </c>
      <c r="G203" s="191" t="str">
        <f>IF(COUNTIF(H203:AU203,"&lt;&gt;")=0,"",SUMPRODUCT(((Recommendations[ImplStatus]="Implemented")+(Recommendations[ImplStatus]="Compensated"))*ISNUMBER(MATCH(Recommendations[Id],H203:AU203,0)))/COUNTIF(H203:AU203,"&lt;&gt;"))</f>
        <v/>
      </c>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206"/>
    </row>
    <row r="204" spans="1:47" ht="60" customHeight="1" x14ac:dyDescent="0.35">
      <c r="A204" s="202" t="s">
        <v>4067</v>
      </c>
      <c r="B204" s="180" t="s">
        <v>4068</v>
      </c>
      <c r="C204" s="181" t="s">
        <v>4074</v>
      </c>
      <c r="D204" s="184" t="s">
        <v>4075</v>
      </c>
      <c r="E204" s="185" t="s">
        <v>3947</v>
      </c>
      <c r="F204" s="188" t="s">
        <v>4071</v>
      </c>
      <c r="G204" s="191" t="str">
        <f>IF(COUNTIF(H204:AU204,"&lt;&gt;")=0,"",SUMPRODUCT(((Recommendations[ImplStatus]="Implemented")+(Recommendations[ImplStatus]="Compensated"))*ISNUMBER(MATCH(Recommendations[Id],H204:AU204,0)))/COUNTIF(H204:AU204,"&lt;&gt;"))</f>
        <v/>
      </c>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206"/>
    </row>
    <row r="205" spans="1:47" ht="60" customHeight="1" x14ac:dyDescent="0.35">
      <c r="A205" s="202" t="s">
        <v>4067</v>
      </c>
      <c r="B205" s="180" t="s">
        <v>4068</v>
      </c>
      <c r="C205" s="181" t="s">
        <v>4076</v>
      </c>
      <c r="D205" s="184" t="s">
        <v>4077</v>
      </c>
      <c r="E205" s="185" t="s">
        <v>3947</v>
      </c>
      <c r="F205" s="188" t="s">
        <v>4071</v>
      </c>
      <c r="G205" s="191" t="str">
        <f>IF(COUNTIF(H205:AU205,"&lt;&gt;")=0,"",SUMPRODUCT(((Recommendations[ImplStatus]="Implemented")+(Recommendations[ImplStatus]="Compensated"))*ISNUMBER(MATCH(Recommendations[Id],H205:AU205,0)))/COUNTIF(H205:AU205,"&lt;&gt;"))</f>
        <v/>
      </c>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206"/>
    </row>
    <row r="206" spans="1:47" ht="60" customHeight="1" x14ac:dyDescent="0.35">
      <c r="A206" s="202" t="s">
        <v>4067</v>
      </c>
      <c r="B206" s="180" t="s">
        <v>4068</v>
      </c>
      <c r="C206" s="181" t="s">
        <v>4078</v>
      </c>
      <c r="D206" s="184" t="s">
        <v>4079</v>
      </c>
      <c r="E206" s="185" t="s">
        <v>3947</v>
      </c>
      <c r="F206" s="188" t="s">
        <v>4071</v>
      </c>
      <c r="G206" s="191" t="str">
        <f>IF(COUNTIF(H206:AU206,"&lt;&gt;")=0,"",SUMPRODUCT(((Recommendations[ImplStatus]="Implemented")+(Recommendations[ImplStatus]="Compensated"))*ISNUMBER(MATCH(Recommendations[Id],H206:AU206,0)))/COUNTIF(H206:AU206,"&lt;&gt;"))</f>
        <v/>
      </c>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206"/>
    </row>
    <row r="207" spans="1:47" ht="60" customHeight="1" x14ac:dyDescent="0.35">
      <c r="A207" s="202" t="s">
        <v>4067</v>
      </c>
      <c r="B207" s="180" t="s">
        <v>4068</v>
      </c>
      <c r="C207" s="181" t="s">
        <v>4080</v>
      </c>
      <c r="D207" s="184" t="s">
        <v>4081</v>
      </c>
      <c r="E207" s="185" t="s">
        <v>3812</v>
      </c>
      <c r="F207" s="188" t="s">
        <v>4071</v>
      </c>
      <c r="G207" s="191" t="str">
        <f>IF(COUNTIF(H207:AU207,"&lt;&gt;")=0,"",SUMPRODUCT(((Recommendations[ImplStatus]="Implemented")+(Recommendations[ImplStatus]="Compensated"))*ISNUMBER(MATCH(Recommendations[Id],H207:AU207,0)))/COUNTIF(H207:AU207,"&lt;&gt;"))</f>
        <v/>
      </c>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206"/>
    </row>
    <row r="208" spans="1:47" ht="60" customHeight="1" x14ac:dyDescent="0.35">
      <c r="A208" s="202" t="s">
        <v>4067</v>
      </c>
      <c r="B208" s="180" t="s">
        <v>4068</v>
      </c>
      <c r="C208" s="181" t="s">
        <v>4082</v>
      </c>
      <c r="D208" s="184" t="s">
        <v>4083</v>
      </c>
      <c r="E208" s="185" t="s">
        <v>3812</v>
      </c>
      <c r="F208" s="188" t="s">
        <v>4071</v>
      </c>
      <c r="G208" s="191" t="str">
        <f>IF(COUNTIF(H208:AU208,"&lt;&gt;")=0,"",SUMPRODUCT(((Recommendations[ImplStatus]="Implemented")+(Recommendations[ImplStatus]="Compensated"))*ISNUMBER(MATCH(Recommendations[Id],H208:AU208,0)))/COUNTIF(H208:AU208,"&lt;&gt;"))</f>
        <v/>
      </c>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206"/>
    </row>
    <row r="209" spans="1:47" ht="60" customHeight="1" x14ac:dyDescent="0.35">
      <c r="A209" s="202" t="s">
        <v>4067</v>
      </c>
      <c r="B209" s="180" t="s">
        <v>4068</v>
      </c>
      <c r="C209" s="181" t="s">
        <v>4084</v>
      </c>
      <c r="D209" s="184" t="s">
        <v>4085</v>
      </c>
      <c r="E209" s="185" t="s">
        <v>3947</v>
      </c>
      <c r="F209" s="188" t="s">
        <v>4071</v>
      </c>
      <c r="G209" s="191" t="str">
        <f>IF(COUNTIF(H209:AU209,"&lt;&gt;")=0,"",SUMPRODUCT(((Recommendations[ImplStatus]="Implemented")+(Recommendations[ImplStatus]="Compensated"))*ISNUMBER(MATCH(Recommendations[Id],H209:AU209,0)))/COUNTIF(H209:AU209,"&lt;&gt;"))</f>
        <v/>
      </c>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206"/>
    </row>
    <row r="210" spans="1:47" ht="60" customHeight="1" x14ac:dyDescent="0.35">
      <c r="A210" s="202" t="s">
        <v>4067</v>
      </c>
      <c r="B210" s="180" t="s">
        <v>4068</v>
      </c>
      <c r="C210" s="181" t="s">
        <v>4086</v>
      </c>
      <c r="D210" s="184" t="s">
        <v>4087</v>
      </c>
      <c r="E210" s="185" t="s">
        <v>3696</v>
      </c>
      <c r="F210" s="188" t="s">
        <v>4088</v>
      </c>
      <c r="G210" s="191" t="str">
        <f>IF(COUNTIF(H210:AU210,"&lt;&gt;")=0,"",SUMPRODUCT(((Recommendations[ImplStatus]="Implemented")+(Recommendations[ImplStatus]="Compensated"))*ISNUMBER(MATCH(Recommendations[Id],H210:AU210,0)))/COUNTIF(H210:AU210,"&lt;&gt;"))</f>
        <v/>
      </c>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206"/>
    </row>
    <row r="211" spans="1:47" ht="60" customHeight="1" x14ac:dyDescent="0.35">
      <c r="A211" s="202" t="s">
        <v>4067</v>
      </c>
      <c r="B211" s="180" t="s">
        <v>4068</v>
      </c>
      <c r="C211" s="181" t="s">
        <v>4089</v>
      </c>
      <c r="D211" s="184" t="s">
        <v>4090</v>
      </c>
      <c r="E211" s="185" t="s">
        <v>3696</v>
      </c>
      <c r="F211" s="188" t="s">
        <v>4088</v>
      </c>
      <c r="G211" s="191" t="str">
        <f>IF(COUNTIF(H211:AU211,"&lt;&gt;")=0,"",SUMPRODUCT(((Recommendations[ImplStatus]="Implemented")+(Recommendations[ImplStatus]="Compensated"))*ISNUMBER(MATCH(Recommendations[Id],H211:AU211,0)))/COUNTIF(H211:AU211,"&lt;&gt;"))</f>
        <v/>
      </c>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206"/>
    </row>
    <row r="212" spans="1:47" ht="60" customHeight="1" x14ac:dyDescent="0.35">
      <c r="A212" s="202" t="s">
        <v>4067</v>
      </c>
      <c r="B212" s="180" t="s">
        <v>4068</v>
      </c>
      <c r="C212" s="181" t="s">
        <v>4091</v>
      </c>
      <c r="D212" s="184" t="s">
        <v>4092</v>
      </c>
      <c r="E212" s="185" t="s">
        <v>3764</v>
      </c>
      <c r="F212" s="188" t="s">
        <v>4093</v>
      </c>
      <c r="G212" s="191" t="str">
        <f>IF(COUNTIF(H212:AU212,"&lt;&gt;")=0,"",SUMPRODUCT(((Recommendations[ImplStatus]="Implemented")+(Recommendations[ImplStatus]="Compensated"))*ISNUMBER(MATCH(Recommendations[Id],H212:AU212,0)))/COUNTIF(H212:AU212,"&lt;&gt;"))</f>
        <v/>
      </c>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206"/>
    </row>
    <row r="213" spans="1:47" ht="60" customHeight="1" x14ac:dyDescent="0.35">
      <c r="A213" s="202" t="s">
        <v>4067</v>
      </c>
      <c r="B213" s="180" t="s">
        <v>4068</v>
      </c>
      <c r="C213" s="181" t="s">
        <v>4094</v>
      </c>
      <c r="D213" s="184" t="s">
        <v>4095</v>
      </c>
      <c r="E213" s="185" t="s">
        <v>3696</v>
      </c>
      <c r="F213" s="188" t="s">
        <v>4096</v>
      </c>
      <c r="G213" s="191" t="str">
        <f>IF(COUNTIF(H213:AU213,"&lt;&gt;")=0,"",SUMPRODUCT(((Recommendations[ImplStatus]="Implemented")+(Recommendations[ImplStatus]="Compensated"))*ISNUMBER(MATCH(Recommendations[Id],H213:AU213,0)))/COUNTIF(H213:AU213,"&lt;&gt;"))</f>
        <v/>
      </c>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206"/>
    </row>
    <row r="214" spans="1:47" ht="60" customHeight="1" x14ac:dyDescent="0.35">
      <c r="A214" s="202" t="s">
        <v>4067</v>
      </c>
      <c r="B214" s="180" t="s">
        <v>4068</v>
      </c>
      <c r="C214" s="181" t="s">
        <v>4097</v>
      </c>
      <c r="D214" s="184" t="s">
        <v>4098</v>
      </c>
      <c r="E214" s="185" t="s">
        <v>3764</v>
      </c>
      <c r="F214" s="188" t="s">
        <v>4099</v>
      </c>
      <c r="G214" s="191" t="str">
        <f>IF(COUNTIF(H214:AU214,"&lt;&gt;")=0,"",SUMPRODUCT(((Recommendations[ImplStatus]="Implemented")+(Recommendations[ImplStatus]="Compensated"))*ISNUMBER(MATCH(Recommendations[Id],H214:AU214,0)))/COUNTIF(H214:AU214,"&lt;&gt;"))</f>
        <v/>
      </c>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206"/>
    </row>
    <row r="215" spans="1:47" ht="60" customHeight="1" x14ac:dyDescent="0.35">
      <c r="A215" s="202" t="s">
        <v>4067</v>
      </c>
      <c r="B215" s="180" t="s">
        <v>4068</v>
      </c>
      <c r="C215" s="181" t="s">
        <v>4100</v>
      </c>
      <c r="D215" s="184" t="s">
        <v>4101</v>
      </c>
      <c r="E215" s="185" t="s">
        <v>3667</v>
      </c>
      <c r="F215" s="188" t="s">
        <v>4099</v>
      </c>
      <c r="G215" s="191" t="str">
        <f>IF(COUNTIF(H215:AU215,"&lt;&gt;")=0,"",SUMPRODUCT(((Recommendations[ImplStatus]="Implemented")+(Recommendations[ImplStatus]="Compensated"))*ISNUMBER(MATCH(Recommendations[Id],H215:AU215,0)))/COUNTIF(H215:AU215,"&lt;&gt;"))</f>
        <v/>
      </c>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206"/>
    </row>
    <row r="216" spans="1:47" ht="60" customHeight="1" x14ac:dyDescent="0.35">
      <c r="A216" s="202" t="s">
        <v>4067</v>
      </c>
      <c r="B216" s="180" t="s">
        <v>4068</v>
      </c>
      <c r="C216" s="181" t="s">
        <v>4102</v>
      </c>
      <c r="D216" s="184" t="s">
        <v>4103</v>
      </c>
      <c r="E216" s="185" t="s">
        <v>3667</v>
      </c>
      <c r="F216" s="188" t="s">
        <v>4099</v>
      </c>
      <c r="G216" s="191" t="str">
        <f>IF(COUNTIF(H216:AU216,"&lt;&gt;")=0,"",SUMPRODUCT(((Recommendations[ImplStatus]="Implemented")+(Recommendations[ImplStatus]="Compensated"))*ISNUMBER(MATCH(Recommendations[Id],H216:AU216,0)))/COUNTIF(H216:AU216,"&lt;&gt;"))</f>
        <v/>
      </c>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206"/>
    </row>
    <row r="217" spans="1:47" ht="60" customHeight="1" x14ac:dyDescent="0.35">
      <c r="A217" s="202" t="s">
        <v>4067</v>
      </c>
      <c r="B217" s="180" t="s">
        <v>4068</v>
      </c>
      <c r="C217" s="181" t="s">
        <v>4104</v>
      </c>
      <c r="D217" s="184" t="s">
        <v>4105</v>
      </c>
      <c r="E217" s="185" t="s">
        <v>3696</v>
      </c>
      <c r="F217" s="188" t="s">
        <v>4099</v>
      </c>
      <c r="G217" s="191" t="str">
        <f>IF(COUNTIF(H217:AU217,"&lt;&gt;")=0,"",SUMPRODUCT(((Recommendations[ImplStatus]="Implemented")+(Recommendations[ImplStatus]="Compensated"))*ISNUMBER(MATCH(Recommendations[Id],H217:AU217,0)))/COUNTIF(H217:AU217,"&lt;&gt;"))</f>
        <v/>
      </c>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206"/>
    </row>
    <row r="218" spans="1:47" ht="60" customHeight="1" x14ac:dyDescent="0.35">
      <c r="A218" s="202" t="s">
        <v>4067</v>
      </c>
      <c r="B218" s="180" t="s">
        <v>4068</v>
      </c>
      <c r="C218" s="181" t="s">
        <v>4106</v>
      </c>
      <c r="D218" s="184" t="s">
        <v>4107</v>
      </c>
      <c r="E218" s="185" t="s">
        <v>3696</v>
      </c>
      <c r="F218" s="188" t="s">
        <v>4099</v>
      </c>
      <c r="G218" s="191" t="str">
        <f>IF(COUNTIF(H218:AU218,"&lt;&gt;")=0,"",SUMPRODUCT(((Recommendations[ImplStatus]="Implemented")+(Recommendations[ImplStatus]="Compensated"))*ISNUMBER(MATCH(Recommendations[Id],H218:AU218,0)))/COUNTIF(H218:AU218,"&lt;&gt;"))</f>
        <v/>
      </c>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206"/>
    </row>
    <row r="219" spans="1:47" ht="60" customHeight="1" x14ac:dyDescent="0.35">
      <c r="A219" s="202" t="s">
        <v>4067</v>
      </c>
      <c r="B219" s="180" t="s">
        <v>4068</v>
      </c>
      <c r="C219" s="181" t="s">
        <v>4108</v>
      </c>
      <c r="D219" s="184" t="s">
        <v>4109</v>
      </c>
      <c r="E219" s="185" t="s">
        <v>3696</v>
      </c>
      <c r="F219" s="188" t="s">
        <v>4099</v>
      </c>
      <c r="G219" s="191" t="str">
        <f>IF(COUNTIF(H219:AU219,"&lt;&gt;")=0,"",SUMPRODUCT(((Recommendations[ImplStatus]="Implemented")+(Recommendations[ImplStatus]="Compensated"))*ISNUMBER(MATCH(Recommendations[Id],H219:AU219,0)))/COUNTIF(H219:AU219,"&lt;&gt;"))</f>
        <v/>
      </c>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206"/>
    </row>
    <row r="220" spans="1:47" ht="60" customHeight="1" x14ac:dyDescent="0.35">
      <c r="A220" s="202" t="s">
        <v>4067</v>
      </c>
      <c r="B220" s="180" t="s">
        <v>4068</v>
      </c>
      <c r="C220" s="181" t="s">
        <v>4110</v>
      </c>
      <c r="D220" s="184" t="s">
        <v>4111</v>
      </c>
      <c r="E220" s="185" t="s">
        <v>3696</v>
      </c>
      <c r="F220" s="188" t="s">
        <v>4099</v>
      </c>
      <c r="G220" s="191" t="str">
        <f>IF(COUNTIF(H220:AU220,"&lt;&gt;")=0,"",SUMPRODUCT(((Recommendations[ImplStatus]="Implemented")+(Recommendations[ImplStatus]="Compensated"))*ISNUMBER(MATCH(Recommendations[Id],H220:AU220,0)))/COUNTIF(H220:AU220,"&lt;&gt;"))</f>
        <v/>
      </c>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206"/>
    </row>
    <row r="221" spans="1:47" ht="60" customHeight="1" outlineLevel="2" x14ac:dyDescent="0.35">
      <c r="A221" s="201" t="s">
        <v>4067</v>
      </c>
      <c r="B221" s="179" t="s">
        <v>4112</v>
      </c>
      <c r="C221" s="179"/>
      <c r="D221" s="183"/>
      <c r="E221" s="179"/>
      <c r="F221" s="187"/>
      <c r="G221" s="190" t="str">
        <f>IF(COUNTIF(H221:AU221,"&lt;&gt;")=0,"",SUMPRODUCT(((Recommendations[ImplStatus]="Implemented")+(Recommendations[ImplStatus]="Compensated"))*ISNUMBER(MATCH(Recommendations[Id],H221:AU221,0)))/COUNTIF(H221:AU221,"&lt;&gt;"))</f>
        <v/>
      </c>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205"/>
    </row>
    <row r="222" spans="1:47" ht="60" customHeight="1" x14ac:dyDescent="0.35">
      <c r="A222" s="202" t="s">
        <v>4067</v>
      </c>
      <c r="B222" s="180" t="s">
        <v>4112</v>
      </c>
      <c r="C222" s="181" t="s">
        <v>4113</v>
      </c>
      <c r="D222" s="184" t="s">
        <v>4114</v>
      </c>
      <c r="E222" s="185" t="s">
        <v>3764</v>
      </c>
      <c r="F222" s="188" t="s">
        <v>4115</v>
      </c>
      <c r="G222" s="191" t="str">
        <f>IF(COUNTIF(H222:AU222,"&lt;&gt;")=0,"",SUMPRODUCT(((Recommendations[ImplStatus]="Implemented")+(Recommendations[ImplStatus]="Compensated"))*ISNUMBER(MATCH(Recommendations[Id],H222:AU222,0)))/COUNTIF(H222:AU222,"&lt;&gt;"))</f>
        <v/>
      </c>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206"/>
    </row>
    <row r="223" spans="1:47" ht="60" customHeight="1" x14ac:dyDescent="0.35">
      <c r="A223" s="202" t="s">
        <v>4067</v>
      </c>
      <c r="B223" s="180" t="s">
        <v>4112</v>
      </c>
      <c r="C223" s="181" t="s">
        <v>4116</v>
      </c>
      <c r="D223" s="184" t="s">
        <v>4117</v>
      </c>
      <c r="E223" s="185" t="s">
        <v>3764</v>
      </c>
      <c r="F223" s="188" t="s">
        <v>4115</v>
      </c>
      <c r="G223" s="191" t="str">
        <f>IF(COUNTIF(H223:AU223,"&lt;&gt;")=0,"",SUMPRODUCT(((Recommendations[ImplStatus]="Implemented")+(Recommendations[ImplStatus]="Compensated"))*ISNUMBER(MATCH(Recommendations[Id],H223:AU223,0)))/COUNTIF(H223:AU223,"&lt;&gt;"))</f>
        <v/>
      </c>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206"/>
    </row>
    <row r="224" spans="1:47" ht="60" customHeight="1" x14ac:dyDescent="0.35">
      <c r="A224" s="202" t="s">
        <v>4067</v>
      </c>
      <c r="B224" s="180" t="s">
        <v>4112</v>
      </c>
      <c r="C224" s="181" t="s">
        <v>4118</v>
      </c>
      <c r="D224" s="184" t="s">
        <v>4119</v>
      </c>
      <c r="E224" s="185" t="s">
        <v>3764</v>
      </c>
      <c r="F224" s="188" t="s">
        <v>4115</v>
      </c>
      <c r="G224" s="191" t="str">
        <f>IF(COUNTIF(H224:AU224,"&lt;&gt;")=0,"",SUMPRODUCT(((Recommendations[ImplStatus]="Implemented")+(Recommendations[ImplStatus]="Compensated"))*ISNUMBER(MATCH(Recommendations[Id],H224:AU224,0)))/COUNTIF(H224:AU224,"&lt;&gt;"))</f>
        <v/>
      </c>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206"/>
    </row>
    <row r="225" spans="1:47" ht="60" customHeight="1" x14ac:dyDescent="0.35">
      <c r="A225" s="202" t="s">
        <v>4067</v>
      </c>
      <c r="B225" s="180" t="s">
        <v>4112</v>
      </c>
      <c r="C225" s="181" t="s">
        <v>4120</v>
      </c>
      <c r="D225" s="184" t="s">
        <v>4121</v>
      </c>
      <c r="E225" s="185" t="s">
        <v>3764</v>
      </c>
      <c r="F225" s="188" t="s">
        <v>4115</v>
      </c>
      <c r="G225" s="191" t="str">
        <f>IF(COUNTIF(H225:AU225,"&lt;&gt;")=0,"",SUMPRODUCT(((Recommendations[ImplStatus]="Implemented")+(Recommendations[ImplStatus]="Compensated"))*ISNUMBER(MATCH(Recommendations[Id],H225:AU225,0)))/COUNTIF(H225:AU225,"&lt;&gt;"))</f>
        <v/>
      </c>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206"/>
    </row>
    <row r="226" spans="1:47" ht="60" customHeight="1" x14ac:dyDescent="0.35">
      <c r="A226" s="202" t="s">
        <v>4067</v>
      </c>
      <c r="B226" s="180" t="s">
        <v>4112</v>
      </c>
      <c r="C226" s="181" t="s">
        <v>4122</v>
      </c>
      <c r="D226" s="184" t="s">
        <v>4123</v>
      </c>
      <c r="E226" s="185" t="s">
        <v>3764</v>
      </c>
      <c r="F226" s="188" t="s">
        <v>4115</v>
      </c>
      <c r="G226" s="191" t="str">
        <f>IF(COUNTIF(H226:AU226,"&lt;&gt;")=0,"",SUMPRODUCT(((Recommendations[ImplStatus]="Implemented")+(Recommendations[ImplStatus]="Compensated"))*ISNUMBER(MATCH(Recommendations[Id],H226:AU226,0)))/COUNTIF(H226:AU226,"&lt;&gt;"))</f>
        <v/>
      </c>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206"/>
    </row>
    <row r="227" spans="1:47" ht="60" customHeight="1" x14ac:dyDescent="0.35">
      <c r="A227" s="202" t="s">
        <v>4067</v>
      </c>
      <c r="B227" s="180" t="s">
        <v>4112</v>
      </c>
      <c r="C227" s="181" t="s">
        <v>4124</v>
      </c>
      <c r="D227" s="184" t="s">
        <v>4125</v>
      </c>
      <c r="E227" s="185" t="s">
        <v>3764</v>
      </c>
      <c r="F227" s="188" t="s">
        <v>4115</v>
      </c>
      <c r="G227" s="191" t="str">
        <f>IF(COUNTIF(H227:AU227,"&lt;&gt;")=0,"",SUMPRODUCT(((Recommendations[ImplStatus]="Implemented")+(Recommendations[ImplStatus]="Compensated"))*ISNUMBER(MATCH(Recommendations[Id],H227:AU227,0)))/COUNTIF(H227:AU227,"&lt;&gt;"))</f>
        <v/>
      </c>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206"/>
    </row>
    <row r="228" spans="1:47" ht="60" customHeight="1" x14ac:dyDescent="0.35">
      <c r="A228" s="202" t="s">
        <v>4067</v>
      </c>
      <c r="B228" s="180" t="s">
        <v>4112</v>
      </c>
      <c r="C228" s="181" t="s">
        <v>4126</v>
      </c>
      <c r="D228" s="184" t="s">
        <v>4127</v>
      </c>
      <c r="E228" s="185" t="s">
        <v>3764</v>
      </c>
      <c r="F228" s="188" t="s">
        <v>4115</v>
      </c>
      <c r="G228" s="191" t="str">
        <f>IF(COUNTIF(H228:AU228,"&lt;&gt;")=0,"",SUMPRODUCT(((Recommendations[ImplStatus]="Implemented")+(Recommendations[ImplStatus]="Compensated"))*ISNUMBER(MATCH(Recommendations[Id],H228:AU228,0)))/COUNTIF(H228:AU228,"&lt;&gt;"))</f>
        <v/>
      </c>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206"/>
    </row>
    <row r="229" spans="1:47" ht="60" customHeight="1" x14ac:dyDescent="0.35">
      <c r="A229" s="202" t="s">
        <v>4067</v>
      </c>
      <c r="B229" s="180" t="s">
        <v>4112</v>
      </c>
      <c r="C229" s="181" t="s">
        <v>4128</v>
      </c>
      <c r="D229" s="184" t="s">
        <v>4129</v>
      </c>
      <c r="E229" s="185" t="s">
        <v>3667</v>
      </c>
      <c r="F229" s="188" t="s">
        <v>4115</v>
      </c>
      <c r="G229" s="191" t="str">
        <f>IF(COUNTIF(H229:AU229,"&lt;&gt;")=0,"",SUMPRODUCT(((Recommendations[ImplStatus]="Implemented")+(Recommendations[ImplStatus]="Compensated"))*ISNUMBER(MATCH(Recommendations[Id],H229:AU229,0)))/COUNTIF(H229:AU229,"&lt;&gt;"))</f>
        <v/>
      </c>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206"/>
    </row>
    <row r="230" spans="1:47" ht="60" customHeight="1" x14ac:dyDescent="0.35">
      <c r="A230" s="202" t="s">
        <v>4067</v>
      </c>
      <c r="B230" s="180" t="s">
        <v>4112</v>
      </c>
      <c r="C230" s="181" t="s">
        <v>4130</v>
      </c>
      <c r="D230" s="184" t="s">
        <v>4131</v>
      </c>
      <c r="E230" s="185" t="s">
        <v>3667</v>
      </c>
      <c r="F230" s="188" t="s">
        <v>4115</v>
      </c>
      <c r="G230" s="191" t="str">
        <f>IF(COUNTIF(H230:AU230,"&lt;&gt;")=0,"",SUMPRODUCT(((Recommendations[ImplStatus]="Implemented")+(Recommendations[ImplStatus]="Compensated"))*ISNUMBER(MATCH(Recommendations[Id],H230:AU230,0)))/COUNTIF(H230:AU230,"&lt;&gt;"))</f>
        <v/>
      </c>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206"/>
    </row>
    <row r="231" spans="1:47" ht="60" customHeight="1" x14ac:dyDescent="0.35">
      <c r="A231" s="202" t="s">
        <v>4067</v>
      </c>
      <c r="B231" s="180" t="s">
        <v>4112</v>
      </c>
      <c r="C231" s="181" t="s">
        <v>4132</v>
      </c>
      <c r="D231" s="184" t="s">
        <v>4133</v>
      </c>
      <c r="E231" s="185" t="s">
        <v>3764</v>
      </c>
      <c r="F231" s="188" t="s">
        <v>4134</v>
      </c>
      <c r="G231" s="191" t="str">
        <f>IF(COUNTIF(H231:AU231,"&lt;&gt;")=0,"",SUMPRODUCT(((Recommendations[ImplStatus]="Implemented")+(Recommendations[ImplStatus]="Compensated"))*ISNUMBER(MATCH(Recommendations[Id],H231:AU231,0)))/COUNTIF(H231:AU231,"&lt;&gt;"))</f>
        <v/>
      </c>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206"/>
    </row>
    <row r="232" spans="1:47" ht="60" customHeight="1" x14ac:dyDescent="0.35">
      <c r="A232" s="202" t="s">
        <v>4067</v>
      </c>
      <c r="B232" s="180" t="s">
        <v>4112</v>
      </c>
      <c r="C232" s="181" t="s">
        <v>4135</v>
      </c>
      <c r="D232" s="184" t="s">
        <v>4136</v>
      </c>
      <c r="E232" s="185" t="s">
        <v>3764</v>
      </c>
      <c r="F232" s="188" t="s">
        <v>4134</v>
      </c>
      <c r="G232" s="191" t="str">
        <f>IF(COUNTIF(H232:AU232,"&lt;&gt;")=0,"",SUMPRODUCT(((Recommendations[ImplStatus]="Implemented")+(Recommendations[ImplStatus]="Compensated"))*ISNUMBER(MATCH(Recommendations[Id],H232:AU232,0)))/COUNTIF(H232:AU232,"&lt;&gt;"))</f>
        <v/>
      </c>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206"/>
    </row>
    <row r="233" spans="1:47" ht="60" customHeight="1" x14ac:dyDescent="0.35">
      <c r="A233" s="202" t="s">
        <v>4067</v>
      </c>
      <c r="B233" s="180" t="s">
        <v>4112</v>
      </c>
      <c r="C233" s="181" t="s">
        <v>4137</v>
      </c>
      <c r="D233" s="184" t="s">
        <v>4138</v>
      </c>
      <c r="E233" s="185" t="s">
        <v>3696</v>
      </c>
      <c r="F233" s="188" t="s">
        <v>4134</v>
      </c>
      <c r="G233" s="191" t="str">
        <f>IF(COUNTIF(H233:AU233,"&lt;&gt;")=0,"",SUMPRODUCT(((Recommendations[ImplStatus]="Implemented")+(Recommendations[ImplStatus]="Compensated"))*ISNUMBER(MATCH(Recommendations[Id],H233:AU233,0)))/COUNTIF(H233:AU233,"&lt;&gt;"))</f>
        <v/>
      </c>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206"/>
    </row>
    <row r="234" spans="1:47" ht="60" customHeight="1" x14ac:dyDescent="0.35">
      <c r="A234" s="202" t="s">
        <v>4067</v>
      </c>
      <c r="B234" s="180" t="s">
        <v>4112</v>
      </c>
      <c r="C234" s="181" t="s">
        <v>4139</v>
      </c>
      <c r="D234" s="184" t="s">
        <v>4140</v>
      </c>
      <c r="E234" s="185" t="s">
        <v>3696</v>
      </c>
      <c r="F234" s="188" t="s">
        <v>4134</v>
      </c>
      <c r="G234" s="191" t="str">
        <f>IF(COUNTIF(H234:AU234,"&lt;&gt;")=0,"",SUMPRODUCT(((Recommendations[ImplStatus]="Implemented")+(Recommendations[ImplStatus]="Compensated"))*ISNUMBER(MATCH(Recommendations[Id],H234:AU234,0)))/COUNTIF(H234:AU234,"&lt;&gt;"))</f>
        <v/>
      </c>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206"/>
    </row>
    <row r="235" spans="1:47" ht="60" customHeight="1" x14ac:dyDescent="0.35">
      <c r="A235" s="202" t="s">
        <v>4067</v>
      </c>
      <c r="B235" s="180" t="s">
        <v>4112</v>
      </c>
      <c r="C235" s="181" t="s">
        <v>4141</v>
      </c>
      <c r="D235" s="184" t="s">
        <v>4142</v>
      </c>
      <c r="E235" s="185" t="s">
        <v>3764</v>
      </c>
      <c r="F235" s="188" t="s">
        <v>4134</v>
      </c>
      <c r="G235" s="191" t="str">
        <f>IF(COUNTIF(H235:AU235,"&lt;&gt;")=0,"",SUMPRODUCT(((Recommendations[ImplStatus]="Implemented")+(Recommendations[ImplStatus]="Compensated"))*ISNUMBER(MATCH(Recommendations[Id],H235:AU235,0)))/COUNTIF(H235:AU235,"&lt;&gt;"))</f>
        <v/>
      </c>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206"/>
    </row>
    <row r="236" spans="1:47" ht="60" customHeight="1" x14ac:dyDescent="0.35">
      <c r="A236" s="202" t="s">
        <v>4067</v>
      </c>
      <c r="B236" s="180" t="s">
        <v>4112</v>
      </c>
      <c r="C236" s="181" t="s">
        <v>4143</v>
      </c>
      <c r="D236" s="184" t="s">
        <v>4144</v>
      </c>
      <c r="E236" s="185" t="s">
        <v>3696</v>
      </c>
      <c r="F236" s="188" t="s">
        <v>4134</v>
      </c>
      <c r="G236" s="191" t="str">
        <f>IF(COUNTIF(H236:AU236,"&lt;&gt;")=0,"",SUMPRODUCT(((Recommendations[ImplStatus]="Implemented")+(Recommendations[ImplStatus]="Compensated"))*ISNUMBER(MATCH(Recommendations[Id],H236:AU236,0)))/COUNTIF(H236:AU236,"&lt;&gt;"))</f>
        <v/>
      </c>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206"/>
    </row>
    <row r="237" spans="1:47" ht="60" customHeight="1" outlineLevel="2" x14ac:dyDescent="0.35">
      <c r="A237" s="201" t="s">
        <v>4067</v>
      </c>
      <c r="B237" s="179" t="s">
        <v>4145</v>
      </c>
      <c r="C237" s="179"/>
      <c r="D237" s="183"/>
      <c r="E237" s="179"/>
      <c r="F237" s="187"/>
      <c r="G237" s="190" t="str">
        <f>IF(COUNTIF(H237:AU237,"&lt;&gt;")=0,"",SUMPRODUCT(((Recommendations[ImplStatus]="Implemented")+(Recommendations[ImplStatus]="Compensated"))*ISNUMBER(MATCH(Recommendations[Id],H237:AU237,0)))/COUNTIF(H237:AU237,"&lt;&gt;"))</f>
        <v/>
      </c>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205"/>
    </row>
    <row r="238" spans="1:47" ht="60" customHeight="1" x14ac:dyDescent="0.35">
      <c r="A238" s="202" t="s">
        <v>4067</v>
      </c>
      <c r="B238" s="180" t="s">
        <v>4145</v>
      </c>
      <c r="C238" s="181" t="s">
        <v>4146</v>
      </c>
      <c r="D238" s="184" t="s">
        <v>4147</v>
      </c>
      <c r="E238" s="185" t="s">
        <v>3667</v>
      </c>
      <c r="F238" s="188" t="s">
        <v>4148</v>
      </c>
      <c r="G238" s="191" t="str">
        <f>IF(COUNTIF(H238:AU238,"&lt;&gt;")=0,"",SUMPRODUCT(((Recommendations[ImplStatus]="Implemented")+(Recommendations[ImplStatus]="Compensated"))*ISNUMBER(MATCH(Recommendations[Id],H238:AU238,0)))/COUNTIF(H238:AU238,"&lt;&gt;"))</f>
        <v/>
      </c>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206"/>
    </row>
    <row r="239" spans="1:47" ht="60" customHeight="1" x14ac:dyDescent="0.35">
      <c r="A239" s="202" t="s">
        <v>4067</v>
      </c>
      <c r="B239" s="180" t="s">
        <v>4145</v>
      </c>
      <c r="C239" s="181" t="s">
        <v>4149</v>
      </c>
      <c r="D239" s="184" t="s">
        <v>4150</v>
      </c>
      <c r="E239" s="185" t="s">
        <v>3667</v>
      </c>
      <c r="F239" s="188" t="s">
        <v>4148</v>
      </c>
      <c r="G239" s="191" t="str">
        <f>IF(COUNTIF(H239:AU239,"&lt;&gt;")=0,"",SUMPRODUCT(((Recommendations[ImplStatus]="Implemented")+(Recommendations[ImplStatus]="Compensated"))*ISNUMBER(MATCH(Recommendations[Id],H239:AU239,0)))/COUNTIF(H239:AU239,"&lt;&gt;"))</f>
        <v/>
      </c>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206"/>
    </row>
    <row r="240" spans="1:47" ht="60" customHeight="1" x14ac:dyDescent="0.35">
      <c r="A240" s="202" t="s">
        <v>4067</v>
      </c>
      <c r="B240" s="180" t="s">
        <v>4145</v>
      </c>
      <c r="C240" s="181" t="s">
        <v>4151</v>
      </c>
      <c r="D240" s="184" t="s">
        <v>4152</v>
      </c>
      <c r="E240" s="185" t="s">
        <v>3667</v>
      </c>
      <c r="F240" s="188" t="s">
        <v>4148</v>
      </c>
      <c r="G240" s="191" t="str">
        <f>IF(COUNTIF(H240:AU240,"&lt;&gt;")=0,"",SUMPRODUCT(((Recommendations[ImplStatus]="Implemented")+(Recommendations[ImplStatus]="Compensated"))*ISNUMBER(MATCH(Recommendations[Id],H240:AU240,0)))/COUNTIF(H240:AU240,"&lt;&gt;"))</f>
        <v/>
      </c>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206"/>
    </row>
    <row r="241" spans="1:47" ht="60" customHeight="1" x14ac:dyDescent="0.35">
      <c r="A241" s="202" t="s">
        <v>4067</v>
      </c>
      <c r="B241" s="180" t="s">
        <v>4145</v>
      </c>
      <c r="C241" s="181" t="s">
        <v>4153</v>
      </c>
      <c r="D241" s="184" t="s">
        <v>4154</v>
      </c>
      <c r="E241" s="185" t="s">
        <v>3667</v>
      </c>
      <c r="F241" s="188" t="s">
        <v>4148</v>
      </c>
      <c r="G241" s="191" t="str">
        <f>IF(COUNTIF(H241:AU241,"&lt;&gt;")=0,"",SUMPRODUCT(((Recommendations[ImplStatus]="Implemented")+(Recommendations[ImplStatus]="Compensated"))*ISNUMBER(MATCH(Recommendations[Id],H241:AU241,0)))/COUNTIF(H241:AU241,"&lt;&gt;"))</f>
        <v/>
      </c>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206"/>
    </row>
    <row r="242" spans="1:47" ht="60" customHeight="1" x14ac:dyDescent="0.35">
      <c r="A242" s="202" t="s">
        <v>4067</v>
      </c>
      <c r="B242" s="180" t="s">
        <v>4145</v>
      </c>
      <c r="C242" s="181" t="s">
        <v>4155</v>
      </c>
      <c r="D242" s="184" t="s">
        <v>4156</v>
      </c>
      <c r="E242" s="185" t="s">
        <v>3667</v>
      </c>
      <c r="F242" s="188" t="s">
        <v>4148</v>
      </c>
      <c r="G242" s="191" t="str">
        <f>IF(COUNTIF(H242:AU242,"&lt;&gt;")=0,"",SUMPRODUCT(((Recommendations[ImplStatus]="Implemented")+(Recommendations[ImplStatus]="Compensated"))*ISNUMBER(MATCH(Recommendations[Id],H242:AU242,0)))/COUNTIF(H242:AU242,"&lt;&gt;"))</f>
        <v/>
      </c>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206"/>
    </row>
    <row r="243" spans="1:47" ht="60" customHeight="1" x14ac:dyDescent="0.35">
      <c r="A243" s="202" t="s">
        <v>4067</v>
      </c>
      <c r="B243" s="180" t="s">
        <v>4145</v>
      </c>
      <c r="C243" s="181" t="s">
        <v>4157</v>
      </c>
      <c r="D243" s="184" t="s">
        <v>4158</v>
      </c>
      <c r="E243" s="185" t="s">
        <v>3667</v>
      </c>
      <c r="F243" s="188" t="s">
        <v>4148</v>
      </c>
      <c r="G243" s="191" t="str">
        <f>IF(COUNTIF(H243:AU243,"&lt;&gt;")=0,"",SUMPRODUCT(((Recommendations[ImplStatus]="Implemented")+(Recommendations[ImplStatus]="Compensated"))*ISNUMBER(MATCH(Recommendations[Id],H243:AU243,0)))/COUNTIF(H243:AU243,"&lt;&gt;"))</f>
        <v/>
      </c>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206"/>
    </row>
    <row r="244" spans="1:47" ht="60" customHeight="1" x14ac:dyDescent="0.35">
      <c r="A244" s="202" t="s">
        <v>4067</v>
      </c>
      <c r="B244" s="180" t="s">
        <v>4145</v>
      </c>
      <c r="C244" s="181" t="s">
        <v>4159</v>
      </c>
      <c r="D244" s="184" t="s">
        <v>4160</v>
      </c>
      <c r="E244" s="185" t="s">
        <v>3667</v>
      </c>
      <c r="F244" s="188" t="s">
        <v>4148</v>
      </c>
      <c r="G244" s="191" t="str">
        <f>IF(COUNTIF(H244:AU244,"&lt;&gt;")=0,"",SUMPRODUCT(((Recommendations[ImplStatus]="Implemented")+(Recommendations[ImplStatus]="Compensated"))*ISNUMBER(MATCH(Recommendations[Id],H244:AU244,0)))/COUNTIF(H244:AU244,"&lt;&gt;"))</f>
        <v/>
      </c>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206"/>
    </row>
    <row r="245" spans="1:47" ht="60" customHeight="1" x14ac:dyDescent="0.35">
      <c r="A245" s="202" t="s">
        <v>4067</v>
      </c>
      <c r="B245" s="180" t="s">
        <v>4145</v>
      </c>
      <c r="C245" s="181" t="s">
        <v>4161</v>
      </c>
      <c r="D245" s="184" t="s">
        <v>4162</v>
      </c>
      <c r="E245" s="185" t="s">
        <v>3667</v>
      </c>
      <c r="F245" s="188" t="s">
        <v>4148</v>
      </c>
      <c r="G245" s="191" t="str">
        <f>IF(COUNTIF(H245:AU245,"&lt;&gt;")=0,"",SUMPRODUCT(((Recommendations[ImplStatus]="Implemented")+(Recommendations[ImplStatus]="Compensated"))*ISNUMBER(MATCH(Recommendations[Id],H245:AU245,0)))/COUNTIF(H245:AU245,"&lt;&gt;"))</f>
        <v/>
      </c>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206"/>
    </row>
    <row r="246" spans="1:47" ht="60" customHeight="1" x14ac:dyDescent="0.35">
      <c r="A246" s="202" t="s">
        <v>4067</v>
      </c>
      <c r="B246" s="180" t="s">
        <v>4145</v>
      </c>
      <c r="C246" s="181" t="s">
        <v>4163</v>
      </c>
      <c r="D246" s="184" t="s">
        <v>4164</v>
      </c>
      <c r="E246" s="185" t="s">
        <v>3667</v>
      </c>
      <c r="F246" s="188" t="s">
        <v>4148</v>
      </c>
      <c r="G246" s="191" t="str">
        <f>IF(COUNTIF(H246:AU246,"&lt;&gt;")=0,"",SUMPRODUCT(((Recommendations[ImplStatus]="Implemented")+(Recommendations[ImplStatus]="Compensated"))*ISNUMBER(MATCH(Recommendations[Id],H246:AU246,0)))/COUNTIF(H246:AU246,"&lt;&gt;"))</f>
        <v/>
      </c>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206"/>
    </row>
    <row r="247" spans="1:47" ht="60" customHeight="1" x14ac:dyDescent="0.35">
      <c r="A247" s="202" t="s">
        <v>4067</v>
      </c>
      <c r="B247" s="180" t="s">
        <v>4145</v>
      </c>
      <c r="C247" s="181" t="s">
        <v>4165</v>
      </c>
      <c r="D247" s="184" t="s">
        <v>4166</v>
      </c>
      <c r="E247" s="185" t="s">
        <v>3667</v>
      </c>
      <c r="F247" s="188" t="s">
        <v>4148</v>
      </c>
      <c r="G247" s="191" t="str">
        <f>IF(COUNTIF(H247:AU247,"&lt;&gt;")=0,"",SUMPRODUCT(((Recommendations[ImplStatus]="Implemented")+(Recommendations[ImplStatus]="Compensated"))*ISNUMBER(MATCH(Recommendations[Id],H247:AU247,0)))/COUNTIF(H247:AU247,"&lt;&gt;"))</f>
        <v/>
      </c>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206"/>
    </row>
    <row r="248" spans="1:47" ht="60" customHeight="1" x14ac:dyDescent="0.35">
      <c r="A248" s="202" t="s">
        <v>4067</v>
      </c>
      <c r="B248" s="180" t="s">
        <v>4145</v>
      </c>
      <c r="C248" s="181" t="s">
        <v>4167</v>
      </c>
      <c r="D248" s="184" t="s">
        <v>4168</v>
      </c>
      <c r="E248" s="185" t="s">
        <v>3696</v>
      </c>
      <c r="F248" s="188" t="s">
        <v>4148</v>
      </c>
      <c r="G248" s="191" t="str">
        <f>IF(COUNTIF(H248:AU248,"&lt;&gt;")=0,"",SUMPRODUCT(((Recommendations[ImplStatus]="Implemented")+(Recommendations[ImplStatus]="Compensated"))*ISNUMBER(MATCH(Recommendations[Id],H248:AU248,0)))/COUNTIF(H248:AU248,"&lt;&gt;"))</f>
        <v/>
      </c>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206"/>
    </row>
    <row r="249" spans="1:47" ht="60" customHeight="1" x14ac:dyDescent="0.35">
      <c r="A249" s="202" t="s">
        <v>4067</v>
      </c>
      <c r="B249" s="180" t="s">
        <v>4145</v>
      </c>
      <c r="C249" s="181" t="s">
        <v>4169</v>
      </c>
      <c r="D249" s="184" t="s">
        <v>4170</v>
      </c>
      <c r="E249" s="185" t="s">
        <v>3696</v>
      </c>
      <c r="F249" s="188" t="s">
        <v>4171</v>
      </c>
      <c r="G249" s="191" t="str">
        <f>IF(COUNTIF(H249:AU249,"&lt;&gt;")=0,"",SUMPRODUCT(((Recommendations[ImplStatus]="Implemented")+(Recommendations[ImplStatus]="Compensated"))*ISNUMBER(MATCH(Recommendations[Id],H249:AU249,0)))/COUNTIF(H249:AU249,"&lt;&gt;"))</f>
        <v/>
      </c>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206"/>
    </row>
    <row r="250" spans="1:47" ht="60" customHeight="1" x14ac:dyDescent="0.35">
      <c r="A250" s="202" t="s">
        <v>4067</v>
      </c>
      <c r="B250" s="180" t="s">
        <v>4145</v>
      </c>
      <c r="C250" s="181" t="s">
        <v>4172</v>
      </c>
      <c r="D250" s="184" t="s">
        <v>4173</v>
      </c>
      <c r="E250" s="185" t="s">
        <v>3696</v>
      </c>
      <c r="F250" s="188" t="s">
        <v>4171</v>
      </c>
      <c r="G250" s="191" t="str">
        <f>IF(COUNTIF(H250:AU250,"&lt;&gt;")=0,"",SUMPRODUCT(((Recommendations[ImplStatus]="Implemented")+(Recommendations[ImplStatus]="Compensated"))*ISNUMBER(MATCH(Recommendations[Id],H250:AU250,0)))/COUNTIF(H250:AU250,"&lt;&gt;"))</f>
        <v/>
      </c>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206"/>
    </row>
    <row r="251" spans="1:47" ht="60" customHeight="1" outlineLevel="2" x14ac:dyDescent="0.35">
      <c r="A251" s="201" t="s">
        <v>4067</v>
      </c>
      <c r="B251" s="179" t="s">
        <v>4174</v>
      </c>
      <c r="C251" s="179"/>
      <c r="D251" s="183"/>
      <c r="E251" s="179"/>
      <c r="F251" s="187"/>
      <c r="G251" s="190" t="str">
        <f>IF(COUNTIF(H251:AU251,"&lt;&gt;")=0,"",SUMPRODUCT(((Recommendations[ImplStatus]="Implemented")+(Recommendations[ImplStatus]="Compensated"))*ISNUMBER(MATCH(Recommendations[Id],H251:AU251,0)))/COUNTIF(H251:AU251,"&lt;&gt;"))</f>
        <v/>
      </c>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205"/>
    </row>
    <row r="252" spans="1:47" ht="60" customHeight="1" x14ac:dyDescent="0.35">
      <c r="A252" s="202" t="s">
        <v>4067</v>
      </c>
      <c r="B252" s="180" t="s">
        <v>4174</v>
      </c>
      <c r="C252" s="181" t="s">
        <v>4175</v>
      </c>
      <c r="D252" s="184" t="s">
        <v>4176</v>
      </c>
      <c r="E252" s="185" t="s">
        <v>3764</v>
      </c>
      <c r="F252" s="188" t="s">
        <v>4177</v>
      </c>
      <c r="G252" s="191" t="str">
        <f>IF(COUNTIF(H252:AU252,"&lt;&gt;")=0,"",SUMPRODUCT(((Recommendations[ImplStatus]="Implemented")+(Recommendations[ImplStatus]="Compensated"))*ISNUMBER(MATCH(Recommendations[Id],H252:AU252,0)))/COUNTIF(H252:AU252,"&lt;&gt;"))</f>
        <v/>
      </c>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206"/>
    </row>
    <row r="253" spans="1:47" ht="60" customHeight="1" x14ac:dyDescent="0.35">
      <c r="A253" s="202" t="s">
        <v>4067</v>
      </c>
      <c r="B253" s="180" t="s">
        <v>4174</v>
      </c>
      <c r="C253" s="181" t="s">
        <v>4178</v>
      </c>
      <c r="D253" s="184" t="s">
        <v>4179</v>
      </c>
      <c r="E253" s="185" t="s">
        <v>3764</v>
      </c>
      <c r="F253" s="188" t="s">
        <v>4177</v>
      </c>
      <c r="G253" s="191" t="str">
        <f>IF(COUNTIF(H253:AU253,"&lt;&gt;")=0,"",SUMPRODUCT(((Recommendations[ImplStatus]="Implemented")+(Recommendations[ImplStatus]="Compensated"))*ISNUMBER(MATCH(Recommendations[Id],H253:AU253,0)))/COUNTIF(H253:AU253,"&lt;&gt;"))</f>
        <v/>
      </c>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206"/>
    </row>
    <row r="254" spans="1:47" ht="60" customHeight="1" x14ac:dyDescent="0.35">
      <c r="A254" s="202" t="s">
        <v>4067</v>
      </c>
      <c r="B254" s="180" t="s">
        <v>4174</v>
      </c>
      <c r="C254" s="181" t="s">
        <v>4180</v>
      </c>
      <c r="D254" s="184" t="s">
        <v>4181</v>
      </c>
      <c r="E254" s="185" t="s">
        <v>3764</v>
      </c>
      <c r="F254" s="188" t="s">
        <v>4177</v>
      </c>
      <c r="G254" s="191" t="str">
        <f>IF(COUNTIF(H254:AU254,"&lt;&gt;")=0,"",SUMPRODUCT(((Recommendations[ImplStatus]="Implemented")+(Recommendations[ImplStatus]="Compensated"))*ISNUMBER(MATCH(Recommendations[Id],H254:AU254,0)))/COUNTIF(H254:AU254,"&lt;&gt;"))</f>
        <v/>
      </c>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206"/>
    </row>
    <row r="255" spans="1:47" ht="60" customHeight="1" x14ac:dyDescent="0.35">
      <c r="A255" s="202" t="s">
        <v>4067</v>
      </c>
      <c r="B255" s="180" t="s">
        <v>4174</v>
      </c>
      <c r="C255" s="181" t="s">
        <v>4182</v>
      </c>
      <c r="D255" s="184" t="s">
        <v>4183</v>
      </c>
      <c r="E255" s="185" t="s">
        <v>3764</v>
      </c>
      <c r="F255" s="188" t="s">
        <v>4177</v>
      </c>
      <c r="G255" s="191" t="str">
        <f>IF(COUNTIF(H255:AU255,"&lt;&gt;")=0,"",SUMPRODUCT(((Recommendations[ImplStatus]="Implemented")+(Recommendations[ImplStatus]="Compensated"))*ISNUMBER(MATCH(Recommendations[Id],H255:AU255,0)))/COUNTIF(H255:AU255,"&lt;&gt;"))</f>
        <v/>
      </c>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206"/>
    </row>
    <row r="256" spans="1:47" ht="60" customHeight="1" x14ac:dyDescent="0.35">
      <c r="A256" s="202" t="s">
        <v>4067</v>
      </c>
      <c r="B256" s="180" t="s">
        <v>4174</v>
      </c>
      <c r="C256" s="181" t="s">
        <v>4184</v>
      </c>
      <c r="D256" s="184" t="s">
        <v>4185</v>
      </c>
      <c r="E256" s="185" t="s">
        <v>3764</v>
      </c>
      <c r="F256" s="188" t="s">
        <v>4177</v>
      </c>
      <c r="G256" s="191" t="str">
        <f>IF(COUNTIF(H256:AU256,"&lt;&gt;")=0,"",SUMPRODUCT(((Recommendations[ImplStatus]="Implemented")+(Recommendations[ImplStatus]="Compensated"))*ISNUMBER(MATCH(Recommendations[Id],H256:AU256,0)))/COUNTIF(H256:AU256,"&lt;&gt;"))</f>
        <v/>
      </c>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206"/>
    </row>
    <row r="257" spans="1:47" ht="60" customHeight="1" x14ac:dyDescent="0.35">
      <c r="A257" s="202" t="s">
        <v>4067</v>
      </c>
      <c r="B257" s="180" t="s">
        <v>4174</v>
      </c>
      <c r="C257" s="181" t="s">
        <v>4186</v>
      </c>
      <c r="D257" s="184" t="s">
        <v>4187</v>
      </c>
      <c r="E257" s="185" t="s">
        <v>3667</v>
      </c>
      <c r="F257" s="188" t="s">
        <v>4177</v>
      </c>
      <c r="G257" s="191" t="str">
        <f>IF(COUNTIF(H257:AU257,"&lt;&gt;")=0,"",SUMPRODUCT(((Recommendations[ImplStatus]="Implemented")+(Recommendations[ImplStatus]="Compensated"))*ISNUMBER(MATCH(Recommendations[Id],H257:AU257,0)))/COUNTIF(H257:AU257,"&lt;&gt;"))</f>
        <v/>
      </c>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206"/>
    </row>
    <row r="258" spans="1:47" ht="60" customHeight="1" x14ac:dyDescent="0.35">
      <c r="A258" s="202" t="s">
        <v>4067</v>
      </c>
      <c r="B258" s="180" t="s">
        <v>4174</v>
      </c>
      <c r="C258" s="181" t="s">
        <v>4188</v>
      </c>
      <c r="D258" s="184" t="s">
        <v>4189</v>
      </c>
      <c r="E258" s="185" t="s">
        <v>3667</v>
      </c>
      <c r="F258" s="188" t="s">
        <v>4177</v>
      </c>
      <c r="G258" s="191" t="str">
        <f>IF(COUNTIF(H258:AU258,"&lt;&gt;")=0,"",SUMPRODUCT(((Recommendations[ImplStatus]="Implemented")+(Recommendations[ImplStatus]="Compensated"))*ISNUMBER(MATCH(Recommendations[Id],H258:AU258,0)))/COUNTIF(H258:AU258,"&lt;&gt;"))</f>
        <v/>
      </c>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206"/>
    </row>
    <row r="259" spans="1:47" ht="60" customHeight="1" x14ac:dyDescent="0.35">
      <c r="A259" s="202" t="s">
        <v>4067</v>
      </c>
      <c r="B259" s="180" t="s">
        <v>4174</v>
      </c>
      <c r="C259" s="181" t="s">
        <v>4190</v>
      </c>
      <c r="D259" s="184" t="s">
        <v>4191</v>
      </c>
      <c r="E259" s="185" t="s">
        <v>3667</v>
      </c>
      <c r="F259" s="188" t="s">
        <v>4177</v>
      </c>
      <c r="G259" s="191" t="str">
        <f>IF(COUNTIF(H259:AU259,"&lt;&gt;")=0,"",SUMPRODUCT(((Recommendations[ImplStatus]="Implemented")+(Recommendations[ImplStatus]="Compensated"))*ISNUMBER(MATCH(Recommendations[Id],H259:AU259,0)))/COUNTIF(H259:AU259,"&lt;&gt;"))</f>
        <v/>
      </c>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206"/>
    </row>
    <row r="260" spans="1:47" ht="60" customHeight="1" x14ac:dyDescent="0.35">
      <c r="A260" s="202" t="s">
        <v>4067</v>
      </c>
      <c r="B260" s="180" t="s">
        <v>4174</v>
      </c>
      <c r="C260" s="181" t="s">
        <v>4192</v>
      </c>
      <c r="D260" s="184" t="s">
        <v>4193</v>
      </c>
      <c r="E260" s="185" t="s">
        <v>3667</v>
      </c>
      <c r="F260" s="188" t="s">
        <v>4177</v>
      </c>
      <c r="G260" s="191" t="str">
        <f>IF(COUNTIF(H260:AU260,"&lt;&gt;")=0,"",SUMPRODUCT(((Recommendations[ImplStatus]="Implemented")+(Recommendations[ImplStatus]="Compensated"))*ISNUMBER(MATCH(Recommendations[Id],H260:AU260,0)))/COUNTIF(H260:AU260,"&lt;&gt;"))</f>
        <v/>
      </c>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206"/>
    </row>
    <row r="261" spans="1:47" ht="60" customHeight="1" x14ac:dyDescent="0.35">
      <c r="A261" s="202" t="s">
        <v>4067</v>
      </c>
      <c r="B261" s="180" t="s">
        <v>4174</v>
      </c>
      <c r="C261" s="181" t="s">
        <v>4194</v>
      </c>
      <c r="D261" s="184" t="s">
        <v>4195</v>
      </c>
      <c r="E261" s="185" t="s">
        <v>3812</v>
      </c>
      <c r="F261" s="188" t="s">
        <v>4177</v>
      </c>
      <c r="G261" s="191" t="str">
        <f>IF(COUNTIF(H261:AU261,"&lt;&gt;")=0,"",SUMPRODUCT(((Recommendations[ImplStatus]="Implemented")+(Recommendations[ImplStatus]="Compensated"))*ISNUMBER(MATCH(Recommendations[Id],H261:AU261,0)))/COUNTIF(H261:AU261,"&lt;&gt;"))</f>
        <v/>
      </c>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206"/>
    </row>
    <row r="262" spans="1:47" ht="60" customHeight="1" x14ac:dyDescent="0.35">
      <c r="A262" s="202" t="s">
        <v>4067</v>
      </c>
      <c r="B262" s="180" t="s">
        <v>4174</v>
      </c>
      <c r="C262" s="181" t="s">
        <v>4196</v>
      </c>
      <c r="D262" s="184" t="s">
        <v>4197</v>
      </c>
      <c r="E262" s="185" t="s">
        <v>3812</v>
      </c>
      <c r="F262" s="188" t="s">
        <v>4177</v>
      </c>
      <c r="G262" s="191" t="str">
        <f>IF(COUNTIF(H262:AU262,"&lt;&gt;")=0,"",SUMPRODUCT(((Recommendations[ImplStatus]="Implemented")+(Recommendations[ImplStatus]="Compensated"))*ISNUMBER(MATCH(Recommendations[Id],H262:AU262,0)))/COUNTIF(H262:AU262,"&lt;&gt;"))</f>
        <v/>
      </c>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206"/>
    </row>
    <row r="263" spans="1:47" ht="60" customHeight="1" x14ac:dyDescent="0.35">
      <c r="A263" s="202" t="s">
        <v>4067</v>
      </c>
      <c r="B263" s="180" t="s">
        <v>4174</v>
      </c>
      <c r="C263" s="181" t="s">
        <v>4198</v>
      </c>
      <c r="D263" s="184" t="s">
        <v>4199</v>
      </c>
      <c r="E263" s="185" t="s">
        <v>3812</v>
      </c>
      <c r="F263" s="188" t="s">
        <v>4177</v>
      </c>
      <c r="G263" s="191" t="str">
        <f>IF(COUNTIF(H263:AU263,"&lt;&gt;")=0,"",SUMPRODUCT(((Recommendations[ImplStatus]="Implemented")+(Recommendations[ImplStatus]="Compensated"))*ISNUMBER(MATCH(Recommendations[Id],H263:AU263,0)))/COUNTIF(H263:AU263,"&lt;&gt;"))</f>
        <v/>
      </c>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206"/>
    </row>
    <row r="264" spans="1:47" ht="60" customHeight="1" outlineLevel="2" x14ac:dyDescent="0.35">
      <c r="A264" s="201" t="s">
        <v>4067</v>
      </c>
      <c r="B264" s="179" t="s">
        <v>4200</v>
      </c>
      <c r="C264" s="179"/>
      <c r="D264" s="183"/>
      <c r="E264" s="179"/>
      <c r="F264" s="187"/>
      <c r="G264" s="190" t="str">
        <f>IF(COUNTIF(H264:AU264,"&lt;&gt;")=0,"",SUMPRODUCT(((Recommendations[ImplStatus]="Implemented")+(Recommendations[ImplStatus]="Compensated"))*ISNUMBER(MATCH(Recommendations[Id],H264:AU264,0)))/COUNTIF(H264:AU264,"&lt;&gt;"))</f>
        <v/>
      </c>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205"/>
    </row>
    <row r="265" spans="1:47" ht="60" customHeight="1" x14ac:dyDescent="0.35">
      <c r="A265" s="202" t="s">
        <v>4067</v>
      </c>
      <c r="B265" s="180" t="s">
        <v>4200</v>
      </c>
      <c r="C265" s="181" t="s">
        <v>4201</v>
      </c>
      <c r="D265" s="184" t="s">
        <v>4202</v>
      </c>
      <c r="E265" s="185" t="s">
        <v>3696</v>
      </c>
      <c r="F265" s="188" t="s">
        <v>4203</v>
      </c>
      <c r="G265" s="191" t="str">
        <f>IF(COUNTIF(H265:AU265,"&lt;&gt;")=0,"",SUMPRODUCT(((Recommendations[ImplStatus]="Implemented")+(Recommendations[ImplStatus]="Compensated"))*ISNUMBER(MATCH(Recommendations[Id],H265:AU265,0)))/COUNTIF(H265:AU265,"&lt;&gt;"))</f>
        <v/>
      </c>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206"/>
    </row>
    <row r="266" spans="1:47" ht="60" customHeight="1" x14ac:dyDescent="0.35">
      <c r="A266" s="202" t="s">
        <v>4067</v>
      </c>
      <c r="B266" s="180" t="s">
        <v>4200</v>
      </c>
      <c r="C266" s="181" t="s">
        <v>4204</v>
      </c>
      <c r="D266" s="184" t="s">
        <v>4205</v>
      </c>
      <c r="E266" s="185" t="s">
        <v>3696</v>
      </c>
      <c r="F266" s="188" t="s">
        <v>4203</v>
      </c>
      <c r="G266" s="191" t="str">
        <f>IF(COUNTIF(H266:AU266,"&lt;&gt;")=0,"",SUMPRODUCT(((Recommendations[ImplStatus]="Implemented")+(Recommendations[ImplStatus]="Compensated"))*ISNUMBER(MATCH(Recommendations[Id],H266:AU266,0)))/COUNTIF(H266:AU266,"&lt;&gt;"))</f>
        <v/>
      </c>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206"/>
    </row>
    <row r="267" spans="1:47" ht="60" customHeight="1" x14ac:dyDescent="0.35">
      <c r="A267" s="202" t="s">
        <v>4067</v>
      </c>
      <c r="B267" s="180" t="s">
        <v>4200</v>
      </c>
      <c r="C267" s="181" t="s">
        <v>4206</v>
      </c>
      <c r="D267" s="184" t="s">
        <v>4207</v>
      </c>
      <c r="E267" s="185" t="s">
        <v>3696</v>
      </c>
      <c r="F267" s="188" t="s">
        <v>4203</v>
      </c>
      <c r="G267" s="191" t="str">
        <f>IF(COUNTIF(H267:AU267,"&lt;&gt;")=0,"",SUMPRODUCT(((Recommendations[ImplStatus]="Implemented")+(Recommendations[ImplStatus]="Compensated"))*ISNUMBER(MATCH(Recommendations[Id],H267:AU267,0)))/COUNTIF(H267:AU267,"&lt;&gt;"))</f>
        <v/>
      </c>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206"/>
    </row>
    <row r="268" spans="1:47" ht="60" customHeight="1" x14ac:dyDescent="0.35">
      <c r="A268" s="202" t="s">
        <v>4067</v>
      </c>
      <c r="B268" s="180" t="s">
        <v>4200</v>
      </c>
      <c r="C268" s="181" t="s">
        <v>4208</v>
      </c>
      <c r="D268" s="184" t="s">
        <v>4209</v>
      </c>
      <c r="E268" s="185" t="s">
        <v>3696</v>
      </c>
      <c r="F268" s="188" t="s">
        <v>4203</v>
      </c>
      <c r="G268" s="191" t="str">
        <f>IF(COUNTIF(H268:AU268,"&lt;&gt;")=0,"",SUMPRODUCT(((Recommendations[ImplStatus]="Implemented")+(Recommendations[ImplStatus]="Compensated"))*ISNUMBER(MATCH(Recommendations[Id],H268:AU268,0)))/COUNTIF(H268:AU268,"&lt;&gt;"))</f>
        <v/>
      </c>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206"/>
    </row>
    <row r="269" spans="1:47" ht="60" customHeight="1" x14ac:dyDescent="0.35">
      <c r="A269" s="202" t="s">
        <v>4067</v>
      </c>
      <c r="B269" s="180" t="s">
        <v>4200</v>
      </c>
      <c r="C269" s="181" t="s">
        <v>4210</v>
      </c>
      <c r="D269" s="184" t="s">
        <v>4211</v>
      </c>
      <c r="E269" s="185" t="s">
        <v>3696</v>
      </c>
      <c r="F269" s="188" t="s">
        <v>4203</v>
      </c>
      <c r="G269" s="191" t="str">
        <f>IF(COUNTIF(H269:AU269,"&lt;&gt;")=0,"",SUMPRODUCT(((Recommendations[ImplStatus]="Implemented")+(Recommendations[ImplStatus]="Compensated"))*ISNUMBER(MATCH(Recommendations[Id],H269:AU269,0)))/COUNTIF(H269:AU269,"&lt;&gt;"))</f>
        <v/>
      </c>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206"/>
    </row>
    <row r="270" spans="1:47" ht="60" customHeight="1" x14ac:dyDescent="0.35">
      <c r="A270" s="202" t="s">
        <v>4067</v>
      </c>
      <c r="B270" s="180" t="s">
        <v>4200</v>
      </c>
      <c r="C270" s="181" t="s">
        <v>4212</v>
      </c>
      <c r="D270" s="184" t="s">
        <v>4213</v>
      </c>
      <c r="E270" s="185" t="s">
        <v>3696</v>
      </c>
      <c r="F270" s="188" t="s">
        <v>4203</v>
      </c>
      <c r="G270" s="191" t="str">
        <f>IF(COUNTIF(H270:AU270,"&lt;&gt;")=0,"",SUMPRODUCT(((Recommendations[ImplStatus]="Implemented")+(Recommendations[ImplStatus]="Compensated"))*ISNUMBER(MATCH(Recommendations[Id],H270:AU270,0)))/COUNTIF(H270:AU270,"&lt;&gt;"))</f>
        <v/>
      </c>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206"/>
    </row>
    <row r="271" spans="1:47" ht="60" customHeight="1" x14ac:dyDescent="0.35">
      <c r="A271" s="202" t="s">
        <v>4067</v>
      </c>
      <c r="B271" s="180" t="s">
        <v>4200</v>
      </c>
      <c r="C271" s="181" t="s">
        <v>4214</v>
      </c>
      <c r="D271" s="184" t="s">
        <v>4215</v>
      </c>
      <c r="E271" s="185" t="s">
        <v>3696</v>
      </c>
      <c r="F271" s="188" t="s">
        <v>4203</v>
      </c>
      <c r="G271" s="191" t="str">
        <f>IF(COUNTIF(H271:AU271,"&lt;&gt;")=0,"",SUMPRODUCT(((Recommendations[ImplStatus]="Implemented")+(Recommendations[ImplStatus]="Compensated"))*ISNUMBER(MATCH(Recommendations[Id],H271:AU271,0)))/COUNTIF(H271:AU271,"&lt;&gt;"))</f>
        <v/>
      </c>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206"/>
    </row>
    <row r="272" spans="1:47" ht="60" customHeight="1" x14ac:dyDescent="0.35">
      <c r="A272" s="202" t="s">
        <v>4067</v>
      </c>
      <c r="B272" s="180" t="s">
        <v>4200</v>
      </c>
      <c r="C272" s="181" t="s">
        <v>4216</v>
      </c>
      <c r="D272" s="184" t="s">
        <v>4217</v>
      </c>
      <c r="E272" s="185" t="s">
        <v>3696</v>
      </c>
      <c r="F272" s="188" t="s">
        <v>4203</v>
      </c>
      <c r="G272" s="191" t="str">
        <f>IF(COUNTIF(H272:AU272,"&lt;&gt;")=0,"",SUMPRODUCT(((Recommendations[ImplStatus]="Implemented")+(Recommendations[ImplStatus]="Compensated"))*ISNUMBER(MATCH(Recommendations[Id],H272:AU272,0)))/COUNTIF(H272:AU272,"&lt;&gt;"))</f>
        <v/>
      </c>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206"/>
    </row>
    <row r="273" spans="1:47" ht="60" customHeight="1" x14ac:dyDescent="0.35">
      <c r="A273" s="202" t="s">
        <v>4067</v>
      </c>
      <c r="B273" s="180" t="s">
        <v>4200</v>
      </c>
      <c r="C273" s="181" t="s">
        <v>4218</v>
      </c>
      <c r="D273" s="184" t="s">
        <v>4219</v>
      </c>
      <c r="E273" s="185" t="s">
        <v>3696</v>
      </c>
      <c r="F273" s="188" t="s">
        <v>4203</v>
      </c>
      <c r="G273" s="191" t="str">
        <f>IF(COUNTIF(H273:AU273,"&lt;&gt;")=0,"",SUMPRODUCT(((Recommendations[ImplStatus]="Implemented")+(Recommendations[ImplStatus]="Compensated"))*ISNUMBER(MATCH(Recommendations[Id],H273:AU273,0)))/COUNTIF(H273:AU273,"&lt;&gt;"))</f>
        <v/>
      </c>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206"/>
    </row>
    <row r="274" spans="1:47" ht="60" customHeight="1" outlineLevel="1" x14ac:dyDescent="0.35">
      <c r="A274" s="200" t="s">
        <v>4220</v>
      </c>
      <c r="B274" s="178"/>
      <c r="C274" s="178"/>
      <c r="D274" s="182"/>
      <c r="E274" s="178"/>
      <c r="F274" s="186"/>
      <c r="G274" s="189" t="str">
        <f>IF(COUNTIF(H274:AU274,"&lt;&gt;")=0,"",SUMPRODUCT(((Recommendations[ImplStatus]="Implemented")+(Recommendations[ImplStatus]="Compensated"))*ISNUMBER(MATCH(Recommendations[Id],H274:AU274,0)))/COUNTIF(H274:AU274,"&lt;&gt;"))</f>
        <v/>
      </c>
      <c r="H274" s="186"/>
      <c r="I274" s="186"/>
      <c r="J274" s="186"/>
      <c r="K274" s="186"/>
      <c r="L274" s="186"/>
      <c r="M274" s="186"/>
      <c r="N274" s="186"/>
      <c r="O274" s="186"/>
      <c r="P274" s="186"/>
      <c r="Q274" s="186"/>
      <c r="R274" s="186"/>
      <c r="S274" s="186"/>
      <c r="T274" s="186"/>
      <c r="U274" s="186"/>
      <c r="V274" s="186"/>
      <c r="W274" s="186"/>
      <c r="X274" s="186"/>
      <c r="Y274" s="186"/>
      <c r="Z274" s="186"/>
      <c r="AA274" s="186"/>
      <c r="AB274" s="186"/>
      <c r="AC274" s="186"/>
      <c r="AD274" s="186"/>
      <c r="AE274" s="186"/>
      <c r="AF274" s="186"/>
      <c r="AG274" s="186"/>
      <c r="AH274" s="186"/>
      <c r="AI274" s="186"/>
      <c r="AJ274" s="186"/>
      <c r="AK274" s="186"/>
      <c r="AL274" s="186"/>
      <c r="AM274" s="186"/>
      <c r="AN274" s="186"/>
      <c r="AO274" s="186"/>
      <c r="AP274" s="186"/>
      <c r="AQ274" s="186"/>
      <c r="AR274" s="186"/>
      <c r="AS274" s="186"/>
      <c r="AT274" s="186"/>
      <c r="AU274" s="204"/>
    </row>
    <row r="275" spans="1:47" ht="60" customHeight="1" outlineLevel="2" x14ac:dyDescent="0.35">
      <c r="A275" s="201" t="s">
        <v>4220</v>
      </c>
      <c r="B275" s="179" t="s">
        <v>4221</v>
      </c>
      <c r="C275" s="179"/>
      <c r="D275" s="183"/>
      <c r="E275" s="179"/>
      <c r="F275" s="187"/>
      <c r="G275" s="190" t="str">
        <f>IF(COUNTIF(H275:AU275,"&lt;&gt;")=0,"",SUMPRODUCT(((Recommendations[ImplStatus]="Implemented")+(Recommendations[ImplStatus]="Compensated"))*ISNUMBER(MATCH(Recommendations[Id],H275:AU275,0)))/COUNTIF(H275:AU275,"&lt;&gt;"))</f>
        <v/>
      </c>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205"/>
    </row>
    <row r="276" spans="1:47" ht="60" customHeight="1" x14ac:dyDescent="0.35">
      <c r="A276" s="202" t="s">
        <v>4220</v>
      </c>
      <c r="B276" s="180" t="s">
        <v>4221</v>
      </c>
      <c r="C276" s="181" t="s">
        <v>4222</v>
      </c>
      <c r="D276" s="184" t="s">
        <v>4223</v>
      </c>
      <c r="E276" s="185" t="s">
        <v>3667</v>
      </c>
      <c r="F276" s="188" t="s">
        <v>4224</v>
      </c>
      <c r="G276" s="191" t="str">
        <f>IF(COUNTIF(H276:AU276,"&lt;&gt;")=0,"",SUMPRODUCT(((Recommendations[ImplStatus]="Implemented")+(Recommendations[ImplStatus]="Compensated"))*ISNUMBER(MATCH(Recommendations[Id],H276:AU276,0)))/COUNTIF(H276:AU276,"&lt;&gt;"))</f>
        <v/>
      </c>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206"/>
    </row>
    <row r="277" spans="1:47" ht="60" customHeight="1" x14ac:dyDescent="0.35">
      <c r="A277" s="202" t="s">
        <v>4220</v>
      </c>
      <c r="B277" s="180" t="s">
        <v>4221</v>
      </c>
      <c r="C277" s="181" t="s">
        <v>4225</v>
      </c>
      <c r="D277" s="184" t="s">
        <v>4226</v>
      </c>
      <c r="E277" s="185" t="s">
        <v>3667</v>
      </c>
      <c r="F277" s="188" t="s">
        <v>4224</v>
      </c>
      <c r="G277" s="191" t="str">
        <f>IF(COUNTIF(H277:AU277,"&lt;&gt;")=0,"",SUMPRODUCT(((Recommendations[ImplStatus]="Implemented")+(Recommendations[ImplStatus]="Compensated"))*ISNUMBER(MATCH(Recommendations[Id],H277:AU277,0)))/COUNTIF(H277:AU277,"&lt;&gt;"))</f>
        <v/>
      </c>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206"/>
    </row>
    <row r="278" spans="1:47" ht="60" customHeight="1" x14ac:dyDescent="0.35">
      <c r="A278" s="202" t="s">
        <v>4220</v>
      </c>
      <c r="B278" s="180" t="s">
        <v>4221</v>
      </c>
      <c r="C278" s="181" t="s">
        <v>4227</v>
      </c>
      <c r="D278" s="184" t="s">
        <v>4228</v>
      </c>
      <c r="E278" s="185" t="s">
        <v>3667</v>
      </c>
      <c r="F278" s="188" t="s">
        <v>4224</v>
      </c>
      <c r="G278" s="191" t="str">
        <f>IF(COUNTIF(H278:AU278,"&lt;&gt;")=0,"",SUMPRODUCT(((Recommendations[ImplStatus]="Implemented")+(Recommendations[ImplStatus]="Compensated"))*ISNUMBER(MATCH(Recommendations[Id],H278:AU278,0)))/COUNTIF(H278:AU278,"&lt;&gt;"))</f>
        <v/>
      </c>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206"/>
    </row>
    <row r="279" spans="1:47" ht="60" customHeight="1" x14ac:dyDescent="0.35">
      <c r="A279" s="202" t="s">
        <v>4220</v>
      </c>
      <c r="B279" s="180" t="s">
        <v>4221</v>
      </c>
      <c r="C279" s="181" t="s">
        <v>4229</v>
      </c>
      <c r="D279" s="184" t="s">
        <v>4230</v>
      </c>
      <c r="E279" s="185" t="s">
        <v>3667</v>
      </c>
      <c r="F279" s="188" t="s">
        <v>4224</v>
      </c>
      <c r="G279" s="191" t="str">
        <f>IF(COUNTIF(H279:AU279,"&lt;&gt;")=0,"",SUMPRODUCT(((Recommendations[ImplStatus]="Implemented")+(Recommendations[ImplStatus]="Compensated"))*ISNUMBER(MATCH(Recommendations[Id],H279:AU279,0)))/COUNTIF(H279:AU279,"&lt;&gt;"))</f>
        <v/>
      </c>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206"/>
    </row>
    <row r="280" spans="1:47" ht="60" customHeight="1" x14ac:dyDescent="0.35">
      <c r="A280" s="202" t="s">
        <v>4220</v>
      </c>
      <c r="B280" s="180" t="s">
        <v>4221</v>
      </c>
      <c r="C280" s="181" t="s">
        <v>4231</v>
      </c>
      <c r="D280" s="184" t="s">
        <v>4232</v>
      </c>
      <c r="E280" s="185" t="s">
        <v>3667</v>
      </c>
      <c r="F280" s="188" t="s">
        <v>4224</v>
      </c>
      <c r="G280" s="191" t="str">
        <f>IF(COUNTIF(H280:AU280,"&lt;&gt;")=0,"",SUMPRODUCT(((Recommendations[ImplStatus]="Implemented")+(Recommendations[ImplStatus]="Compensated"))*ISNUMBER(MATCH(Recommendations[Id],H280:AU280,0)))/COUNTIF(H280:AU280,"&lt;&gt;"))</f>
        <v/>
      </c>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206"/>
    </row>
    <row r="281" spans="1:47" ht="60" customHeight="1" x14ac:dyDescent="0.35">
      <c r="A281" s="202" t="s">
        <v>4220</v>
      </c>
      <c r="B281" s="180" t="s">
        <v>4221</v>
      </c>
      <c r="C281" s="181" t="s">
        <v>4233</v>
      </c>
      <c r="D281" s="184" t="s">
        <v>4234</v>
      </c>
      <c r="E281" s="185" t="s">
        <v>3667</v>
      </c>
      <c r="F281" s="188" t="s">
        <v>4224</v>
      </c>
      <c r="G281" s="191" t="str">
        <f>IF(COUNTIF(H281:AU281,"&lt;&gt;")=0,"",SUMPRODUCT(((Recommendations[ImplStatus]="Implemented")+(Recommendations[ImplStatus]="Compensated"))*ISNUMBER(MATCH(Recommendations[Id],H281:AU281,0)))/COUNTIF(H281:AU281,"&lt;&gt;"))</f>
        <v/>
      </c>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206"/>
    </row>
    <row r="282" spans="1:47" ht="60" customHeight="1" x14ac:dyDescent="0.35">
      <c r="A282" s="202" t="s">
        <v>4220</v>
      </c>
      <c r="B282" s="180" t="s">
        <v>4221</v>
      </c>
      <c r="C282" s="181" t="s">
        <v>4235</v>
      </c>
      <c r="D282" s="184" t="s">
        <v>4236</v>
      </c>
      <c r="E282" s="185" t="s">
        <v>3667</v>
      </c>
      <c r="F282" s="188" t="s">
        <v>4224</v>
      </c>
      <c r="G282" s="191" t="str">
        <f>IF(COUNTIF(H282:AU282,"&lt;&gt;")=0,"",SUMPRODUCT(((Recommendations[ImplStatus]="Implemented")+(Recommendations[ImplStatus]="Compensated"))*ISNUMBER(MATCH(Recommendations[Id],H282:AU282,0)))/COUNTIF(H282:AU282,"&lt;&gt;"))</f>
        <v/>
      </c>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206"/>
    </row>
    <row r="283" spans="1:47" ht="60" customHeight="1" x14ac:dyDescent="0.35">
      <c r="A283" s="202" t="s">
        <v>4220</v>
      </c>
      <c r="B283" s="180" t="s">
        <v>4221</v>
      </c>
      <c r="C283" s="181" t="s">
        <v>4237</v>
      </c>
      <c r="D283" s="184" t="s">
        <v>4238</v>
      </c>
      <c r="E283" s="185" t="s">
        <v>3764</v>
      </c>
      <c r="F283" s="188" t="s">
        <v>4239</v>
      </c>
      <c r="G283" s="191" t="str">
        <f>IF(COUNTIF(H283:AU283,"&lt;&gt;")=0,"",SUMPRODUCT(((Recommendations[ImplStatus]="Implemented")+(Recommendations[ImplStatus]="Compensated"))*ISNUMBER(MATCH(Recommendations[Id],H283:AU283,0)))/COUNTIF(H283:AU283,"&lt;&gt;"))</f>
        <v/>
      </c>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206"/>
    </row>
    <row r="284" spans="1:47" ht="60" customHeight="1" x14ac:dyDescent="0.35">
      <c r="A284" s="202" t="s">
        <v>4220</v>
      </c>
      <c r="B284" s="180" t="s">
        <v>4221</v>
      </c>
      <c r="C284" s="181" t="s">
        <v>4240</v>
      </c>
      <c r="D284" s="184" t="s">
        <v>4241</v>
      </c>
      <c r="E284" s="185" t="s">
        <v>3764</v>
      </c>
      <c r="F284" s="188" t="s">
        <v>4239</v>
      </c>
      <c r="G284" s="191" t="str">
        <f>IF(COUNTIF(H284:AU284,"&lt;&gt;")=0,"",SUMPRODUCT(((Recommendations[ImplStatus]="Implemented")+(Recommendations[ImplStatus]="Compensated"))*ISNUMBER(MATCH(Recommendations[Id],H284:AU284,0)))/COUNTIF(H284:AU284,"&lt;&gt;"))</f>
        <v/>
      </c>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206"/>
    </row>
    <row r="285" spans="1:47" ht="60" customHeight="1" x14ac:dyDescent="0.35">
      <c r="A285" s="202" t="s">
        <v>4220</v>
      </c>
      <c r="B285" s="180" t="s">
        <v>4221</v>
      </c>
      <c r="C285" s="181" t="s">
        <v>4242</v>
      </c>
      <c r="D285" s="184" t="s">
        <v>4243</v>
      </c>
      <c r="E285" s="185" t="s">
        <v>3667</v>
      </c>
      <c r="F285" s="188" t="s">
        <v>4239</v>
      </c>
      <c r="G285" s="191" t="str">
        <f>IF(COUNTIF(H285:AU285,"&lt;&gt;")=0,"",SUMPRODUCT(((Recommendations[ImplStatus]="Implemented")+(Recommendations[ImplStatus]="Compensated"))*ISNUMBER(MATCH(Recommendations[Id],H285:AU285,0)))/COUNTIF(H285:AU285,"&lt;&gt;"))</f>
        <v/>
      </c>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206"/>
    </row>
    <row r="286" spans="1:47" ht="60" customHeight="1" x14ac:dyDescent="0.35">
      <c r="A286" s="202" t="s">
        <v>4220</v>
      </c>
      <c r="B286" s="180" t="s">
        <v>4221</v>
      </c>
      <c r="C286" s="181" t="s">
        <v>4244</v>
      </c>
      <c r="D286" s="184" t="s">
        <v>4245</v>
      </c>
      <c r="E286" s="185" t="s">
        <v>3696</v>
      </c>
      <c r="F286" s="188" t="s">
        <v>4239</v>
      </c>
      <c r="G286" s="191" t="str">
        <f>IF(COUNTIF(H286:AU286,"&lt;&gt;")=0,"",SUMPRODUCT(((Recommendations[ImplStatus]="Implemented")+(Recommendations[ImplStatus]="Compensated"))*ISNUMBER(MATCH(Recommendations[Id],H286:AU286,0)))/COUNTIF(H286:AU286,"&lt;&gt;"))</f>
        <v/>
      </c>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206"/>
    </row>
    <row r="287" spans="1:47" ht="60" customHeight="1" x14ac:dyDescent="0.35">
      <c r="A287" s="202" t="s">
        <v>4220</v>
      </c>
      <c r="B287" s="180" t="s">
        <v>4221</v>
      </c>
      <c r="C287" s="181" t="s">
        <v>4246</v>
      </c>
      <c r="D287" s="184" t="s">
        <v>4247</v>
      </c>
      <c r="E287" s="185" t="s">
        <v>3696</v>
      </c>
      <c r="F287" s="188" t="s">
        <v>4239</v>
      </c>
      <c r="G287" s="191" t="str">
        <f>IF(COUNTIF(H287:AU287,"&lt;&gt;")=0,"",SUMPRODUCT(((Recommendations[ImplStatus]="Implemented")+(Recommendations[ImplStatus]="Compensated"))*ISNUMBER(MATCH(Recommendations[Id],H287:AU287,0)))/COUNTIF(H287:AU287,"&lt;&gt;"))</f>
        <v/>
      </c>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206"/>
    </row>
    <row r="288" spans="1:47" ht="60" customHeight="1" x14ac:dyDescent="0.35">
      <c r="A288" s="202" t="s">
        <v>4220</v>
      </c>
      <c r="B288" s="180" t="s">
        <v>4221</v>
      </c>
      <c r="C288" s="181" t="s">
        <v>4248</v>
      </c>
      <c r="D288" s="184" t="s">
        <v>4249</v>
      </c>
      <c r="E288" s="185" t="s">
        <v>3696</v>
      </c>
      <c r="F288" s="188" t="s">
        <v>4239</v>
      </c>
      <c r="G288" s="191" t="str">
        <f>IF(COUNTIF(H288:AU288,"&lt;&gt;")=0,"",SUMPRODUCT(((Recommendations[ImplStatus]="Implemented")+(Recommendations[ImplStatus]="Compensated"))*ISNUMBER(MATCH(Recommendations[Id],H288:AU288,0)))/COUNTIF(H288:AU288,"&lt;&gt;"))</f>
        <v/>
      </c>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206"/>
    </row>
    <row r="289" spans="1:47" ht="60" customHeight="1" x14ac:dyDescent="0.35">
      <c r="A289" s="202" t="s">
        <v>4220</v>
      </c>
      <c r="B289" s="180" t="s">
        <v>4221</v>
      </c>
      <c r="C289" s="181" t="s">
        <v>4250</v>
      </c>
      <c r="D289" s="184" t="s">
        <v>4251</v>
      </c>
      <c r="E289" s="185" t="s">
        <v>3696</v>
      </c>
      <c r="F289" s="188" t="s">
        <v>4239</v>
      </c>
      <c r="G289" s="191" t="str">
        <f>IF(COUNTIF(H289:AU289,"&lt;&gt;")=0,"",SUMPRODUCT(((Recommendations[ImplStatus]="Implemented")+(Recommendations[ImplStatus]="Compensated"))*ISNUMBER(MATCH(Recommendations[Id],H289:AU289,0)))/COUNTIF(H289:AU289,"&lt;&gt;"))</f>
        <v/>
      </c>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206"/>
    </row>
    <row r="290" spans="1:47" ht="60" customHeight="1" x14ac:dyDescent="0.35">
      <c r="A290" s="202" t="s">
        <v>4220</v>
      </c>
      <c r="B290" s="180" t="s">
        <v>4221</v>
      </c>
      <c r="C290" s="181" t="s">
        <v>4252</v>
      </c>
      <c r="D290" s="184" t="s">
        <v>4253</v>
      </c>
      <c r="E290" s="185" t="s">
        <v>3667</v>
      </c>
      <c r="F290" s="188" t="s">
        <v>4239</v>
      </c>
      <c r="G290" s="191" t="str">
        <f>IF(COUNTIF(H290:AU290,"&lt;&gt;")=0,"",SUMPRODUCT(((Recommendations[ImplStatus]="Implemented")+(Recommendations[ImplStatus]="Compensated"))*ISNUMBER(MATCH(Recommendations[Id],H290:AU290,0)))/COUNTIF(H290:AU290,"&lt;&gt;"))</f>
        <v/>
      </c>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206"/>
    </row>
    <row r="291" spans="1:47" ht="60" customHeight="1" x14ac:dyDescent="0.35">
      <c r="A291" s="202" t="s">
        <v>4220</v>
      </c>
      <c r="B291" s="180" t="s">
        <v>4221</v>
      </c>
      <c r="C291" s="181" t="s">
        <v>4254</v>
      </c>
      <c r="D291" s="184" t="s">
        <v>4255</v>
      </c>
      <c r="E291" s="185" t="s">
        <v>3696</v>
      </c>
      <c r="F291" s="188" t="s">
        <v>4256</v>
      </c>
      <c r="G291" s="191" t="str">
        <f>IF(COUNTIF(H291:AU291,"&lt;&gt;")=0,"",SUMPRODUCT(((Recommendations[ImplStatus]="Implemented")+(Recommendations[ImplStatus]="Compensated"))*ISNUMBER(MATCH(Recommendations[Id],H291:AU291,0)))/COUNTIF(H291:AU291,"&lt;&gt;"))</f>
        <v/>
      </c>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206"/>
    </row>
    <row r="292" spans="1:47" ht="60" customHeight="1" x14ac:dyDescent="0.35">
      <c r="A292" s="202" t="s">
        <v>4220</v>
      </c>
      <c r="B292" s="180" t="s">
        <v>4221</v>
      </c>
      <c r="C292" s="181" t="s">
        <v>4257</v>
      </c>
      <c r="D292" s="184" t="s">
        <v>4258</v>
      </c>
      <c r="E292" s="185" t="s">
        <v>3696</v>
      </c>
      <c r="F292" s="188" t="s">
        <v>4256</v>
      </c>
      <c r="G292" s="191" t="str">
        <f>IF(COUNTIF(H292:AU292,"&lt;&gt;")=0,"",SUMPRODUCT(((Recommendations[ImplStatus]="Implemented")+(Recommendations[ImplStatus]="Compensated"))*ISNUMBER(MATCH(Recommendations[Id],H292:AU292,0)))/COUNTIF(H292:AU292,"&lt;&gt;"))</f>
        <v/>
      </c>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206"/>
    </row>
    <row r="293" spans="1:47" ht="60" customHeight="1" x14ac:dyDescent="0.35">
      <c r="A293" s="202" t="s">
        <v>4220</v>
      </c>
      <c r="B293" s="180" t="s">
        <v>4221</v>
      </c>
      <c r="C293" s="181" t="s">
        <v>4259</v>
      </c>
      <c r="D293" s="184" t="s">
        <v>4260</v>
      </c>
      <c r="E293" s="185" t="s">
        <v>3947</v>
      </c>
      <c r="F293" s="188" t="s">
        <v>4239</v>
      </c>
      <c r="G293" s="191" t="str">
        <f>IF(COUNTIF(H293:AU293,"&lt;&gt;")=0,"",SUMPRODUCT(((Recommendations[ImplStatus]="Implemented")+(Recommendations[ImplStatus]="Compensated"))*ISNUMBER(MATCH(Recommendations[Id],H293:AU293,0)))/COUNTIF(H293:AU293,"&lt;&gt;"))</f>
        <v/>
      </c>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206"/>
    </row>
    <row r="294" spans="1:47" ht="60" customHeight="1" x14ac:dyDescent="0.35">
      <c r="A294" s="202" t="s">
        <v>4220</v>
      </c>
      <c r="B294" s="180" t="s">
        <v>4221</v>
      </c>
      <c r="C294" s="181" t="s">
        <v>4261</v>
      </c>
      <c r="D294" s="184" t="s">
        <v>4262</v>
      </c>
      <c r="E294" s="185" t="s">
        <v>3947</v>
      </c>
      <c r="F294" s="188" t="s">
        <v>4239</v>
      </c>
      <c r="G294" s="191" t="str">
        <f>IF(COUNTIF(H294:AU294,"&lt;&gt;")=0,"",SUMPRODUCT(((Recommendations[ImplStatus]="Implemented")+(Recommendations[ImplStatus]="Compensated"))*ISNUMBER(MATCH(Recommendations[Id],H294:AU294,0)))/COUNTIF(H294:AU294,"&lt;&gt;"))</f>
        <v/>
      </c>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206"/>
    </row>
    <row r="295" spans="1:47" ht="60" customHeight="1" x14ac:dyDescent="0.35">
      <c r="A295" s="202" t="s">
        <v>4220</v>
      </c>
      <c r="B295" s="180" t="s">
        <v>4221</v>
      </c>
      <c r="C295" s="181" t="s">
        <v>4263</v>
      </c>
      <c r="D295" s="184" t="s">
        <v>4264</v>
      </c>
      <c r="E295" s="185" t="s">
        <v>3764</v>
      </c>
      <c r="F295" s="188" t="s">
        <v>4239</v>
      </c>
      <c r="G295" s="191" t="str">
        <f>IF(COUNTIF(H295:AU295,"&lt;&gt;")=0,"",SUMPRODUCT(((Recommendations[ImplStatus]="Implemented")+(Recommendations[ImplStatus]="Compensated"))*ISNUMBER(MATCH(Recommendations[Id],H295:AU295,0)))/COUNTIF(H295:AU295,"&lt;&gt;"))</f>
        <v/>
      </c>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206"/>
    </row>
    <row r="296" spans="1:47" ht="60" customHeight="1" x14ac:dyDescent="0.35">
      <c r="A296" s="202" t="s">
        <v>4220</v>
      </c>
      <c r="B296" s="180" t="s">
        <v>4221</v>
      </c>
      <c r="C296" s="181" t="s">
        <v>4265</v>
      </c>
      <c r="D296" s="184" t="s">
        <v>4266</v>
      </c>
      <c r="E296" s="185" t="s">
        <v>3764</v>
      </c>
      <c r="F296" s="188" t="s">
        <v>4239</v>
      </c>
      <c r="G296" s="191" t="str">
        <f>IF(COUNTIF(H296:AU296,"&lt;&gt;")=0,"",SUMPRODUCT(((Recommendations[ImplStatus]="Implemented")+(Recommendations[ImplStatus]="Compensated"))*ISNUMBER(MATCH(Recommendations[Id],H296:AU296,0)))/COUNTIF(H296:AU296,"&lt;&gt;"))</f>
        <v/>
      </c>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206"/>
    </row>
    <row r="297" spans="1:47" ht="60" customHeight="1" x14ac:dyDescent="0.35">
      <c r="A297" s="202" t="s">
        <v>4220</v>
      </c>
      <c r="B297" s="180" t="s">
        <v>4221</v>
      </c>
      <c r="C297" s="181" t="s">
        <v>4267</v>
      </c>
      <c r="D297" s="184" t="s">
        <v>4268</v>
      </c>
      <c r="E297" s="185" t="s">
        <v>3667</v>
      </c>
      <c r="F297" s="188" t="s">
        <v>4239</v>
      </c>
      <c r="G297" s="191" t="str">
        <f>IF(COUNTIF(H297:AU297,"&lt;&gt;")=0,"",SUMPRODUCT(((Recommendations[ImplStatus]="Implemented")+(Recommendations[ImplStatus]="Compensated"))*ISNUMBER(MATCH(Recommendations[Id],H297:AU297,0)))/COUNTIF(H297:AU297,"&lt;&gt;"))</f>
        <v/>
      </c>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206"/>
    </row>
    <row r="298" spans="1:47" ht="60" customHeight="1" x14ac:dyDescent="0.35">
      <c r="A298" s="202" t="s">
        <v>4220</v>
      </c>
      <c r="B298" s="180" t="s">
        <v>4221</v>
      </c>
      <c r="C298" s="181" t="s">
        <v>4269</v>
      </c>
      <c r="D298" s="184" t="s">
        <v>4270</v>
      </c>
      <c r="E298" s="185" t="s">
        <v>3764</v>
      </c>
      <c r="F298" s="188" t="s">
        <v>4239</v>
      </c>
      <c r="G298" s="191" t="str">
        <f>IF(COUNTIF(H298:AU298,"&lt;&gt;")=0,"",SUMPRODUCT(((Recommendations[ImplStatus]="Implemented")+(Recommendations[ImplStatus]="Compensated"))*ISNUMBER(MATCH(Recommendations[Id],H298:AU298,0)))/COUNTIF(H298:AU298,"&lt;&gt;"))</f>
        <v/>
      </c>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206"/>
    </row>
    <row r="299" spans="1:47" ht="60" customHeight="1" x14ac:dyDescent="0.35">
      <c r="A299" s="202" t="s">
        <v>4220</v>
      </c>
      <c r="B299" s="180" t="s">
        <v>4221</v>
      </c>
      <c r="C299" s="181" t="s">
        <v>4271</v>
      </c>
      <c r="D299" s="184" t="s">
        <v>4272</v>
      </c>
      <c r="E299" s="185" t="s">
        <v>3696</v>
      </c>
      <c r="F299" s="188" t="s">
        <v>4239</v>
      </c>
      <c r="G299" s="191" t="str">
        <f>IF(COUNTIF(H299:AU299,"&lt;&gt;")=0,"",SUMPRODUCT(((Recommendations[ImplStatus]="Implemented")+(Recommendations[ImplStatus]="Compensated"))*ISNUMBER(MATCH(Recommendations[Id],H299:AU299,0)))/COUNTIF(H299:AU299,"&lt;&gt;"))</f>
        <v/>
      </c>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206"/>
    </row>
    <row r="300" spans="1:47" ht="60" customHeight="1" x14ac:dyDescent="0.35">
      <c r="A300" s="202" t="s">
        <v>4220</v>
      </c>
      <c r="B300" s="180" t="s">
        <v>4221</v>
      </c>
      <c r="C300" s="181" t="s">
        <v>4273</v>
      </c>
      <c r="D300" s="184" t="s">
        <v>4274</v>
      </c>
      <c r="E300" s="185" t="s">
        <v>3764</v>
      </c>
      <c r="F300" s="188" t="s">
        <v>4239</v>
      </c>
      <c r="G300" s="191" t="str">
        <f>IF(COUNTIF(H300:AU300,"&lt;&gt;")=0,"",SUMPRODUCT(((Recommendations[ImplStatus]="Implemented")+(Recommendations[ImplStatus]="Compensated"))*ISNUMBER(MATCH(Recommendations[Id],H300:AU300,0)))/COUNTIF(H300:AU300,"&lt;&gt;"))</f>
        <v/>
      </c>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206"/>
    </row>
    <row r="301" spans="1:47" ht="60" customHeight="1" x14ac:dyDescent="0.35">
      <c r="A301" s="202" t="s">
        <v>4220</v>
      </c>
      <c r="B301" s="180" t="s">
        <v>4221</v>
      </c>
      <c r="C301" s="181" t="s">
        <v>4275</v>
      </c>
      <c r="D301" s="184" t="s">
        <v>4276</v>
      </c>
      <c r="E301" s="185" t="s">
        <v>3812</v>
      </c>
      <c r="F301" s="188" t="s">
        <v>4239</v>
      </c>
      <c r="G301" s="191" t="str">
        <f>IF(COUNTIF(H301:AU301,"&lt;&gt;")=0,"",SUMPRODUCT(((Recommendations[ImplStatus]="Implemented")+(Recommendations[ImplStatus]="Compensated"))*ISNUMBER(MATCH(Recommendations[Id],H301:AU301,0)))/COUNTIF(H301:AU301,"&lt;&gt;"))</f>
        <v/>
      </c>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206"/>
    </row>
    <row r="302" spans="1:47" ht="60" customHeight="1" x14ac:dyDescent="0.35">
      <c r="A302" s="202" t="s">
        <v>4220</v>
      </c>
      <c r="B302" s="180" t="s">
        <v>4221</v>
      </c>
      <c r="C302" s="181" t="s">
        <v>4277</v>
      </c>
      <c r="D302" s="184" t="s">
        <v>4278</v>
      </c>
      <c r="E302" s="185" t="s">
        <v>3812</v>
      </c>
      <c r="F302" s="188" t="s">
        <v>4239</v>
      </c>
      <c r="G302" s="191" t="str">
        <f>IF(COUNTIF(H302:AU302,"&lt;&gt;")=0,"",SUMPRODUCT(((Recommendations[ImplStatus]="Implemented")+(Recommendations[ImplStatus]="Compensated"))*ISNUMBER(MATCH(Recommendations[Id],H302:AU302,0)))/COUNTIF(H302:AU302,"&lt;&gt;"))</f>
        <v/>
      </c>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206"/>
    </row>
    <row r="303" spans="1:47" ht="60" customHeight="1" outlineLevel="2" x14ac:dyDescent="0.35">
      <c r="A303" s="201" t="s">
        <v>4220</v>
      </c>
      <c r="B303" s="179" t="s">
        <v>4279</v>
      </c>
      <c r="C303" s="179"/>
      <c r="D303" s="183"/>
      <c r="E303" s="179"/>
      <c r="F303" s="187"/>
      <c r="G303" s="190" t="str">
        <f>IF(COUNTIF(H303:AU303,"&lt;&gt;")=0,"",SUMPRODUCT(((Recommendations[ImplStatus]="Implemented")+(Recommendations[ImplStatus]="Compensated"))*ISNUMBER(MATCH(Recommendations[Id],H303:AU303,0)))/COUNTIF(H303:AU303,"&lt;&gt;"))</f>
        <v/>
      </c>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205"/>
    </row>
    <row r="304" spans="1:47" ht="60" customHeight="1" x14ac:dyDescent="0.35">
      <c r="A304" s="202" t="s">
        <v>4220</v>
      </c>
      <c r="B304" s="180" t="s">
        <v>4279</v>
      </c>
      <c r="C304" s="181" t="s">
        <v>4280</v>
      </c>
      <c r="D304" s="184" t="s">
        <v>4281</v>
      </c>
      <c r="E304" s="185" t="s">
        <v>3667</v>
      </c>
      <c r="F304" s="188" t="s">
        <v>4282</v>
      </c>
      <c r="G304" s="191" t="str">
        <f>IF(COUNTIF(H304:AU304,"&lt;&gt;")=0,"",SUMPRODUCT(((Recommendations[ImplStatus]="Implemented")+(Recommendations[ImplStatus]="Compensated"))*ISNUMBER(MATCH(Recommendations[Id],H304:AU304,0)))/COUNTIF(H304:AU304,"&lt;&gt;"))</f>
        <v/>
      </c>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206"/>
    </row>
    <row r="305" spans="1:47" ht="60" customHeight="1" x14ac:dyDescent="0.35">
      <c r="A305" s="202" t="s">
        <v>4220</v>
      </c>
      <c r="B305" s="180" t="s">
        <v>4279</v>
      </c>
      <c r="C305" s="181" t="s">
        <v>4283</v>
      </c>
      <c r="D305" s="184" t="s">
        <v>4284</v>
      </c>
      <c r="E305" s="185" t="s">
        <v>3667</v>
      </c>
      <c r="F305" s="188" t="s">
        <v>4282</v>
      </c>
      <c r="G305" s="191" t="str">
        <f>IF(COUNTIF(H305:AU305,"&lt;&gt;")=0,"",SUMPRODUCT(((Recommendations[ImplStatus]="Implemented")+(Recommendations[ImplStatus]="Compensated"))*ISNUMBER(MATCH(Recommendations[Id],H305:AU305,0)))/COUNTIF(H305:AU305,"&lt;&gt;"))</f>
        <v/>
      </c>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206"/>
    </row>
    <row r="306" spans="1:47" ht="60" customHeight="1" x14ac:dyDescent="0.35">
      <c r="A306" s="202" t="s">
        <v>4220</v>
      </c>
      <c r="B306" s="180" t="s">
        <v>4279</v>
      </c>
      <c r="C306" s="181" t="s">
        <v>4285</v>
      </c>
      <c r="D306" s="184" t="s">
        <v>4286</v>
      </c>
      <c r="E306" s="185" t="s">
        <v>3667</v>
      </c>
      <c r="F306" s="188" t="s">
        <v>4282</v>
      </c>
      <c r="G306" s="191" t="str">
        <f>IF(COUNTIF(H306:AU306,"&lt;&gt;")=0,"",SUMPRODUCT(((Recommendations[ImplStatus]="Implemented")+(Recommendations[ImplStatus]="Compensated"))*ISNUMBER(MATCH(Recommendations[Id],H306:AU306,0)))/COUNTIF(H306:AU306,"&lt;&gt;"))</f>
        <v/>
      </c>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206"/>
    </row>
    <row r="307" spans="1:47" ht="60" customHeight="1" x14ac:dyDescent="0.35">
      <c r="A307" s="202" t="s">
        <v>4220</v>
      </c>
      <c r="B307" s="180" t="s">
        <v>4279</v>
      </c>
      <c r="C307" s="181" t="s">
        <v>4287</v>
      </c>
      <c r="D307" s="184" t="s">
        <v>4288</v>
      </c>
      <c r="E307" s="185" t="s">
        <v>3667</v>
      </c>
      <c r="F307" s="188" t="s">
        <v>4282</v>
      </c>
      <c r="G307" s="191" t="str">
        <f>IF(COUNTIF(H307:AU307,"&lt;&gt;")=0,"",SUMPRODUCT(((Recommendations[ImplStatus]="Implemented")+(Recommendations[ImplStatus]="Compensated"))*ISNUMBER(MATCH(Recommendations[Id],H307:AU307,0)))/COUNTIF(H307:AU307,"&lt;&gt;"))</f>
        <v/>
      </c>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206"/>
    </row>
    <row r="308" spans="1:47" ht="60" customHeight="1" x14ac:dyDescent="0.35">
      <c r="A308" s="202" t="s">
        <v>4220</v>
      </c>
      <c r="B308" s="180" t="s">
        <v>4279</v>
      </c>
      <c r="C308" s="181" t="s">
        <v>4289</v>
      </c>
      <c r="D308" s="184" t="s">
        <v>4290</v>
      </c>
      <c r="E308" s="185" t="s">
        <v>3764</v>
      </c>
      <c r="F308" s="188" t="s">
        <v>4282</v>
      </c>
      <c r="G308" s="191" t="str">
        <f>IF(COUNTIF(H308:AU308,"&lt;&gt;")=0,"",SUMPRODUCT(((Recommendations[ImplStatus]="Implemented")+(Recommendations[ImplStatus]="Compensated"))*ISNUMBER(MATCH(Recommendations[Id],H308:AU308,0)))/COUNTIF(H308:AU308,"&lt;&gt;"))</f>
        <v/>
      </c>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206"/>
    </row>
    <row r="309" spans="1:47" ht="60" customHeight="1" x14ac:dyDescent="0.35">
      <c r="A309" s="202" t="s">
        <v>4220</v>
      </c>
      <c r="B309" s="180" t="s">
        <v>4279</v>
      </c>
      <c r="C309" s="181" t="s">
        <v>4291</v>
      </c>
      <c r="D309" s="184" t="s">
        <v>4292</v>
      </c>
      <c r="E309" s="185" t="s">
        <v>3764</v>
      </c>
      <c r="F309" s="188" t="s">
        <v>4282</v>
      </c>
      <c r="G309" s="191" t="str">
        <f>IF(COUNTIF(H309:AU309,"&lt;&gt;")=0,"",SUMPRODUCT(((Recommendations[ImplStatus]="Implemented")+(Recommendations[ImplStatus]="Compensated"))*ISNUMBER(MATCH(Recommendations[Id],H309:AU309,0)))/COUNTIF(H309:AU309,"&lt;&gt;"))</f>
        <v/>
      </c>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206"/>
    </row>
    <row r="310" spans="1:47" ht="60" customHeight="1" x14ac:dyDescent="0.35">
      <c r="A310" s="202" t="s">
        <v>4220</v>
      </c>
      <c r="B310" s="180" t="s">
        <v>4279</v>
      </c>
      <c r="C310" s="181" t="s">
        <v>4293</v>
      </c>
      <c r="D310" s="184" t="s">
        <v>4294</v>
      </c>
      <c r="E310" s="185" t="s">
        <v>3764</v>
      </c>
      <c r="F310" s="188" t="s">
        <v>4282</v>
      </c>
      <c r="G310" s="191" t="str">
        <f>IF(COUNTIF(H310:AU310,"&lt;&gt;")=0,"",SUMPRODUCT(((Recommendations[ImplStatus]="Implemented")+(Recommendations[ImplStatus]="Compensated"))*ISNUMBER(MATCH(Recommendations[Id],H310:AU310,0)))/COUNTIF(H310:AU310,"&lt;&gt;"))</f>
        <v/>
      </c>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206"/>
    </row>
    <row r="311" spans="1:47" ht="60" customHeight="1" x14ac:dyDescent="0.35">
      <c r="A311" s="202" t="s">
        <v>4220</v>
      </c>
      <c r="B311" s="180" t="s">
        <v>4279</v>
      </c>
      <c r="C311" s="181" t="s">
        <v>4295</v>
      </c>
      <c r="D311" s="184" t="s">
        <v>4296</v>
      </c>
      <c r="E311" s="185" t="s">
        <v>3764</v>
      </c>
      <c r="F311" s="188" t="s">
        <v>4282</v>
      </c>
      <c r="G311" s="191" t="str">
        <f>IF(COUNTIF(H311:AU311,"&lt;&gt;")=0,"",SUMPRODUCT(((Recommendations[ImplStatus]="Implemented")+(Recommendations[ImplStatus]="Compensated"))*ISNUMBER(MATCH(Recommendations[Id],H311:AU311,0)))/COUNTIF(H311:AU311,"&lt;&gt;"))</f>
        <v/>
      </c>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206"/>
    </row>
    <row r="312" spans="1:47" ht="60" customHeight="1" x14ac:dyDescent="0.35">
      <c r="A312" s="202" t="s">
        <v>4220</v>
      </c>
      <c r="B312" s="180" t="s">
        <v>4279</v>
      </c>
      <c r="C312" s="181" t="s">
        <v>4297</v>
      </c>
      <c r="D312" s="184" t="s">
        <v>4298</v>
      </c>
      <c r="E312" s="185" t="s">
        <v>3764</v>
      </c>
      <c r="F312" s="188" t="s">
        <v>4282</v>
      </c>
      <c r="G312" s="191" t="str">
        <f>IF(COUNTIF(H312:AU312,"&lt;&gt;")=0,"",SUMPRODUCT(((Recommendations[ImplStatus]="Implemented")+(Recommendations[ImplStatus]="Compensated"))*ISNUMBER(MATCH(Recommendations[Id],H312:AU312,0)))/COUNTIF(H312:AU312,"&lt;&gt;"))</f>
        <v/>
      </c>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206"/>
    </row>
    <row r="313" spans="1:47" ht="60" customHeight="1" x14ac:dyDescent="0.35">
      <c r="A313" s="202" t="s">
        <v>4220</v>
      </c>
      <c r="B313" s="180" t="s">
        <v>4279</v>
      </c>
      <c r="C313" s="181" t="s">
        <v>4299</v>
      </c>
      <c r="D313" s="184" t="s">
        <v>4300</v>
      </c>
      <c r="E313" s="185" t="s">
        <v>3696</v>
      </c>
      <c r="F313" s="188" t="s">
        <v>4282</v>
      </c>
      <c r="G313" s="191" t="str">
        <f>IF(COUNTIF(H313:AU313,"&lt;&gt;")=0,"",SUMPRODUCT(((Recommendations[ImplStatus]="Implemented")+(Recommendations[ImplStatus]="Compensated"))*ISNUMBER(MATCH(Recommendations[Id],H313:AU313,0)))/COUNTIF(H313:AU313,"&lt;&gt;"))</f>
        <v/>
      </c>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206"/>
    </row>
    <row r="314" spans="1:47" ht="60" customHeight="1" x14ac:dyDescent="0.35">
      <c r="A314" s="202" t="s">
        <v>4220</v>
      </c>
      <c r="B314" s="180" t="s">
        <v>4279</v>
      </c>
      <c r="C314" s="181" t="s">
        <v>4301</v>
      </c>
      <c r="D314" s="184" t="s">
        <v>4302</v>
      </c>
      <c r="E314" s="185" t="s">
        <v>3696</v>
      </c>
      <c r="F314" s="188" t="s">
        <v>4282</v>
      </c>
      <c r="G314" s="191" t="str">
        <f>IF(COUNTIF(H314:AU314,"&lt;&gt;")=0,"",SUMPRODUCT(((Recommendations[ImplStatus]="Implemented")+(Recommendations[ImplStatus]="Compensated"))*ISNUMBER(MATCH(Recommendations[Id],H314:AU314,0)))/COUNTIF(H314:AU314,"&lt;&gt;"))</f>
        <v/>
      </c>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206"/>
    </row>
    <row r="315" spans="1:47" ht="60" customHeight="1" x14ac:dyDescent="0.35">
      <c r="A315" s="202" t="s">
        <v>4220</v>
      </c>
      <c r="B315" s="180" t="s">
        <v>4279</v>
      </c>
      <c r="C315" s="181" t="s">
        <v>4303</v>
      </c>
      <c r="D315" s="184" t="s">
        <v>4304</v>
      </c>
      <c r="E315" s="185" t="s">
        <v>3696</v>
      </c>
      <c r="F315" s="188" t="s">
        <v>4282</v>
      </c>
      <c r="G315" s="191" t="str">
        <f>IF(COUNTIF(H315:AU315,"&lt;&gt;")=0,"",SUMPRODUCT(((Recommendations[ImplStatus]="Implemented")+(Recommendations[ImplStatus]="Compensated"))*ISNUMBER(MATCH(Recommendations[Id],H315:AU315,0)))/COUNTIF(H315:AU315,"&lt;&gt;"))</f>
        <v/>
      </c>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206"/>
    </row>
    <row r="316" spans="1:47" ht="60" customHeight="1" x14ac:dyDescent="0.35">
      <c r="A316" s="202" t="s">
        <v>4220</v>
      </c>
      <c r="B316" s="180" t="s">
        <v>4279</v>
      </c>
      <c r="C316" s="181" t="s">
        <v>4305</v>
      </c>
      <c r="D316" s="184" t="s">
        <v>4306</v>
      </c>
      <c r="E316" s="185" t="s">
        <v>3696</v>
      </c>
      <c r="F316" s="188" t="s">
        <v>4282</v>
      </c>
      <c r="G316" s="191" t="str">
        <f>IF(COUNTIF(H316:AU316,"&lt;&gt;")=0,"",SUMPRODUCT(((Recommendations[ImplStatus]="Implemented")+(Recommendations[ImplStatus]="Compensated"))*ISNUMBER(MATCH(Recommendations[Id],H316:AU316,0)))/COUNTIF(H316:AU316,"&lt;&gt;"))</f>
        <v/>
      </c>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206"/>
    </row>
    <row r="317" spans="1:47" ht="60" customHeight="1" x14ac:dyDescent="0.35">
      <c r="A317" s="202" t="s">
        <v>4220</v>
      </c>
      <c r="B317" s="180" t="s">
        <v>4279</v>
      </c>
      <c r="C317" s="181" t="s">
        <v>4307</v>
      </c>
      <c r="D317" s="184" t="s">
        <v>4308</v>
      </c>
      <c r="E317" s="185" t="s">
        <v>3764</v>
      </c>
      <c r="F317" s="188" t="s">
        <v>4239</v>
      </c>
      <c r="G317" s="191" t="str">
        <f>IF(COUNTIF(H317:AU317,"&lt;&gt;")=0,"",SUMPRODUCT(((Recommendations[ImplStatus]="Implemented")+(Recommendations[ImplStatus]="Compensated"))*ISNUMBER(MATCH(Recommendations[Id],H317:AU317,0)))/COUNTIF(H317:AU317,"&lt;&gt;"))</f>
        <v/>
      </c>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206"/>
    </row>
    <row r="318" spans="1:47" ht="60" customHeight="1" x14ac:dyDescent="0.35">
      <c r="A318" s="202" t="s">
        <v>4220</v>
      </c>
      <c r="B318" s="180" t="s">
        <v>4279</v>
      </c>
      <c r="C318" s="181" t="s">
        <v>4309</v>
      </c>
      <c r="D318" s="184" t="s">
        <v>4310</v>
      </c>
      <c r="E318" s="185" t="s">
        <v>3812</v>
      </c>
      <c r="F318" s="188" t="s">
        <v>4239</v>
      </c>
      <c r="G318" s="191" t="str">
        <f>IF(COUNTIF(H318:AU318,"&lt;&gt;")=0,"",SUMPRODUCT(((Recommendations[ImplStatus]="Implemented")+(Recommendations[ImplStatus]="Compensated"))*ISNUMBER(MATCH(Recommendations[Id],H318:AU318,0)))/COUNTIF(H318:AU318,"&lt;&gt;"))</f>
        <v/>
      </c>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206"/>
    </row>
    <row r="319" spans="1:47" ht="60" customHeight="1" x14ac:dyDescent="0.35">
      <c r="A319" s="202" t="s">
        <v>4220</v>
      </c>
      <c r="B319" s="180" t="s">
        <v>4279</v>
      </c>
      <c r="C319" s="181" t="s">
        <v>4311</v>
      </c>
      <c r="D319" s="184" t="s">
        <v>4312</v>
      </c>
      <c r="E319" s="185" t="s">
        <v>3812</v>
      </c>
      <c r="F319" s="188" t="s">
        <v>4239</v>
      </c>
      <c r="G319" s="191" t="str">
        <f>IF(COUNTIF(H319:AU319,"&lt;&gt;")=0,"",SUMPRODUCT(((Recommendations[ImplStatus]="Implemented")+(Recommendations[ImplStatus]="Compensated"))*ISNUMBER(MATCH(Recommendations[Id],H319:AU319,0)))/COUNTIF(H319:AU319,"&lt;&gt;"))</f>
        <v/>
      </c>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206"/>
    </row>
    <row r="320" spans="1:47" ht="60" customHeight="1" outlineLevel="2" x14ac:dyDescent="0.35">
      <c r="A320" s="201" t="s">
        <v>4220</v>
      </c>
      <c r="B320" s="179" t="s">
        <v>4313</v>
      </c>
      <c r="C320" s="179"/>
      <c r="D320" s="183"/>
      <c r="E320" s="179"/>
      <c r="F320" s="187"/>
      <c r="G320" s="190" t="str">
        <f>IF(COUNTIF(H320:AU320,"&lt;&gt;")=0,"",SUMPRODUCT(((Recommendations[ImplStatus]="Implemented")+(Recommendations[ImplStatus]="Compensated"))*ISNUMBER(MATCH(Recommendations[Id],H320:AU320,0)))/COUNTIF(H320:AU320,"&lt;&gt;"))</f>
        <v/>
      </c>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205"/>
    </row>
    <row r="321" spans="1:47" ht="60" customHeight="1" x14ac:dyDescent="0.35">
      <c r="A321" s="202" t="s">
        <v>4220</v>
      </c>
      <c r="B321" s="180" t="s">
        <v>4313</v>
      </c>
      <c r="C321" s="181" t="s">
        <v>4314</v>
      </c>
      <c r="D321" s="184" t="s">
        <v>4315</v>
      </c>
      <c r="E321" s="185" t="s">
        <v>3696</v>
      </c>
      <c r="F321" s="188" t="s">
        <v>4316</v>
      </c>
      <c r="G321" s="191" t="str">
        <f>IF(COUNTIF(H321:AU321,"&lt;&gt;")=0,"",SUMPRODUCT(((Recommendations[ImplStatus]="Implemented")+(Recommendations[ImplStatus]="Compensated"))*ISNUMBER(MATCH(Recommendations[Id],H321:AU321,0)))/COUNTIF(H321:AU321,"&lt;&gt;"))</f>
        <v/>
      </c>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206"/>
    </row>
    <row r="322" spans="1:47" ht="60" customHeight="1" x14ac:dyDescent="0.35">
      <c r="A322" s="202" t="s">
        <v>4220</v>
      </c>
      <c r="B322" s="180" t="s">
        <v>4313</v>
      </c>
      <c r="C322" s="181" t="s">
        <v>4317</v>
      </c>
      <c r="D322" s="184" t="s">
        <v>4318</v>
      </c>
      <c r="E322" s="185" t="s">
        <v>3696</v>
      </c>
      <c r="F322" s="188" t="s">
        <v>4316</v>
      </c>
      <c r="G322" s="191" t="str">
        <f>IF(COUNTIF(H322:AU322,"&lt;&gt;")=0,"",SUMPRODUCT(((Recommendations[ImplStatus]="Implemented")+(Recommendations[ImplStatus]="Compensated"))*ISNUMBER(MATCH(Recommendations[Id],H322:AU322,0)))/COUNTIF(H322:AU322,"&lt;&gt;"))</f>
        <v/>
      </c>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206"/>
    </row>
    <row r="323" spans="1:47" ht="60" customHeight="1" x14ac:dyDescent="0.35">
      <c r="A323" s="202" t="s">
        <v>4220</v>
      </c>
      <c r="B323" s="180" t="s">
        <v>4313</v>
      </c>
      <c r="C323" s="181" t="s">
        <v>4319</v>
      </c>
      <c r="D323" s="184" t="s">
        <v>4320</v>
      </c>
      <c r="E323" s="185" t="s">
        <v>3696</v>
      </c>
      <c r="F323" s="188" t="s">
        <v>4316</v>
      </c>
      <c r="G323" s="191" t="str">
        <f>IF(COUNTIF(H323:AU323,"&lt;&gt;")=0,"",SUMPRODUCT(((Recommendations[ImplStatus]="Implemented")+(Recommendations[ImplStatus]="Compensated"))*ISNUMBER(MATCH(Recommendations[Id],H323:AU323,0)))/COUNTIF(H323:AU323,"&lt;&gt;"))</f>
        <v/>
      </c>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206"/>
    </row>
    <row r="324" spans="1:47" ht="60" customHeight="1" x14ac:dyDescent="0.35">
      <c r="A324" s="202" t="s">
        <v>4220</v>
      </c>
      <c r="B324" s="180" t="s">
        <v>4313</v>
      </c>
      <c r="C324" s="181" t="s">
        <v>4321</v>
      </c>
      <c r="D324" s="184" t="s">
        <v>4322</v>
      </c>
      <c r="E324" s="185" t="s">
        <v>3696</v>
      </c>
      <c r="F324" s="188" t="s">
        <v>4316</v>
      </c>
      <c r="G324" s="191" t="str">
        <f>IF(COUNTIF(H324:AU324,"&lt;&gt;")=0,"",SUMPRODUCT(((Recommendations[ImplStatus]="Implemented")+(Recommendations[ImplStatus]="Compensated"))*ISNUMBER(MATCH(Recommendations[Id],H324:AU324,0)))/COUNTIF(H324:AU324,"&lt;&gt;"))</f>
        <v/>
      </c>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206"/>
    </row>
    <row r="325" spans="1:47" ht="60" customHeight="1" x14ac:dyDescent="0.35">
      <c r="A325" s="202" t="s">
        <v>4220</v>
      </c>
      <c r="B325" s="180" t="s">
        <v>4313</v>
      </c>
      <c r="C325" s="181" t="s">
        <v>4323</v>
      </c>
      <c r="D325" s="184" t="s">
        <v>4324</v>
      </c>
      <c r="E325" s="185" t="s">
        <v>3696</v>
      </c>
      <c r="F325" s="188" t="s">
        <v>4316</v>
      </c>
      <c r="G325" s="191" t="str">
        <f>IF(COUNTIF(H325:AU325,"&lt;&gt;")=0,"",SUMPRODUCT(((Recommendations[ImplStatus]="Implemented")+(Recommendations[ImplStatus]="Compensated"))*ISNUMBER(MATCH(Recommendations[Id],H325:AU325,0)))/COUNTIF(H325:AU325,"&lt;&gt;"))</f>
        <v/>
      </c>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206"/>
    </row>
    <row r="326" spans="1:47" ht="60" customHeight="1" x14ac:dyDescent="0.35">
      <c r="A326" s="202" t="s">
        <v>4220</v>
      </c>
      <c r="B326" s="180" t="s">
        <v>4313</v>
      </c>
      <c r="C326" s="181" t="s">
        <v>4325</v>
      </c>
      <c r="D326" s="184" t="s">
        <v>4326</v>
      </c>
      <c r="E326" s="185" t="s">
        <v>3696</v>
      </c>
      <c r="F326" s="188" t="s">
        <v>4316</v>
      </c>
      <c r="G326" s="191" t="str">
        <f>IF(COUNTIF(H326:AU326,"&lt;&gt;")=0,"",SUMPRODUCT(((Recommendations[ImplStatus]="Implemented")+(Recommendations[ImplStatus]="Compensated"))*ISNUMBER(MATCH(Recommendations[Id],H326:AU326,0)))/COUNTIF(H326:AU326,"&lt;&gt;"))</f>
        <v/>
      </c>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206"/>
    </row>
    <row r="327" spans="1:47" ht="60" customHeight="1" x14ac:dyDescent="0.35">
      <c r="A327" s="202" t="s">
        <v>4220</v>
      </c>
      <c r="B327" s="180" t="s">
        <v>4313</v>
      </c>
      <c r="C327" s="181" t="s">
        <v>4327</v>
      </c>
      <c r="D327" s="184" t="s">
        <v>4328</v>
      </c>
      <c r="E327" s="185" t="s">
        <v>3696</v>
      </c>
      <c r="F327" s="188" t="s">
        <v>4316</v>
      </c>
      <c r="G327" s="191" t="str">
        <f>IF(COUNTIF(H327:AU327,"&lt;&gt;")=0,"",SUMPRODUCT(((Recommendations[ImplStatus]="Implemented")+(Recommendations[ImplStatus]="Compensated"))*ISNUMBER(MATCH(Recommendations[Id],H327:AU327,0)))/COUNTIF(H327:AU327,"&lt;&gt;"))</f>
        <v/>
      </c>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206"/>
    </row>
    <row r="328" spans="1:47" ht="60" customHeight="1" x14ac:dyDescent="0.35">
      <c r="A328" s="202" t="s">
        <v>4220</v>
      </c>
      <c r="B328" s="180" t="s">
        <v>4313</v>
      </c>
      <c r="C328" s="181" t="s">
        <v>4329</v>
      </c>
      <c r="D328" s="184" t="s">
        <v>4330</v>
      </c>
      <c r="E328" s="185" t="s">
        <v>3696</v>
      </c>
      <c r="F328" s="188" t="s">
        <v>4316</v>
      </c>
      <c r="G328" s="191" t="str">
        <f>IF(COUNTIF(H328:AU328,"&lt;&gt;")=0,"",SUMPRODUCT(((Recommendations[ImplStatus]="Implemented")+(Recommendations[ImplStatus]="Compensated"))*ISNUMBER(MATCH(Recommendations[Id],H328:AU328,0)))/COUNTIF(H328:AU328,"&lt;&gt;"))</f>
        <v/>
      </c>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206"/>
    </row>
    <row r="329" spans="1:47" ht="60" customHeight="1" x14ac:dyDescent="0.35">
      <c r="A329" s="202" t="s">
        <v>4220</v>
      </c>
      <c r="B329" s="180" t="s">
        <v>4313</v>
      </c>
      <c r="C329" s="181" t="s">
        <v>4331</v>
      </c>
      <c r="D329" s="184" t="s">
        <v>4332</v>
      </c>
      <c r="E329" s="185" t="s">
        <v>3696</v>
      </c>
      <c r="F329" s="188" t="s">
        <v>4316</v>
      </c>
      <c r="G329" s="191" t="str">
        <f>IF(COUNTIF(H329:AU329,"&lt;&gt;")=0,"",SUMPRODUCT(((Recommendations[ImplStatus]="Implemented")+(Recommendations[ImplStatus]="Compensated"))*ISNUMBER(MATCH(Recommendations[Id],H329:AU329,0)))/COUNTIF(H329:AU329,"&lt;&gt;"))</f>
        <v/>
      </c>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206"/>
    </row>
    <row r="330" spans="1:47" ht="60" customHeight="1" x14ac:dyDescent="0.35">
      <c r="A330" s="202" t="s">
        <v>4220</v>
      </c>
      <c r="B330" s="180" t="s">
        <v>4313</v>
      </c>
      <c r="C330" s="181" t="s">
        <v>4333</v>
      </c>
      <c r="D330" s="184" t="s">
        <v>4334</v>
      </c>
      <c r="E330" s="185" t="s">
        <v>3696</v>
      </c>
      <c r="F330" s="188" t="s">
        <v>4316</v>
      </c>
      <c r="G330" s="191" t="str">
        <f>IF(COUNTIF(H330:AU330,"&lt;&gt;")=0,"",SUMPRODUCT(((Recommendations[ImplStatus]="Implemented")+(Recommendations[ImplStatus]="Compensated"))*ISNUMBER(MATCH(Recommendations[Id],H330:AU330,0)))/COUNTIF(H330:AU330,"&lt;&gt;"))</f>
        <v/>
      </c>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206"/>
    </row>
    <row r="331" spans="1:47" ht="60" customHeight="1" x14ac:dyDescent="0.35">
      <c r="A331" s="202" t="s">
        <v>4220</v>
      </c>
      <c r="B331" s="180" t="s">
        <v>4313</v>
      </c>
      <c r="C331" s="181" t="s">
        <v>4335</v>
      </c>
      <c r="D331" s="184" t="s">
        <v>4336</v>
      </c>
      <c r="E331" s="185" t="s">
        <v>3696</v>
      </c>
      <c r="F331" s="188" t="s">
        <v>4316</v>
      </c>
      <c r="G331" s="191" t="str">
        <f>IF(COUNTIF(H331:AU331,"&lt;&gt;")=0,"",SUMPRODUCT(((Recommendations[ImplStatus]="Implemented")+(Recommendations[ImplStatus]="Compensated"))*ISNUMBER(MATCH(Recommendations[Id],H331:AU331,0)))/COUNTIF(H331:AU331,"&lt;&gt;"))</f>
        <v/>
      </c>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206"/>
    </row>
    <row r="332" spans="1:47" ht="60" customHeight="1" x14ac:dyDescent="0.35">
      <c r="A332" s="202" t="s">
        <v>4220</v>
      </c>
      <c r="B332" s="180" t="s">
        <v>4313</v>
      </c>
      <c r="C332" s="181" t="s">
        <v>4337</v>
      </c>
      <c r="D332" s="184" t="s">
        <v>4338</v>
      </c>
      <c r="E332" s="185" t="s">
        <v>3696</v>
      </c>
      <c r="F332" s="188" t="s">
        <v>4316</v>
      </c>
      <c r="G332" s="191" t="str">
        <f>IF(COUNTIF(H332:AU332,"&lt;&gt;")=0,"",SUMPRODUCT(((Recommendations[ImplStatus]="Implemented")+(Recommendations[ImplStatus]="Compensated"))*ISNUMBER(MATCH(Recommendations[Id],H332:AU332,0)))/COUNTIF(H332:AU332,"&lt;&gt;"))</f>
        <v/>
      </c>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206"/>
    </row>
    <row r="333" spans="1:47" ht="60" customHeight="1" x14ac:dyDescent="0.35">
      <c r="A333" s="202" t="s">
        <v>4220</v>
      </c>
      <c r="B333" s="180" t="s">
        <v>4313</v>
      </c>
      <c r="C333" s="181" t="s">
        <v>4339</v>
      </c>
      <c r="D333" s="184" t="s">
        <v>4340</v>
      </c>
      <c r="E333" s="185" t="s">
        <v>3696</v>
      </c>
      <c r="F333" s="188" t="s">
        <v>4316</v>
      </c>
      <c r="G333" s="191" t="str">
        <f>IF(COUNTIF(H333:AU333,"&lt;&gt;")=0,"",SUMPRODUCT(((Recommendations[ImplStatus]="Implemented")+(Recommendations[ImplStatus]="Compensated"))*ISNUMBER(MATCH(Recommendations[Id],H333:AU333,0)))/COUNTIF(H333:AU333,"&lt;&gt;"))</f>
        <v/>
      </c>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206"/>
    </row>
    <row r="334" spans="1:47" ht="60" customHeight="1" x14ac:dyDescent="0.35">
      <c r="A334" s="202" t="s">
        <v>4220</v>
      </c>
      <c r="B334" s="180" t="s">
        <v>4313</v>
      </c>
      <c r="C334" s="181" t="s">
        <v>4341</v>
      </c>
      <c r="D334" s="184" t="s">
        <v>4342</v>
      </c>
      <c r="E334" s="185" t="s">
        <v>3696</v>
      </c>
      <c r="F334" s="188" t="s">
        <v>4316</v>
      </c>
      <c r="G334" s="191" t="str">
        <f>IF(COUNTIF(H334:AU334,"&lt;&gt;")=0,"",SUMPRODUCT(((Recommendations[ImplStatus]="Implemented")+(Recommendations[ImplStatus]="Compensated"))*ISNUMBER(MATCH(Recommendations[Id],H334:AU334,0)))/COUNTIF(H334:AU334,"&lt;&gt;"))</f>
        <v/>
      </c>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206"/>
    </row>
    <row r="335" spans="1:47" ht="60" customHeight="1" x14ac:dyDescent="0.35">
      <c r="A335" s="202" t="s">
        <v>4220</v>
      </c>
      <c r="B335" s="180" t="s">
        <v>4313</v>
      </c>
      <c r="C335" s="181" t="s">
        <v>4343</v>
      </c>
      <c r="D335" s="184" t="s">
        <v>4344</v>
      </c>
      <c r="E335" s="185" t="s">
        <v>3696</v>
      </c>
      <c r="F335" s="188" t="s">
        <v>4316</v>
      </c>
      <c r="G335" s="191" t="str">
        <f>IF(COUNTIF(H335:AU335,"&lt;&gt;")=0,"",SUMPRODUCT(((Recommendations[ImplStatus]="Implemented")+(Recommendations[ImplStatus]="Compensated"))*ISNUMBER(MATCH(Recommendations[Id],H335:AU335,0)))/COUNTIF(H335:AU335,"&lt;&gt;"))</f>
        <v/>
      </c>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206"/>
    </row>
    <row r="336" spans="1:47" ht="60" customHeight="1" x14ac:dyDescent="0.35">
      <c r="A336" s="202" t="s">
        <v>4220</v>
      </c>
      <c r="B336" s="180" t="s">
        <v>4313</v>
      </c>
      <c r="C336" s="181" t="s">
        <v>4345</v>
      </c>
      <c r="D336" s="184" t="s">
        <v>4346</v>
      </c>
      <c r="E336" s="185" t="s">
        <v>3812</v>
      </c>
      <c r="F336" s="188" t="s">
        <v>4316</v>
      </c>
      <c r="G336" s="191" t="str">
        <f>IF(COUNTIF(H336:AU336,"&lt;&gt;")=0,"",SUMPRODUCT(((Recommendations[ImplStatus]="Implemented")+(Recommendations[ImplStatus]="Compensated"))*ISNUMBER(MATCH(Recommendations[Id],H336:AU336,0)))/COUNTIF(H336:AU336,"&lt;&gt;"))</f>
        <v/>
      </c>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206"/>
    </row>
    <row r="337" spans="1:47" ht="60" customHeight="1" x14ac:dyDescent="0.35">
      <c r="A337" s="202" t="s">
        <v>4220</v>
      </c>
      <c r="B337" s="180" t="s">
        <v>4313</v>
      </c>
      <c r="C337" s="181" t="s">
        <v>4347</v>
      </c>
      <c r="D337" s="184" t="s">
        <v>4348</v>
      </c>
      <c r="E337" s="185" t="s">
        <v>3812</v>
      </c>
      <c r="F337" s="188" t="s">
        <v>4316</v>
      </c>
      <c r="G337" s="191" t="str">
        <f>IF(COUNTIF(H337:AU337,"&lt;&gt;")=0,"",SUMPRODUCT(((Recommendations[ImplStatus]="Implemented")+(Recommendations[ImplStatus]="Compensated"))*ISNUMBER(MATCH(Recommendations[Id],H337:AU337,0)))/COUNTIF(H337:AU337,"&lt;&gt;"))</f>
        <v/>
      </c>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206"/>
    </row>
    <row r="338" spans="1:47" ht="60" customHeight="1" x14ac:dyDescent="0.35">
      <c r="A338" s="202" t="s">
        <v>4220</v>
      </c>
      <c r="B338" s="180" t="s">
        <v>4313</v>
      </c>
      <c r="C338" s="181" t="s">
        <v>4349</v>
      </c>
      <c r="D338" s="184" t="s">
        <v>4350</v>
      </c>
      <c r="E338" s="185" t="s">
        <v>3696</v>
      </c>
      <c r="F338" s="188" t="s">
        <v>4316</v>
      </c>
      <c r="G338" s="191" t="str">
        <f>IF(COUNTIF(H338:AU338,"&lt;&gt;")=0,"",SUMPRODUCT(((Recommendations[ImplStatus]="Implemented")+(Recommendations[ImplStatus]="Compensated"))*ISNUMBER(MATCH(Recommendations[Id],H338:AU338,0)))/COUNTIF(H338:AU338,"&lt;&gt;"))</f>
        <v/>
      </c>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206"/>
    </row>
    <row r="339" spans="1:47" ht="60" customHeight="1" x14ac:dyDescent="0.35">
      <c r="A339" s="202" t="s">
        <v>4220</v>
      </c>
      <c r="B339" s="180" t="s">
        <v>4313</v>
      </c>
      <c r="C339" s="181" t="s">
        <v>4351</v>
      </c>
      <c r="D339" s="184" t="s">
        <v>4352</v>
      </c>
      <c r="E339" s="185" t="s">
        <v>3696</v>
      </c>
      <c r="F339" s="188" t="s">
        <v>4316</v>
      </c>
      <c r="G339" s="191" t="str">
        <f>IF(COUNTIF(H339:AU339,"&lt;&gt;")=0,"",SUMPRODUCT(((Recommendations[ImplStatus]="Implemented")+(Recommendations[ImplStatus]="Compensated"))*ISNUMBER(MATCH(Recommendations[Id],H339:AU339,0)))/COUNTIF(H339:AU339,"&lt;&gt;"))</f>
        <v/>
      </c>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206"/>
    </row>
    <row r="340" spans="1:47" ht="60" customHeight="1" outlineLevel="2" x14ac:dyDescent="0.35">
      <c r="A340" s="201" t="s">
        <v>4220</v>
      </c>
      <c r="B340" s="179" t="s">
        <v>4353</v>
      </c>
      <c r="C340" s="179"/>
      <c r="D340" s="183"/>
      <c r="E340" s="179"/>
      <c r="F340" s="187"/>
      <c r="G340" s="190" t="str">
        <f>IF(COUNTIF(H340:AU340,"&lt;&gt;")=0,"",SUMPRODUCT(((Recommendations[ImplStatus]="Implemented")+(Recommendations[ImplStatus]="Compensated"))*ISNUMBER(MATCH(Recommendations[Id],H340:AU340,0)))/COUNTIF(H340:AU340,"&lt;&gt;"))</f>
        <v/>
      </c>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205"/>
    </row>
    <row r="341" spans="1:47" ht="60" customHeight="1" x14ac:dyDescent="0.35">
      <c r="A341" s="202" t="s">
        <v>4220</v>
      </c>
      <c r="B341" s="180" t="s">
        <v>4353</v>
      </c>
      <c r="C341" s="181" t="s">
        <v>4354</v>
      </c>
      <c r="D341" s="184" t="s">
        <v>4355</v>
      </c>
      <c r="E341" s="185" t="s">
        <v>3667</v>
      </c>
      <c r="F341" s="188" t="s">
        <v>4239</v>
      </c>
      <c r="G341" s="191" t="str">
        <f>IF(COUNTIF(H341:AU341,"&lt;&gt;")=0,"",SUMPRODUCT(((Recommendations[ImplStatus]="Implemented")+(Recommendations[ImplStatus]="Compensated"))*ISNUMBER(MATCH(Recommendations[Id],H341:AU341,0)))/COUNTIF(H341:AU341,"&lt;&gt;"))</f>
        <v/>
      </c>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206"/>
    </row>
    <row r="342" spans="1:47" ht="60" customHeight="1" x14ac:dyDescent="0.35">
      <c r="A342" s="202" t="s">
        <v>4220</v>
      </c>
      <c r="B342" s="180" t="s">
        <v>4353</v>
      </c>
      <c r="C342" s="181" t="s">
        <v>4356</v>
      </c>
      <c r="D342" s="184" t="s">
        <v>4357</v>
      </c>
      <c r="E342" s="185" t="s">
        <v>3667</v>
      </c>
      <c r="F342" s="188" t="s">
        <v>4239</v>
      </c>
      <c r="G342" s="191" t="str">
        <f>IF(COUNTIF(H342:AU342,"&lt;&gt;")=0,"",SUMPRODUCT(((Recommendations[ImplStatus]="Implemented")+(Recommendations[ImplStatus]="Compensated"))*ISNUMBER(MATCH(Recommendations[Id],H342:AU342,0)))/COUNTIF(H342:AU342,"&lt;&gt;"))</f>
        <v/>
      </c>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206"/>
    </row>
    <row r="343" spans="1:47" ht="60" customHeight="1" x14ac:dyDescent="0.35">
      <c r="A343" s="202" t="s">
        <v>4220</v>
      </c>
      <c r="B343" s="180" t="s">
        <v>4353</v>
      </c>
      <c r="C343" s="181" t="s">
        <v>4358</v>
      </c>
      <c r="D343" s="184" t="s">
        <v>4359</v>
      </c>
      <c r="E343" s="185" t="s">
        <v>3764</v>
      </c>
      <c r="F343" s="188" t="s">
        <v>4360</v>
      </c>
      <c r="G343" s="191" t="str">
        <f>IF(COUNTIF(H343:AU343,"&lt;&gt;")=0,"",SUMPRODUCT(((Recommendations[ImplStatus]="Implemented")+(Recommendations[ImplStatus]="Compensated"))*ISNUMBER(MATCH(Recommendations[Id],H343:AU343,0)))/COUNTIF(H343:AU343,"&lt;&gt;"))</f>
        <v/>
      </c>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206"/>
    </row>
    <row r="344" spans="1:47" ht="60" customHeight="1" x14ac:dyDescent="0.35">
      <c r="A344" s="202" t="s">
        <v>4220</v>
      </c>
      <c r="B344" s="180" t="s">
        <v>4353</v>
      </c>
      <c r="C344" s="181" t="s">
        <v>4361</v>
      </c>
      <c r="D344" s="184" t="s">
        <v>4362</v>
      </c>
      <c r="E344" s="185" t="s">
        <v>3696</v>
      </c>
      <c r="F344" s="188" t="s">
        <v>4360</v>
      </c>
      <c r="G344" s="191" t="str">
        <f>IF(COUNTIF(H344:AU344,"&lt;&gt;")=0,"",SUMPRODUCT(((Recommendations[ImplStatus]="Implemented")+(Recommendations[ImplStatus]="Compensated"))*ISNUMBER(MATCH(Recommendations[Id],H344:AU344,0)))/COUNTIF(H344:AU344,"&lt;&gt;"))</f>
        <v/>
      </c>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206"/>
    </row>
    <row r="345" spans="1:47" ht="60" customHeight="1" x14ac:dyDescent="0.35">
      <c r="A345" s="202" t="s">
        <v>4220</v>
      </c>
      <c r="B345" s="180" t="s">
        <v>4353</v>
      </c>
      <c r="C345" s="181" t="s">
        <v>4363</v>
      </c>
      <c r="D345" s="184" t="s">
        <v>4364</v>
      </c>
      <c r="E345" s="185" t="s">
        <v>3696</v>
      </c>
      <c r="F345" s="188" t="s">
        <v>4360</v>
      </c>
      <c r="G345" s="191" t="str">
        <f>IF(COUNTIF(H345:AU345,"&lt;&gt;")=0,"",SUMPRODUCT(((Recommendations[ImplStatus]="Implemented")+(Recommendations[ImplStatus]="Compensated"))*ISNUMBER(MATCH(Recommendations[Id],H345:AU345,0)))/COUNTIF(H345:AU345,"&lt;&gt;"))</f>
        <v/>
      </c>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206"/>
    </row>
    <row r="346" spans="1:47" ht="60" customHeight="1" x14ac:dyDescent="0.35">
      <c r="A346" s="202" t="s">
        <v>4220</v>
      </c>
      <c r="B346" s="180" t="s">
        <v>4353</v>
      </c>
      <c r="C346" s="181" t="s">
        <v>4365</v>
      </c>
      <c r="D346" s="184" t="s">
        <v>4366</v>
      </c>
      <c r="E346" s="185" t="s">
        <v>3696</v>
      </c>
      <c r="F346" s="188" t="s">
        <v>4360</v>
      </c>
      <c r="G346" s="191" t="str">
        <f>IF(COUNTIF(H346:AU346,"&lt;&gt;")=0,"",SUMPRODUCT(((Recommendations[ImplStatus]="Implemented")+(Recommendations[ImplStatus]="Compensated"))*ISNUMBER(MATCH(Recommendations[Id],H346:AU346,0)))/COUNTIF(H346:AU346,"&lt;&gt;"))</f>
        <v/>
      </c>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206"/>
    </row>
    <row r="347" spans="1:47" ht="60" customHeight="1" x14ac:dyDescent="0.35">
      <c r="A347" s="202" t="s">
        <v>4220</v>
      </c>
      <c r="B347" s="180" t="s">
        <v>4353</v>
      </c>
      <c r="C347" s="181" t="s">
        <v>4367</v>
      </c>
      <c r="D347" s="184" t="s">
        <v>4368</v>
      </c>
      <c r="E347" s="185" t="s">
        <v>3696</v>
      </c>
      <c r="F347" s="188" t="s">
        <v>4360</v>
      </c>
      <c r="G347" s="191" t="str">
        <f>IF(COUNTIF(H347:AU347,"&lt;&gt;")=0,"",SUMPRODUCT(((Recommendations[ImplStatus]="Implemented")+(Recommendations[ImplStatus]="Compensated"))*ISNUMBER(MATCH(Recommendations[Id],H347:AU347,0)))/COUNTIF(H347:AU347,"&lt;&gt;"))</f>
        <v/>
      </c>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206"/>
    </row>
    <row r="348" spans="1:47" ht="60" customHeight="1" x14ac:dyDescent="0.35">
      <c r="A348" s="202" t="s">
        <v>4220</v>
      </c>
      <c r="B348" s="180" t="s">
        <v>4353</v>
      </c>
      <c r="C348" s="181" t="s">
        <v>4369</v>
      </c>
      <c r="D348" s="184" t="s">
        <v>4370</v>
      </c>
      <c r="E348" s="185" t="s">
        <v>3696</v>
      </c>
      <c r="F348" s="188" t="s">
        <v>4360</v>
      </c>
      <c r="G348" s="191" t="str">
        <f>IF(COUNTIF(H348:AU348,"&lt;&gt;")=0,"",SUMPRODUCT(((Recommendations[ImplStatus]="Implemented")+(Recommendations[ImplStatus]="Compensated"))*ISNUMBER(MATCH(Recommendations[Id],H348:AU348,0)))/COUNTIF(H348:AU348,"&lt;&gt;"))</f>
        <v/>
      </c>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206"/>
    </row>
    <row r="349" spans="1:47" ht="60" customHeight="1" x14ac:dyDescent="0.35">
      <c r="A349" s="202" t="s">
        <v>4220</v>
      </c>
      <c r="B349" s="180" t="s">
        <v>4353</v>
      </c>
      <c r="C349" s="181" t="s">
        <v>4371</v>
      </c>
      <c r="D349" s="184" t="s">
        <v>4372</v>
      </c>
      <c r="E349" s="185" t="s">
        <v>3696</v>
      </c>
      <c r="F349" s="188" t="s">
        <v>4360</v>
      </c>
      <c r="G349" s="191" t="str">
        <f>IF(COUNTIF(H349:AU349,"&lt;&gt;")=0,"",SUMPRODUCT(((Recommendations[ImplStatus]="Implemented")+(Recommendations[ImplStatus]="Compensated"))*ISNUMBER(MATCH(Recommendations[Id],H349:AU349,0)))/COUNTIF(H349:AU349,"&lt;&gt;"))</f>
        <v/>
      </c>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206"/>
    </row>
    <row r="350" spans="1:47" ht="60" customHeight="1" x14ac:dyDescent="0.35">
      <c r="A350" s="202" t="s">
        <v>4220</v>
      </c>
      <c r="B350" s="180" t="s">
        <v>4353</v>
      </c>
      <c r="C350" s="181" t="s">
        <v>4373</v>
      </c>
      <c r="D350" s="184" t="s">
        <v>4374</v>
      </c>
      <c r="E350" s="185" t="s">
        <v>3667</v>
      </c>
      <c r="F350" s="188" t="s">
        <v>4360</v>
      </c>
      <c r="G350" s="191" t="str">
        <f>IF(COUNTIF(H350:AU350,"&lt;&gt;")=0,"",SUMPRODUCT(((Recommendations[ImplStatus]="Implemented")+(Recommendations[ImplStatus]="Compensated"))*ISNUMBER(MATCH(Recommendations[Id],H350:AU350,0)))/COUNTIF(H350:AU350,"&lt;&gt;"))</f>
        <v/>
      </c>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206"/>
    </row>
    <row r="351" spans="1:47" ht="60" customHeight="1" x14ac:dyDescent="0.35">
      <c r="A351" s="202" t="s">
        <v>4220</v>
      </c>
      <c r="B351" s="180" t="s">
        <v>4353</v>
      </c>
      <c r="C351" s="181" t="s">
        <v>4375</v>
      </c>
      <c r="D351" s="184" t="s">
        <v>4376</v>
      </c>
      <c r="E351" s="185" t="s">
        <v>3667</v>
      </c>
      <c r="F351" s="188" t="s">
        <v>4360</v>
      </c>
      <c r="G351" s="191" t="str">
        <f>IF(COUNTIF(H351:AU351,"&lt;&gt;")=0,"",SUMPRODUCT(((Recommendations[ImplStatus]="Implemented")+(Recommendations[ImplStatus]="Compensated"))*ISNUMBER(MATCH(Recommendations[Id],H351:AU351,0)))/COUNTIF(H351:AU351,"&lt;&gt;"))</f>
        <v/>
      </c>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206"/>
    </row>
    <row r="352" spans="1:47" ht="60" customHeight="1" x14ac:dyDescent="0.35">
      <c r="A352" s="202" t="s">
        <v>4220</v>
      </c>
      <c r="B352" s="180" t="s">
        <v>4353</v>
      </c>
      <c r="C352" s="181" t="s">
        <v>4377</v>
      </c>
      <c r="D352" s="184" t="s">
        <v>4378</v>
      </c>
      <c r="E352" s="185" t="s">
        <v>3667</v>
      </c>
      <c r="F352" s="188" t="s">
        <v>4360</v>
      </c>
      <c r="G352" s="191" t="str">
        <f>IF(COUNTIF(H352:AU352,"&lt;&gt;")=0,"",SUMPRODUCT(((Recommendations[ImplStatus]="Implemented")+(Recommendations[ImplStatus]="Compensated"))*ISNUMBER(MATCH(Recommendations[Id],H352:AU352,0)))/COUNTIF(H352:AU352,"&lt;&gt;"))</f>
        <v/>
      </c>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206"/>
    </row>
    <row r="353" spans="1:47" ht="60" customHeight="1" x14ac:dyDescent="0.35">
      <c r="A353" s="202" t="s">
        <v>4220</v>
      </c>
      <c r="B353" s="180" t="s">
        <v>4353</v>
      </c>
      <c r="C353" s="181" t="s">
        <v>4379</v>
      </c>
      <c r="D353" s="184" t="s">
        <v>4380</v>
      </c>
      <c r="E353" s="185" t="s">
        <v>3764</v>
      </c>
      <c r="F353" s="188" t="s">
        <v>4239</v>
      </c>
      <c r="G353" s="191" t="str">
        <f>IF(COUNTIF(H353:AU353,"&lt;&gt;")=0,"",SUMPRODUCT(((Recommendations[ImplStatus]="Implemented")+(Recommendations[ImplStatus]="Compensated"))*ISNUMBER(MATCH(Recommendations[Id],H353:AU353,0)))/COUNTIF(H353:AU353,"&lt;&gt;"))</f>
        <v/>
      </c>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206"/>
    </row>
    <row r="354" spans="1:47" ht="60" customHeight="1" outlineLevel="2" x14ac:dyDescent="0.35">
      <c r="A354" s="201" t="s">
        <v>4220</v>
      </c>
      <c r="B354" s="179" t="s">
        <v>4381</v>
      </c>
      <c r="C354" s="179"/>
      <c r="D354" s="183"/>
      <c r="E354" s="179"/>
      <c r="F354" s="187"/>
      <c r="G354" s="190" t="str">
        <f>IF(COUNTIF(H354:AU354,"&lt;&gt;")=0,"",SUMPRODUCT(((Recommendations[ImplStatus]="Implemented")+(Recommendations[ImplStatus]="Compensated"))*ISNUMBER(MATCH(Recommendations[Id],H354:AU354,0)))/COUNTIF(H354:AU354,"&lt;&gt;"))</f>
        <v/>
      </c>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205"/>
    </row>
    <row r="355" spans="1:47" ht="60" customHeight="1" x14ac:dyDescent="0.35">
      <c r="A355" s="202" t="s">
        <v>4220</v>
      </c>
      <c r="B355" s="180" t="s">
        <v>4381</v>
      </c>
      <c r="C355" s="181" t="s">
        <v>4382</v>
      </c>
      <c r="D355" s="184" t="s">
        <v>4383</v>
      </c>
      <c r="E355" s="185" t="s">
        <v>3764</v>
      </c>
      <c r="F355" s="188" t="s">
        <v>4384</v>
      </c>
      <c r="G355" s="191" t="str">
        <f>IF(COUNTIF(H355:AU355,"&lt;&gt;")=0,"",SUMPRODUCT(((Recommendations[ImplStatus]="Implemented")+(Recommendations[ImplStatus]="Compensated"))*ISNUMBER(MATCH(Recommendations[Id],H355:AU355,0)))/COUNTIF(H355:AU355,"&lt;&gt;"))</f>
        <v/>
      </c>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206"/>
    </row>
    <row r="356" spans="1:47" ht="60" customHeight="1" x14ac:dyDescent="0.35">
      <c r="A356" s="202" t="s">
        <v>4220</v>
      </c>
      <c r="B356" s="180" t="s">
        <v>4381</v>
      </c>
      <c r="C356" s="181" t="s">
        <v>4385</v>
      </c>
      <c r="D356" s="184" t="s">
        <v>4386</v>
      </c>
      <c r="E356" s="185" t="s">
        <v>3764</v>
      </c>
      <c r="F356" s="188" t="s">
        <v>4384</v>
      </c>
      <c r="G356" s="191" t="str">
        <f>IF(COUNTIF(H356:AU356,"&lt;&gt;")=0,"",SUMPRODUCT(((Recommendations[ImplStatus]="Implemented")+(Recommendations[ImplStatus]="Compensated"))*ISNUMBER(MATCH(Recommendations[Id],H356:AU356,0)))/COUNTIF(H356:AU356,"&lt;&gt;"))</f>
        <v/>
      </c>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206"/>
    </row>
    <row r="357" spans="1:47" ht="60" customHeight="1" x14ac:dyDescent="0.35">
      <c r="A357" s="202" t="s">
        <v>4220</v>
      </c>
      <c r="B357" s="180" t="s">
        <v>4381</v>
      </c>
      <c r="C357" s="181" t="s">
        <v>4387</v>
      </c>
      <c r="D357" s="184" t="s">
        <v>4388</v>
      </c>
      <c r="E357" s="185" t="s">
        <v>3812</v>
      </c>
      <c r="F357" s="188" t="s">
        <v>4384</v>
      </c>
      <c r="G357" s="191" t="str">
        <f>IF(COUNTIF(H357:AU357,"&lt;&gt;")=0,"",SUMPRODUCT(((Recommendations[ImplStatus]="Implemented")+(Recommendations[ImplStatus]="Compensated"))*ISNUMBER(MATCH(Recommendations[Id],H357:AU357,0)))/COUNTIF(H357:AU357,"&lt;&gt;"))</f>
        <v/>
      </c>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206"/>
    </row>
    <row r="358" spans="1:47" ht="60" customHeight="1" x14ac:dyDescent="0.35">
      <c r="A358" s="202" t="s">
        <v>4220</v>
      </c>
      <c r="B358" s="180" t="s">
        <v>4381</v>
      </c>
      <c r="C358" s="181" t="s">
        <v>4389</v>
      </c>
      <c r="D358" s="184" t="s">
        <v>4390</v>
      </c>
      <c r="E358" s="185" t="s">
        <v>3812</v>
      </c>
      <c r="F358" s="188" t="s">
        <v>4384</v>
      </c>
      <c r="G358" s="191" t="str">
        <f>IF(COUNTIF(H358:AU358,"&lt;&gt;")=0,"",SUMPRODUCT(((Recommendations[ImplStatus]="Implemented")+(Recommendations[ImplStatus]="Compensated"))*ISNUMBER(MATCH(Recommendations[Id],H358:AU358,0)))/COUNTIF(H358:AU358,"&lt;&gt;"))</f>
        <v/>
      </c>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206"/>
    </row>
    <row r="359" spans="1:47" ht="60" customHeight="1" x14ac:dyDescent="0.35">
      <c r="A359" s="202" t="s">
        <v>4220</v>
      </c>
      <c r="B359" s="180" t="s">
        <v>4381</v>
      </c>
      <c r="C359" s="181" t="s">
        <v>4391</v>
      </c>
      <c r="D359" s="184" t="s">
        <v>4392</v>
      </c>
      <c r="E359" s="185" t="s">
        <v>3812</v>
      </c>
      <c r="F359" s="188" t="s">
        <v>4384</v>
      </c>
      <c r="G359" s="191" t="str">
        <f>IF(COUNTIF(H359:AU359,"&lt;&gt;")=0,"",SUMPRODUCT(((Recommendations[ImplStatus]="Implemented")+(Recommendations[ImplStatus]="Compensated"))*ISNUMBER(MATCH(Recommendations[Id],H359:AU359,0)))/COUNTIF(H359:AU359,"&lt;&gt;"))</f>
        <v/>
      </c>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206"/>
    </row>
    <row r="360" spans="1:47" ht="60" customHeight="1" x14ac:dyDescent="0.35">
      <c r="A360" s="202" t="s">
        <v>4220</v>
      </c>
      <c r="B360" s="180" t="s">
        <v>4381</v>
      </c>
      <c r="C360" s="181" t="s">
        <v>4393</v>
      </c>
      <c r="D360" s="184" t="s">
        <v>4394</v>
      </c>
      <c r="E360" s="185" t="s">
        <v>3764</v>
      </c>
      <c r="F360" s="188" t="s">
        <v>4384</v>
      </c>
      <c r="G360" s="191" t="str">
        <f>IF(COUNTIF(H360:AU360,"&lt;&gt;")=0,"",SUMPRODUCT(((Recommendations[ImplStatus]="Implemented")+(Recommendations[ImplStatus]="Compensated"))*ISNUMBER(MATCH(Recommendations[Id],H360:AU360,0)))/COUNTIF(H360:AU360,"&lt;&gt;"))</f>
        <v/>
      </c>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206"/>
    </row>
    <row r="361" spans="1:47" ht="60" customHeight="1" x14ac:dyDescent="0.35">
      <c r="A361" s="202" t="s">
        <v>4220</v>
      </c>
      <c r="B361" s="180" t="s">
        <v>4381</v>
      </c>
      <c r="C361" s="181" t="s">
        <v>4395</v>
      </c>
      <c r="D361" s="184" t="s">
        <v>4396</v>
      </c>
      <c r="E361" s="185" t="s">
        <v>3696</v>
      </c>
      <c r="F361" s="188" t="s">
        <v>4384</v>
      </c>
      <c r="G361" s="191" t="str">
        <f>IF(COUNTIF(H361:AU361,"&lt;&gt;")=0,"",SUMPRODUCT(((Recommendations[ImplStatus]="Implemented")+(Recommendations[ImplStatus]="Compensated"))*ISNUMBER(MATCH(Recommendations[Id],H361:AU361,0)))/COUNTIF(H361:AU361,"&lt;&gt;"))</f>
        <v/>
      </c>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206"/>
    </row>
    <row r="362" spans="1:47" ht="60" customHeight="1" x14ac:dyDescent="0.35">
      <c r="A362" s="202" t="s">
        <v>4220</v>
      </c>
      <c r="B362" s="180" t="s">
        <v>4381</v>
      </c>
      <c r="C362" s="181" t="s">
        <v>4397</v>
      </c>
      <c r="D362" s="184" t="s">
        <v>4398</v>
      </c>
      <c r="E362" s="185" t="s">
        <v>3812</v>
      </c>
      <c r="F362" s="188" t="s">
        <v>4384</v>
      </c>
      <c r="G362" s="191" t="str">
        <f>IF(COUNTIF(H362:AU362,"&lt;&gt;")=0,"",SUMPRODUCT(((Recommendations[ImplStatus]="Implemented")+(Recommendations[ImplStatus]="Compensated"))*ISNUMBER(MATCH(Recommendations[Id],H362:AU362,0)))/COUNTIF(H362:AU362,"&lt;&gt;"))</f>
        <v/>
      </c>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206"/>
    </row>
    <row r="363" spans="1:47" ht="60" customHeight="1" x14ac:dyDescent="0.35">
      <c r="A363" s="202" t="s">
        <v>4220</v>
      </c>
      <c r="B363" s="180" t="s">
        <v>4381</v>
      </c>
      <c r="C363" s="181" t="s">
        <v>4399</v>
      </c>
      <c r="D363" s="184" t="s">
        <v>4400</v>
      </c>
      <c r="E363" s="185" t="s">
        <v>3812</v>
      </c>
      <c r="F363" s="188" t="s">
        <v>4384</v>
      </c>
      <c r="G363" s="191" t="str">
        <f>IF(COUNTIF(H363:AU363,"&lt;&gt;")=0,"",SUMPRODUCT(((Recommendations[ImplStatus]="Implemented")+(Recommendations[ImplStatus]="Compensated"))*ISNUMBER(MATCH(Recommendations[Id],H363:AU363,0)))/COUNTIF(H363:AU363,"&lt;&gt;"))</f>
        <v/>
      </c>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206"/>
    </row>
    <row r="364" spans="1:47" ht="60" customHeight="1" x14ac:dyDescent="0.35">
      <c r="A364" s="202" t="s">
        <v>4220</v>
      </c>
      <c r="B364" s="180" t="s">
        <v>4381</v>
      </c>
      <c r="C364" s="181" t="s">
        <v>4401</v>
      </c>
      <c r="D364" s="184" t="s">
        <v>4402</v>
      </c>
      <c r="E364" s="185" t="s">
        <v>3812</v>
      </c>
      <c r="F364" s="188" t="s">
        <v>4384</v>
      </c>
      <c r="G364" s="191" t="str">
        <f>IF(COUNTIF(H364:AU364,"&lt;&gt;")=0,"",SUMPRODUCT(((Recommendations[ImplStatus]="Implemented")+(Recommendations[ImplStatus]="Compensated"))*ISNUMBER(MATCH(Recommendations[Id],H364:AU364,0)))/COUNTIF(H364:AU364,"&lt;&gt;"))</f>
        <v/>
      </c>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206"/>
    </row>
    <row r="365" spans="1:47" ht="60" customHeight="1" x14ac:dyDescent="0.35">
      <c r="A365" s="202" t="s">
        <v>4220</v>
      </c>
      <c r="B365" s="180" t="s">
        <v>4381</v>
      </c>
      <c r="C365" s="181" t="s">
        <v>4403</v>
      </c>
      <c r="D365" s="184" t="s">
        <v>4404</v>
      </c>
      <c r="E365" s="185" t="s">
        <v>3812</v>
      </c>
      <c r="F365" s="188" t="s">
        <v>4384</v>
      </c>
      <c r="G365" s="191" t="str">
        <f>IF(COUNTIF(H365:AU365,"&lt;&gt;")=0,"",SUMPRODUCT(((Recommendations[ImplStatus]="Implemented")+(Recommendations[ImplStatus]="Compensated"))*ISNUMBER(MATCH(Recommendations[Id],H365:AU365,0)))/COUNTIF(H365:AU365,"&lt;&gt;"))</f>
        <v/>
      </c>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206"/>
    </row>
    <row r="366" spans="1:47" ht="60" customHeight="1" x14ac:dyDescent="0.35">
      <c r="A366" s="202" t="s">
        <v>4220</v>
      </c>
      <c r="B366" s="180" t="s">
        <v>4381</v>
      </c>
      <c r="C366" s="181" t="s">
        <v>4405</v>
      </c>
      <c r="D366" s="184" t="s">
        <v>4406</v>
      </c>
      <c r="E366" s="185" t="s">
        <v>3812</v>
      </c>
      <c r="F366" s="188" t="s">
        <v>4384</v>
      </c>
      <c r="G366" s="191" t="str">
        <f>IF(COUNTIF(H366:AU366,"&lt;&gt;")=0,"",SUMPRODUCT(((Recommendations[ImplStatus]="Implemented")+(Recommendations[ImplStatus]="Compensated"))*ISNUMBER(MATCH(Recommendations[Id],H366:AU366,0)))/COUNTIF(H366:AU366,"&lt;&gt;"))</f>
        <v/>
      </c>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206"/>
    </row>
    <row r="367" spans="1:47" ht="60" customHeight="1" x14ac:dyDescent="0.35">
      <c r="A367" s="202" t="s">
        <v>4220</v>
      </c>
      <c r="B367" s="180" t="s">
        <v>4381</v>
      </c>
      <c r="C367" s="181" t="s">
        <v>4407</v>
      </c>
      <c r="D367" s="184" t="s">
        <v>4408</v>
      </c>
      <c r="E367" s="185" t="s">
        <v>3812</v>
      </c>
      <c r="F367" s="188" t="s">
        <v>4384</v>
      </c>
      <c r="G367" s="191" t="str">
        <f>IF(COUNTIF(H367:AU367,"&lt;&gt;")=0,"",SUMPRODUCT(((Recommendations[ImplStatus]="Implemented")+(Recommendations[ImplStatus]="Compensated"))*ISNUMBER(MATCH(Recommendations[Id],H367:AU367,0)))/COUNTIF(H367:AU367,"&lt;&gt;"))</f>
        <v/>
      </c>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206"/>
    </row>
    <row r="368" spans="1:47" ht="60" customHeight="1" x14ac:dyDescent="0.35">
      <c r="A368" s="202" t="s">
        <v>4220</v>
      </c>
      <c r="B368" s="180" t="s">
        <v>4381</v>
      </c>
      <c r="C368" s="181" t="s">
        <v>4409</v>
      </c>
      <c r="D368" s="184" t="s">
        <v>4410</v>
      </c>
      <c r="E368" s="185" t="s">
        <v>3812</v>
      </c>
      <c r="F368" s="188" t="s">
        <v>4384</v>
      </c>
      <c r="G368" s="191" t="str">
        <f>IF(COUNTIF(H368:AU368,"&lt;&gt;")=0,"",SUMPRODUCT(((Recommendations[ImplStatus]="Implemented")+(Recommendations[ImplStatus]="Compensated"))*ISNUMBER(MATCH(Recommendations[Id],H368:AU368,0)))/COUNTIF(H368:AU368,"&lt;&gt;"))</f>
        <v/>
      </c>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206"/>
    </row>
    <row r="369" spans="1:47" ht="60" customHeight="1" x14ac:dyDescent="0.35">
      <c r="A369" s="202" t="s">
        <v>4220</v>
      </c>
      <c r="B369" s="180" t="s">
        <v>4381</v>
      </c>
      <c r="C369" s="181" t="s">
        <v>4411</v>
      </c>
      <c r="D369" s="184" t="s">
        <v>4412</v>
      </c>
      <c r="E369" s="185" t="s">
        <v>3812</v>
      </c>
      <c r="F369" s="188" t="s">
        <v>4384</v>
      </c>
      <c r="G369" s="191" t="str">
        <f>IF(COUNTIF(H369:AU369,"&lt;&gt;")=0,"",SUMPRODUCT(((Recommendations[ImplStatus]="Implemented")+(Recommendations[ImplStatus]="Compensated"))*ISNUMBER(MATCH(Recommendations[Id],H369:AU369,0)))/COUNTIF(H369:AU369,"&lt;&gt;"))</f>
        <v/>
      </c>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206"/>
    </row>
    <row r="370" spans="1:47" ht="60" customHeight="1" outlineLevel="1" x14ac:dyDescent="0.35">
      <c r="A370" s="200" t="s">
        <v>4413</v>
      </c>
      <c r="B370" s="178"/>
      <c r="C370" s="178"/>
      <c r="D370" s="182"/>
      <c r="E370" s="178"/>
      <c r="F370" s="186"/>
      <c r="G370" s="189" t="str">
        <f>IF(COUNTIF(H370:AU370,"&lt;&gt;")=0,"",SUMPRODUCT(((Recommendations[ImplStatus]="Implemented")+(Recommendations[ImplStatus]="Compensated"))*ISNUMBER(MATCH(Recommendations[Id],H370:AU370,0)))/COUNTIF(H370:AU370,"&lt;&gt;"))</f>
        <v/>
      </c>
      <c r="H370" s="186"/>
      <c r="I370" s="186"/>
      <c r="J370" s="186"/>
      <c r="K370" s="186"/>
      <c r="L370" s="186"/>
      <c r="M370" s="186"/>
      <c r="N370" s="186"/>
      <c r="O370" s="186"/>
      <c r="P370" s="186"/>
      <c r="Q370" s="186"/>
      <c r="R370" s="186"/>
      <c r="S370" s="186"/>
      <c r="T370" s="186"/>
      <c r="U370" s="186"/>
      <c r="V370" s="186"/>
      <c r="W370" s="186"/>
      <c r="X370" s="186"/>
      <c r="Y370" s="186"/>
      <c r="Z370" s="186"/>
      <c r="AA370" s="186"/>
      <c r="AB370" s="186"/>
      <c r="AC370" s="186"/>
      <c r="AD370" s="186"/>
      <c r="AE370" s="186"/>
      <c r="AF370" s="186"/>
      <c r="AG370" s="186"/>
      <c r="AH370" s="186"/>
      <c r="AI370" s="186"/>
      <c r="AJ370" s="186"/>
      <c r="AK370" s="186"/>
      <c r="AL370" s="186"/>
      <c r="AM370" s="186"/>
      <c r="AN370" s="186"/>
      <c r="AO370" s="186"/>
      <c r="AP370" s="186"/>
      <c r="AQ370" s="186"/>
      <c r="AR370" s="186"/>
      <c r="AS370" s="186"/>
      <c r="AT370" s="186"/>
      <c r="AU370" s="204"/>
    </row>
    <row r="371" spans="1:47" ht="60" customHeight="1" outlineLevel="2" x14ac:dyDescent="0.35">
      <c r="A371" s="201" t="s">
        <v>4413</v>
      </c>
      <c r="B371" s="179" t="s">
        <v>4414</v>
      </c>
      <c r="C371" s="179"/>
      <c r="D371" s="183"/>
      <c r="E371" s="179"/>
      <c r="F371" s="187"/>
      <c r="G371" s="190" t="str">
        <f>IF(COUNTIF(H371:AU371,"&lt;&gt;")=0,"",SUMPRODUCT(((Recommendations[ImplStatus]="Implemented")+(Recommendations[ImplStatus]="Compensated"))*ISNUMBER(MATCH(Recommendations[Id],H371:AU371,0)))/COUNTIF(H371:AU371,"&lt;&gt;"))</f>
        <v/>
      </c>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205"/>
    </row>
    <row r="372" spans="1:47" ht="60" customHeight="1" x14ac:dyDescent="0.35">
      <c r="A372" s="202" t="s">
        <v>4413</v>
      </c>
      <c r="B372" s="180" t="s">
        <v>4414</v>
      </c>
      <c r="C372" s="181" t="s">
        <v>4415</v>
      </c>
      <c r="D372" s="184" t="s">
        <v>4416</v>
      </c>
      <c r="E372" s="185" t="s">
        <v>3667</v>
      </c>
      <c r="F372" s="188" t="s">
        <v>4417</v>
      </c>
      <c r="G372" s="191" t="str">
        <f>IF(COUNTIF(H372:AU372,"&lt;&gt;")=0,"",SUMPRODUCT(((Recommendations[ImplStatus]="Implemented")+(Recommendations[ImplStatus]="Compensated"))*ISNUMBER(MATCH(Recommendations[Id],H372:AU372,0)))/COUNTIF(H372:AU372,"&lt;&gt;"))</f>
        <v/>
      </c>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206"/>
    </row>
    <row r="373" spans="1:47" ht="60" customHeight="1" x14ac:dyDescent="0.35">
      <c r="A373" s="202" t="s">
        <v>4413</v>
      </c>
      <c r="B373" s="180" t="s">
        <v>4414</v>
      </c>
      <c r="C373" s="181" t="s">
        <v>4418</v>
      </c>
      <c r="D373" s="184" t="s">
        <v>4419</v>
      </c>
      <c r="E373" s="185" t="s">
        <v>3667</v>
      </c>
      <c r="F373" s="188" t="s">
        <v>4420</v>
      </c>
      <c r="G373" s="191" t="str">
        <f>IF(COUNTIF(H373:AU373,"&lt;&gt;")=0,"",SUMPRODUCT(((Recommendations[ImplStatus]="Implemented")+(Recommendations[ImplStatus]="Compensated"))*ISNUMBER(MATCH(Recommendations[Id],H373:AU373,0)))/COUNTIF(H373:AU373,"&lt;&gt;"))</f>
        <v/>
      </c>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206"/>
    </row>
    <row r="374" spans="1:47" ht="60" customHeight="1" x14ac:dyDescent="0.35">
      <c r="A374" s="202" t="s">
        <v>4413</v>
      </c>
      <c r="B374" s="180" t="s">
        <v>4414</v>
      </c>
      <c r="C374" s="181" t="s">
        <v>4421</v>
      </c>
      <c r="D374" s="184" t="s">
        <v>4422</v>
      </c>
      <c r="E374" s="185" t="s">
        <v>3696</v>
      </c>
      <c r="F374" s="188" t="s">
        <v>4420</v>
      </c>
      <c r="G374" s="191" t="str">
        <f>IF(COUNTIF(H374:AU374,"&lt;&gt;")=0,"",SUMPRODUCT(((Recommendations[ImplStatus]="Implemented")+(Recommendations[ImplStatus]="Compensated"))*ISNUMBER(MATCH(Recommendations[Id],H374:AU374,0)))/COUNTIF(H374:AU374,"&lt;&gt;"))</f>
        <v/>
      </c>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206"/>
    </row>
    <row r="375" spans="1:47" ht="60" customHeight="1" x14ac:dyDescent="0.35">
      <c r="A375" s="202" t="s">
        <v>4413</v>
      </c>
      <c r="B375" s="180" t="s">
        <v>4414</v>
      </c>
      <c r="C375" s="181" t="s">
        <v>4423</v>
      </c>
      <c r="D375" s="184" t="s">
        <v>4424</v>
      </c>
      <c r="E375" s="185" t="s">
        <v>3696</v>
      </c>
      <c r="F375" s="188" t="s">
        <v>4420</v>
      </c>
      <c r="G375" s="191" t="str">
        <f>IF(COUNTIF(H375:AU375,"&lt;&gt;")=0,"",SUMPRODUCT(((Recommendations[ImplStatus]="Implemented")+(Recommendations[ImplStatus]="Compensated"))*ISNUMBER(MATCH(Recommendations[Id],H375:AU375,0)))/COUNTIF(H375:AU375,"&lt;&gt;"))</f>
        <v/>
      </c>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206"/>
    </row>
    <row r="376" spans="1:47" ht="60" customHeight="1" x14ac:dyDescent="0.35">
      <c r="A376" s="202" t="s">
        <v>4413</v>
      </c>
      <c r="B376" s="180" t="s">
        <v>4414</v>
      </c>
      <c r="C376" s="181" t="s">
        <v>4425</v>
      </c>
      <c r="D376" s="184" t="s">
        <v>4426</v>
      </c>
      <c r="E376" s="185" t="s">
        <v>3696</v>
      </c>
      <c r="F376" s="188" t="s">
        <v>4282</v>
      </c>
      <c r="G376" s="191" t="str">
        <f>IF(COUNTIF(H376:AU376,"&lt;&gt;")=0,"",SUMPRODUCT(((Recommendations[ImplStatus]="Implemented")+(Recommendations[ImplStatus]="Compensated"))*ISNUMBER(MATCH(Recommendations[Id],H376:AU376,0)))/COUNTIF(H376:AU376,"&lt;&gt;"))</f>
        <v/>
      </c>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206"/>
    </row>
    <row r="377" spans="1:47" ht="60" customHeight="1" x14ac:dyDescent="0.35">
      <c r="A377" s="202" t="s">
        <v>4413</v>
      </c>
      <c r="B377" s="180" t="s">
        <v>4414</v>
      </c>
      <c r="C377" s="181" t="s">
        <v>4427</v>
      </c>
      <c r="D377" s="184" t="s">
        <v>4428</v>
      </c>
      <c r="E377" s="185" t="s">
        <v>3764</v>
      </c>
      <c r="F377" s="188" t="s">
        <v>4239</v>
      </c>
      <c r="G377" s="191" t="str">
        <f>IF(COUNTIF(H377:AU377,"&lt;&gt;")=0,"",SUMPRODUCT(((Recommendations[ImplStatus]="Implemented")+(Recommendations[ImplStatus]="Compensated"))*ISNUMBER(MATCH(Recommendations[Id],H377:AU377,0)))/COUNTIF(H377:AU377,"&lt;&gt;"))</f>
        <v/>
      </c>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206"/>
    </row>
    <row r="378" spans="1:47" ht="60" customHeight="1" x14ac:dyDescent="0.35">
      <c r="A378" s="202" t="s">
        <v>4413</v>
      </c>
      <c r="B378" s="180" t="s">
        <v>4414</v>
      </c>
      <c r="C378" s="181" t="s">
        <v>4429</v>
      </c>
      <c r="D378" s="184" t="s">
        <v>4430</v>
      </c>
      <c r="E378" s="185" t="s">
        <v>3764</v>
      </c>
      <c r="F378" s="188" t="s">
        <v>4420</v>
      </c>
      <c r="G378" s="191" t="str">
        <f>IF(COUNTIF(H378:AU378,"&lt;&gt;")=0,"",SUMPRODUCT(((Recommendations[ImplStatus]="Implemented")+(Recommendations[ImplStatus]="Compensated"))*ISNUMBER(MATCH(Recommendations[Id],H378:AU378,0)))/COUNTIF(H378:AU378,"&lt;&gt;"))</f>
        <v/>
      </c>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206"/>
    </row>
    <row r="379" spans="1:47" ht="60" customHeight="1" x14ac:dyDescent="0.35">
      <c r="A379" s="202" t="s">
        <v>4413</v>
      </c>
      <c r="B379" s="180" t="s">
        <v>4414</v>
      </c>
      <c r="C379" s="181" t="s">
        <v>4431</v>
      </c>
      <c r="D379" s="184" t="s">
        <v>4432</v>
      </c>
      <c r="E379" s="185" t="s">
        <v>3764</v>
      </c>
      <c r="F379" s="188" t="s">
        <v>4417</v>
      </c>
      <c r="G379" s="191" t="str">
        <f>IF(COUNTIF(H379:AU379,"&lt;&gt;")=0,"",SUMPRODUCT(((Recommendations[ImplStatus]="Implemented")+(Recommendations[ImplStatus]="Compensated"))*ISNUMBER(MATCH(Recommendations[Id],H379:AU379,0)))/COUNTIF(H379:AU379,"&lt;&gt;"))</f>
        <v/>
      </c>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206"/>
    </row>
    <row r="380" spans="1:47" ht="60" customHeight="1" x14ac:dyDescent="0.35">
      <c r="A380" s="202" t="s">
        <v>4413</v>
      </c>
      <c r="B380" s="180" t="s">
        <v>4414</v>
      </c>
      <c r="C380" s="181" t="s">
        <v>4433</v>
      </c>
      <c r="D380" s="184" t="s">
        <v>4434</v>
      </c>
      <c r="E380" s="185" t="s">
        <v>3764</v>
      </c>
      <c r="F380" s="188" t="s">
        <v>4417</v>
      </c>
      <c r="G380" s="191" t="str">
        <f>IF(COUNTIF(H380:AU380,"&lt;&gt;")=0,"",SUMPRODUCT(((Recommendations[ImplStatus]="Implemented")+(Recommendations[ImplStatus]="Compensated"))*ISNUMBER(MATCH(Recommendations[Id],H380:AU380,0)))/COUNTIF(H380:AU380,"&lt;&gt;"))</f>
        <v/>
      </c>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206"/>
    </row>
    <row r="381" spans="1:47" ht="60" customHeight="1" x14ac:dyDescent="0.35">
      <c r="A381" s="202" t="s">
        <v>4413</v>
      </c>
      <c r="B381" s="180" t="s">
        <v>4414</v>
      </c>
      <c r="C381" s="181" t="s">
        <v>4435</v>
      </c>
      <c r="D381" s="184" t="s">
        <v>4436</v>
      </c>
      <c r="E381" s="185" t="s">
        <v>3764</v>
      </c>
      <c r="F381" s="188" t="s">
        <v>4417</v>
      </c>
      <c r="G381" s="191" t="str">
        <f>IF(COUNTIF(H381:AU381,"&lt;&gt;")=0,"",SUMPRODUCT(((Recommendations[ImplStatus]="Implemented")+(Recommendations[ImplStatus]="Compensated"))*ISNUMBER(MATCH(Recommendations[Id],H381:AU381,0)))/COUNTIF(H381:AU381,"&lt;&gt;"))</f>
        <v/>
      </c>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206"/>
    </row>
    <row r="382" spans="1:47" ht="60" customHeight="1" x14ac:dyDescent="0.35">
      <c r="A382" s="202" t="s">
        <v>4413</v>
      </c>
      <c r="B382" s="180" t="s">
        <v>4414</v>
      </c>
      <c r="C382" s="181" t="s">
        <v>4437</v>
      </c>
      <c r="D382" s="184" t="s">
        <v>4438</v>
      </c>
      <c r="E382" s="185" t="s">
        <v>3812</v>
      </c>
      <c r="F382" s="188" t="s">
        <v>4417</v>
      </c>
      <c r="G382" s="191" t="str">
        <f>IF(COUNTIF(H382:AU382,"&lt;&gt;")=0,"",SUMPRODUCT(((Recommendations[ImplStatus]="Implemented")+(Recommendations[ImplStatus]="Compensated"))*ISNUMBER(MATCH(Recommendations[Id],H382:AU382,0)))/COUNTIF(H382:AU382,"&lt;&gt;"))</f>
        <v/>
      </c>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206"/>
    </row>
    <row r="383" spans="1:47" ht="60" customHeight="1" x14ac:dyDescent="0.35">
      <c r="A383" s="202" t="s">
        <v>4413</v>
      </c>
      <c r="B383" s="180" t="s">
        <v>4414</v>
      </c>
      <c r="C383" s="181" t="s">
        <v>4439</v>
      </c>
      <c r="D383" s="184" t="s">
        <v>4440</v>
      </c>
      <c r="E383" s="185" t="s">
        <v>3812</v>
      </c>
      <c r="F383" s="188" t="s">
        <v>4417</v>
      </c>
      <c r="G383" s="191" t="str">
        <f>IF(COUNTIF(H383:AU383,"&lt;&gt;")=0,"",SUMPRODUCT(((Recommendations[ImplStatus]="Implemented")+(Recommendations[ImplStatus]="Compensated"))*ISNUMBER(MATCH(Recommendations[Id],H383:AU383,0)))/COUNTIF(H383:AU383,"&lt;&gt;"))</f>
        <v/>
      </c>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206"/>
    </row>
    <row r="384" spans="1:47" ht="60" customHeight="1" x14ac:dyDescent="0.35">
      <c r="A384" s="202" t="s">
        <v>4413</v>
      </c>
      <c r="B384" s="180" t="s">
        <v>4414</v>
      </c>
      <c r="C384" s="181" t="s">
        <v>4441</v>
      </c>
      <c r="D384" s="184" t="s">
        <v>4442</v>
      </c>
      <c r="E384" s="185" t="s">
        <v>3812</v>
      </c>
      <c r="F384" s="188" t="s">
        <v>4417</v>
      </c>
      <c r="G384" s="191" t="str">
        <f>IF(COUNTIF(H384:AU384,"&lt;&gt;")=0,"",SUMPRODUCT(((Recommendations[ImplStatus]="Implemented")+(Recommendations[ImplStatus]="Compensated"))*ISNUMBER(MATCH(Recommendations[Id],H384:AU384,0)))/COUNTIF(H384:AU384,"&lt;&gt;"))</f>
        <v/>
      </c>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206"/>
    </row>
    <row r="385" spans="1:47" ht="60" customHeight="1" x14ac:dyDescent="0.35">
      <c r="A385" s="202" t="s">
        <v>4413</v>
      </c>
      <c r="B385" s="180" t="s">
        <v>4414</v>
      </c>
      <c r="C385" s="181" t="s">
        <v>4443</v>
      </c>
      <c r="D385" s="184" t="s">
        <v>4444</v>
      </c>
      <c r="E385" s="185" t="s">
        <v>3764</v>
      </c>
      <c r="F385" s="188" t="s">
        <v>4417</v>
      </c>
      <c r="G385" s="191" t="str">
        <f>IF(COUNTIF(H385:AU385,"&lt;&gt;")=0,"",SUMPRODUCT(((Recommendations[ImplStatus]="Implemented")+(Recommendations[ImplStatus]="Compensated"))*ISNUMBER(MATCH(Recommendations[Id],H385:AU385,0)))/COUNTIF(H385:AU385,"&lt;&gt;"))</f>
        <v/>
      </c>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206"/>
    </row>
    <row r="386" spans="1:47" ht="60" customHeight="1" outlineLevel="2" x14ac:dyDescent="0.35">
      <c r="A386" s="201" t="s">
        <v>4413</v>
      </c>
      <c r="B386" s="179" t="s">
        <v>4445</v>
      </c>
      <c r="C386" s="179"/>
      <c r="D386" s="183"/>
      <c r="E386" s="179"/>
      <c r="F386" s="187"/>
      <c r="G386" s="190" t="str">
        <f>IF(COUNTIF(H386:AU386,"&lt;&gt;")=0,"",SUMPRODUCT(((Recommendations[ImplStatus]="Implemented")+(Recommendations[ImplStatus]="Compensated"))*ISNUMBER(MATCH(Recommendations[Id],H386:AU386,0)))/COUNTIF(H386:AU386,"&lt;&gt;"))</f>
        <v/>
      </c>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205"/>
    </row>
    <row r="387" spans="1:47" ht="60" customHeight="1" x14ac:dyDescent="0.35">
      <c r="A387" s="202" t="s">
        <v>4413</v>
      </c>
      <c r="B387" s="180" t="s">
        <v>4445</v>
      </c>
      <c r="C387" s="181" t="s">
        <v>4446</v>
      </c>
      <c r="D387" s="184" t="s">
        <v>4447</v>
      </c>
      <c r="E387" s="185" t="s">
        <v>3667</v>
      </c>
      <c r="F387" s="188" t="s">
        <v>4448</v>
      </c>
      <c r="G387" s="191" t="str">
        <f>IF(COUNTIF(H387:AU387,"&lt;&gt;")=0,"",SUMPRODUCT(((Recommendations[ImplStatus]="Implemented")+(Recommendations[ImplStatus]="Compensated"))*ISNUMBER(MATCH(Recommendations[Id],H387:AU387,0)))/COUNTIF(H387:AU387,"&lt;&gt;"))</f>
        <v/>
      </c>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206"/>
    </row>
    <row r="388" spans="1:47" ht="60" customHeight="1" x14ac:dyDescent="0.35">
      <c r="A388" s="202" t="s">
        <v>4413</v>
      </c>
      <c r="B388" s="180" t="s">
        <v>4445</v>
      </c>
      <c r="C388" s="181" t="s">
        <v>4449</v>
      </c>
      <c r="D388" s="184" t="s">
        <v>4450</v>
      </c>
      <c r="E388" s="185" t="s">
        <v>3667</v>
      </c>
      <c r="F388" s="188" t="s">
        <v>4448</v>
      </c>
      <c r="G388" s="191" t="str">
        <f>IF(COUNTIF(H388:AU388,"&lt;&gt;")=0,"",SUMPRODUCT(((Recommendations[ImplStatus]="Implemented")+(Recommendations[ImplStatus]="Compensated"))*ISNUMBER(MATCH(Recommendations[Id],H388:AU388,0)))/COUNTIF(H388:AU388,"&lt;&gt;"))</f>
        <v/>
      </c>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206"/>
    </row>
    <row r="389" spans="1:47" ht="60" customHeight="1" x14ac:dyDescent="0.35">
      <c r="A389" s="202" t="s">
        <v>4413</v>
      </c>
      <c r="B389" s="180" t="s">
        <v>4445</v>
      </c>
      <c r="C389" s="181" t="s">
        <v>4451</v>
      </c>
      <c r="D389" s="184" t="s">
        <v>4452</v>
      </c>
      <c r="E389" s="185" t="s">
        <v>3947</v>
      </c>
      <c r="F389" s="188" t="s">
        <v>4448</v>
      </c>
      <c r="G389" s="191" t="str">
        <f>IF(COUNTIF(H389:AU389,"&lt;&gt;")=0,"",SUMPRODUCT(((Recommendations[ImplStatus]="Implemented")+(Recommendations[ImplStatus]="Compensated"))*ISNUMBER(MATCH(Recommendations[Id],H389:AU389,0)))/COUNTIF(H389:AU389,"&lt;&gt;"))</f>
        <v/>
      </c>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206"/>
    </row>
    <row r="390" spans="1:47" ht="60" customHeight="1" x14ac:dyDescent="0.35">
      <c r="A390" s="202" t="s">
        <v>4413</v>
      </c>
      <c r="B390" s="180" t="s">
        <v>4445</v>
      </c>
      <c r="C390" s="181" t="s">
        <v>4453</v>
      </c>
      <c r="D390" s="184" t="s">
        <v>4454</v>
      </c>
      <c r="E390" s="185" t="s">
        <v>3764</v>
      </c>
      <c r="F390" s="188" t="s">
        <v>4448</v>
      </c>
      <c r="G390" s="191" t="str">
        <f>IF(COUNTIF(H390:AU390,"&lt;&gt;")=0,"",SUMPRODUCT(((Recommendations[ImplStatus]="Implemented")+(Recommendations[ImplStatus]="Compensated"))*ISNUMBER(MATCH(Recommendations[Id],H390:AU390,0)))/COUNTIF(H390:AU390,"&lt;&gt;"))</f>
        <v/>
      </c>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206"/>
    </row>
    <row r="391" spans="1:47" ht="60" customHeight="1" x14ac:dyDescent="0.35">
      <c r="A391" s="202" t="s">
        <v>4413</v>
      </c>
      <c r="B391" s="180" t="s">
        <v>4445</v>
      </c>
      <c r="C391" s="181" t="s">
        <v>4455</v>
      </c>
      <c r="D391" s="184" t="s">
        <v>4456</v>
      </c>
      <c r="E391" s="185" t="s">
        <v>3947</v>
      </c>
      <c r="F391" s="188" t="s">
        <v>4448</v>
      </c>
      <c r="G391" s="191" t="str">
        <f>IF(COUNTIF(H391:AU391,"&lt;&gt;")=0,"",SUMPRODUCT(((Recommendations[ImplStatus]="Implemented")+(Recommendations[ImplStatus]="Compensated"))*ISNUMBER(MATCH(Recommendations[Id],H391:AU391,0)))/COUNTIF(H391:AU391,"&lt;&gt;"))</f>
        <v/>
      </c>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206"/>
    </row>
    <row r="392" spans="1:47" ht="60" customHeight="1" x14ac:dyDescent="0.35">
      <c r="A392" s="202" t="s">
        <v>4413</v>
      </c>
      <c r="B392" s="180" t="s">
        <v>4445</v>
      </c>
      <c r="C392" s="181" t="s">
        <v>4457</v>
      </c>
      <c r="D392" s="184" t="s">
        <v>4458</v>
      </c>
      <c r="E392" s="185" t="s">
        <v>3696</v>
      </c>
      <c r="F392" s="188" t="s">
        <v>4448</v>
      </c>
      <c r="G392" s="191" t="str">
        <f>IF(COUNTIF(H392:AU392,"&lt;&gt;")=0,"",SUMPRODUCT(((Recommendations[ImplStatus]="Implemented")+(Recommendations[ImplStatus]="Compensated"))*ISNUMBER(MATCH(Recommendations[Id],H392:AU392,0)))/COUNTIF(H392:AU392,"&lt;&gt;"))</f>
        <v/>
      </c>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206"/>
    </row>
    <row r="393" spans="1:47" ht="60" customHeight="1" x14ac:dyDescent="0.35">
      <c r="A393" s="202" t="s">
        <v>4413</v>
      </c>
      <c r="B393" s="180" t="s">
        <v>4445</v>
      </c>
      <c r="C393" s="181" t="s">
        <v>4459</v>
      </c>
      <c r="D393" s="184" t="s">
        <v>4460</v>
      </c>
      <c r="E393" s="185" t="s">
        <v>3696</v>
      </c>
      <c r="F393" s="188" t="s">
        <v>4448</v>
      </c>
      <c r="G393" s="191" t="str">
        <f>IF(COUNTIF(H393:AU393,"&lt;&gt;")=0,"",SUMPRODUCT(((Recommendations[ImplStatus]="Implemented")+(Recommendations[ImplStatus]="Compensated"))*ISNUMBER(MATCH(Recommendations[Id],H393:AU393,0)))/COUNTIF(H393:AU393,"&lt;&gt;"))</f>
        <v/>
      </c>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206"/>
    </row>
    <row r="394" spans="1:47" ht="60" customHeight="1" x14ac:dyDescent="0.35">
      <c r="A394" s="202" t="s">
        <v>4413</v>
      </c>
      <c r="B394" s="180" t="s">
        <v>4445</v>
      </c>
      <c r="C394" s="181" t="s">
        <v>4461</v>
      </c>
      <c r="D394" s="184" t="s">
        <v>4462</v>
      </c>
      <c r="E394" s="185" t="s">
        <v>3947</v>
      </c>
      <c r="F394" s="188" t="s">
        <v>4448</v>
      </c>
      <c r="G394" s="191" t="str">
        <f>IF(COUNTIF(H394:AU394,"&lt;&gt;")=0,"",SUMPRODUCT(((Recommendations[ImplStatus]="Implemented")+(Recommendations[ImplStatus]="Compensated"))*ISNUMBER(MATCH(Recommendations[Id],H394:AU394,0)))/COUNTIF(H394:AU394,"&lt;&gt;"))</f>
        <v/>
      </c>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206"/>
    </row>
    <row r="395" spans="1:47" ht="60" customHeight="1" x14ac:dyDescent="0.35">
      <c r="A395" s="202" t="s">
        <v>4413</v>
      </c>
      <c r="B395" s="180" t="s">
        <v>4445</v>
      </c>
      <c r="C395" s="181" t="s">
        <v>4463</v>
      </c>
      <c r="D395" s="184" t="s">
        <v>4464</v>
      </c>
      <c r="E395" s="185" t="s">
        <v>3764</v>
      </c>
      <c r="F395" s="188" t="s">
        <v>4448</v>
      </c>
      <c r="G395" s="191" t="str">
        <f>IF(COUNTIF(H395:AU395,"&lt;&gt;")=0,"",SUMPRODUCT(((Recommendations[ImplStatus]="Implemented")+(Recommendations[ImplStatus]="Compensated"))*ISNUMBER(MATCH(Recommendations[Id],H395:AU395,0)))/COUNTIF(H395:AU395,"&lt;&gt;"))</f>
        <v/>
      </c>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206"/>
    </row>
    <row r="396" spans="1:47" ht="60" customHeight="1" x14ac:dyDescent="0.35">
      <c r="A396" s="202" t="s">
        <v>4413</v>
      </c>
      <c r="B396" s="180" t="s">
        <v>4445</v>
      </c>
      <c r="C396" s="181" t="s">
        <v>4465</v>
      </c>
      <c r="D396" s="184" t="s">
        <v>4466</v>
      </c>
      <c r="E396" s="185" t="s">
        <v>3947</v>
      </c>
      <c r="F396" s="188" t="s">
        <v>4448</v>
      </c>
      <c r="G396" s="191" t="str">
        <f>IF(COUNTIF(H396:AU396,"&lt;&gt;")=0,"",SUMPRODUCT(((Recommendations[ImplStatus]="Implemented")+(Recommendations[ImplStatus]="Compensated"))*ISNUMBER(MATCH(Recommendations[Id],H396:AU396,0)))/COUNTIF(H396:AU396,"&lt;&gt;"))</f>
        <v/>
      </c>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206"/>
    </row>
    <row r="397" spans="1:47" ht="60" customHeight="1" x14ac:dyDescent="0.35">
      <c r="A397" s="202" t="s">
        <v>4413</v>
      </c>
      <c r="B397" s="180" t="s">
        <v>4445</v>
      </c>
      <c r="C397" s="181" t="s">
        <v>4467</v>
      </c>
      <c r="D397" s="184" t="s">
        <v>4468</v>
      </c>
      <c r="E397" s="185" t="s">
        <v>3696</v>
      </c>
      <c r="F397" s="188" t="s">
        <v>4448</v>
      </c>
      <c r="G397" s="191" t="str">
        <f>IF(COUNTIF(H397:AU397,"&lt;&gt;")=0,"",SUMPRODUCT(((Recommendations[ImplStatus]="Implemented")+(Recommendations[ImplStatus]="Compensated"))*ISNUMBER(MATCH(Recommendations[Id],H397:AU397,0)))/COUNTIF(H397:AU397,"&lt;&gt;"))</f>
        <v/>
      </c>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206"/>
    </row>
    <row r="398" spans="1:47" ht="60" customHeight="1" x14ac:dyDescent="0.35">
      <c r="A398" s="202" t="s">
        <v>4413</v>
      </c>
      <c r="B398" s="180" t="s">
        <v>4445</v>
      </c>
      <c r="C398" s="181" t="s">
        <v>4469</v>
      </c>
      <c r="D398" s="184" t="s">
        <v>4470</v>
      </c>
      <c r="E398" s="185" t="s">
        <v>3812</v>
      </c>
      <c r="F398" s="188" t="s">
        <v>4448</v>
      </c>
      <c r="G398" s="191" t="str">
        <f>IF(COUNTIF(H398:AU398,"&lt;&gt;")=0,"",SUMPRODUCT(((Recommendations[ImplStatus]="Implemented")+(Recommendations[ImplStatus]="Compensated"))*ISNUMBER(MATCH(Recommendations[Id],H398:AU398,0)))/COUNTIF(H398:AU398,"&lt;&gt;"))</f>
        <v/>
      </c>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206"/>
    </row>
    <row r="399" spans="1:47" ht="60" customHeight="1" x14ac:dyDescent="0.35">
      <c r="A399" s="202" t="s">
        <v>4413</v>
      </c>
      <c r="B399" s="180" t="s">
        <v>4445</v>
      </c>
      <c r="C399" s="181" t="s">
        <v>4471</v>
      </c>
      <c r="D399" s="184" t="s">
        <v>4472</v>
      </c>
      <c r="E399" s="185" t="s">
        <v>3947</v>
      </c>
      <c r="F399" s="188" t="s">
        <v>4448</v>
      </c>
      <c r="G399" s="191" t="str">
        <f>IF(COUNTIF(H399:AU399,"&lt;&gt;")=0,"",SUMPRODUCT(((Recommendations[ImplStatus]="Implemented")+(Recommendations[ImplStatus]="Compensated"))*ISNUMBER(MATCH(Recommendations[Id],H399:AU399,0)))/COUNTIF(H399:AU399,"&lt;&gt;"))</f>
        <v/>
      </c>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206"/>
    </row>
    <row r="400" spans="1:47" ht="60" customHeight="1" x14ac:dyDescent="0.35">
      <c r="A400" s="202" t="s">
        <v>4413</v>
      </c>
      <c r="B400" s="180" t="s">
        <v>4445</v>
      </c>
      <c r="C400" s="181" t="s">
        <v>4473</v>
      </c>
      <c r="D400" s="184" t="s">
        <v>4474</v>
      </c>
      <c r="E400" s="185" t="s">
        <v>3947</v>
      </c>
      <c r="F400" s="188" t="s">
        <v>4448</v>
      </c>
      <c r="G400" s="191" t="str">
        <f>IF(COUNTIF(H400:AU400,"&lt;&gt;")=0,"",SUMPRODUCT(((Recommendations[ImplStatus]="Implemented")+(Recommendations[ImplStatus]="Compensated"))*ISNUMBER(MATCH(Recommendations[Id],H400:AU400,0)))/COUNTIF(H400:AU400,"&lt;&gt;"))</f>
        <v/>
      </c>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206"/>
    </row>
    <row r="401" spans="1:47" ht="60" customHeight="1" x14ac:dyDescent="0.35">
      <c r="A401" s="202" t="s">
        <v>4413</v>
      </c>
      <c r="B401" s="180" t="s">
        <v>4445</v>
      </c>
      <c r="C401" s="181" t="s">
        <v>4475</v>
      </c>
      <c r="D401" s="184" t="s">
        <v>4476</v>
      </c>
      <c r="E401" s="185" t="s">
        <v>3696</v>
      </c>
      <c r="F401" s="188" t="s">
        <v>4448</v>
      </c>
      <c r="G401" s="191" t="str">
        <f>IF(COUNTIF(H401:AU401,"&lt;&gt;")=0,"",SUMPRODUCT(((Recommendations[ImplStatus]="Implemented")+(Recommendations[ImplStatus]="Compensated"))*ISNUMBER(MATCH(Recommendations[Id],H401:AU401,0)))/COUNTIF(H401:AU401,"&lt;&gt;"))</f>
        <v/>
      </c>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206"/>
    </row>
    <row r="402" spans="1:47" ht="60" customHeight="1" x14ac:dyDescent="0.35">
      <c r="A402" s="202" t="s">
        <v>4413</v>
      </c>
      <c r="B402" s="180" t="s">
        <v>4445</v>
      </c>
      <c r="C402" s="181" t="s">
        <v>4477</v>
      </c>
      <c r="D402" s="184" t="s">
        <v>4478</v>
      </c>
      <c r="E402" s="185" t="s">
        <v>3696</v>
      </c>
      <c r="F402" s="188" t="s">
        <v>4448</v>
      </c>
      <c r="G402" s="191" t="str">
        <f>IF(COUNTIF(H402:AU402,"&lt;&gt;")=0,"",SUMPRODUCT(((Recommendations[ImplStatus]="Implemented")+(Recommendations[ImplStatus]="Compensated"))*ISNUMBER(MATCH(Recommendations[Id],H402:AU402,0)))/COUNTIF(H402:AU402,"&lt;&gt;"))</f>
        <v/>
      </c>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206"/>
    </row>
    <row r="403" spans="1:47" ht="60" customHeight="1" x14ac:dyDescent="0.35">
      <c r="A403" s="202" t="s">
        <v>4413</v>
      </c>
      <c r="B403" s="180" t="s">
        <v>4445</v>
      </c>
      <c r="C403" s="181" t="s">
        <v>4479</v>
      </c>
      <c r="D403" s="184" t="s">
        <v>4480</v>
      </c>
      <c r="E403" s="185" t="s">
        <v>3696</v>
      </c>
      <c r="F403" s="188" t="s">
        <v>4448</v>
      </c>
      <c r="G403" s="191" t="str">
        <f>IF(COUNTIF(H403:AU403,"&lt;&gt;")=0,"",SUMPRODUCT(((Recommendations[ImplStatus]="Implemented")+(Recommendations[ImplStatus]="Compensated"))*ISNUMBER(MATCH(Recommendations[Id],H403:AU403,0)))/COUNTIF(H403:AU403,"&lt;&gt;"))</f>
        <v/>
      </c>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206"/>
    </row>
    <row r="404" spans="1:47" ht="60" customHeight="1" x14ac:dyDescent="0.35">
      <c r="A404" s="202" t="s">
        <v>4413</v>
      </c>
      <c r="B404" s="180" t="s">
        <v>4445</v>
      </c>
      <c r="C404" s="181" t="s">
        <v>4481</v>
      </c>
      <c r="D404" s="184" t="s">
        <v>4482</v>
      </c>
      <c r="E404" s="185" t="s">
        <v>3812</v>
      </c>
      <c r="F404" s="188" t="s">
        <v>4448</v>
      </c>
      <c r="G404" s="191" t="str">
        <f>IF(COUNTIF(H404:AU404,"&lt;&gt;")=0,"",SUMPRODUCT(((Recommendations[ImplStatus]="Implemented")+(Recommendations[ImplStatus]="Compensated"))*ISNUMBER(MATCH(Recommendations[Id],H404:AU404,0)))/COUNTIF(H404:AU404,"&lt;&gt;"))</f>
        <v/>
      </c>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206"/>
    </row>
    <row r="405" spans="1:47" ht="60" customHeight="1" x14ac:dyDescent="0.35">
      <c r="A405" s="202" t="s">
        <v>4413</v>
      </c>
      <c r="B405" s="180" t="s">
        <v>4445</v>
      </c>
      <c r="C405" s="181" t="s">
        <v>4483</v>
      </c>
      <c r="D405" s="184" t="s">
        <v>4484</v>
      </c>
      <c r="E405" s="185" t="s">
        <v>3812</v>
      </c>
      <c r="F405" s="188" t="s">
        <v>4448</v>
      </c>
      <c r="G405" s="191" t="str">
        <f>IF(COUNTIF(H405:AU405,"&lt;&gt;")=0,"",SUMPRODUCT(((Recommendations[ImplStatus]="Implemented")+(Recommendations[ImplStatus]="Compensated"))*ISNUMBER(MATCH(Recommendations[Id],H405:AU405,0)))/COUNTIF(H405:AU405,"&lt;&gt;"))</f>
        <v/>
      </c>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206"/>
    </row>
    <row r="406" spans="1:47" ht="60" customHeight="1" x14ac:dyDescent="0.35">
      <c r="A406" s="202" t="s">
        <v>4413</v>
      </c>
      <c r="B406" s="180" t="s">
        <v>4445</v>
      </c>
      <c r="C406" s="181" t="s">
        <v>4485</v>
      </c>
      <c r="D406" s="184" t="s">
        <v>4486</v>
      </c>
      <c r="E406" s="185" t="s">
        <v>3812</v>
      </c>
      <c r="F406" s="188" t="s">
        <v>4487</v>
      </c>
      <c r="G406" s="191" t="str">
        <f>IF(COUNTIF(H406:AU406,"&lt;&gt;")=0,"",SUMPRODUCT(((Recommendations[ImplStatus]="Implemented")+(Recommendations[ImplStatus]="Compensated"))*ISNUMBER(MATCH(Recommendations[Id],H406:AU406,0)))/COUNTIF(H406:AU406,"&lt;&gt;"))</f>
        <v/>
      </c>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206"/>
    </row>
    <row r="407" spans="1:47" ht="60" customHeight="1" x14ac:dyDescent="0.35">
      <c r="A407" s="202" t="s">
        <v>4413</v>
      </c>
      <c r="B407" s="180" t="s">
        <v>4445</v>
      </c>
      <c r="C407" s="181" t="s">
        <v>4488</v>
      </c>
      <c r="D407" s="184" t="s">
        <v>4489</v>
      </c>
      <c r="E407" s="185" t="s">
        <v>3812</v>
      </c>
      <c r="F407" s="188" t="s">
        <v>4448</v>
      </c>
      <c r="G407" s="191" t="str">
        <f>IF(COUNTIF(H407:AU407,"&lt;&gt;")=0,"",SUMPRODUCT(((Recommendations[ImplStatus]="Implemented")+(Recommendations[ImplStatus]="Compensated"))*ISNUMBER(MATCH(Recommendations[Id],H407:AU407,0)))/COUNTIF(H407:AU407,"&lt;&gt;"))</f>
        <v/>
      </c>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206"/>
    </row>
    <row r="408" spans="1:47" ht="60" customHeight="1" x14ac:dyDescent="0.35">
      <c r="A408" s="202" t="s">
        <v>4413</v>
      </c>
      <c r="B408" s="180" t="s">
        <v>4445</v>
      </c>
      <c r="C408" s="181" t="s">
        <v>4490</v>
      </c>
      <c r="D408" s="184" t="s">
        <v>4491</v>
      </c>
      <c r="E408" s="185" t="s">
        <v>3812</v>
      </c>
      <c r="F408" s="188" t="s">
        <v>4448</v>
      </c>
      <c r="G408" s="191" t="str">
        <f>IF(COUNTIF(H408:AU408,"&lt;&gt;")=0,"",SUMPRODUCT(((Recommendations[ImplStatus]="Implemented")+(Recommendations[ImplStatus]="Compensated"))*ISNUMBER(MATCH(Recommendations[Id],H408:AU408,0)))/COUNTIF(H408:AU408,"&lt;&gt;"))</f>
        <v/>
      </c>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206"/>
    </row>
    <row r="409" spans="1:47" ht="60" customHeight="1" x14ac:dyDescent="0.35">
      <c r="A409" s="202" t="s">
        <v>4413</v>
      </c>
      <c r="B409" s="180" t="s">
        <v>4445</v>
      </c>
      <c r="C409" s="181" t="s">
        <v>4492</v>
      </c>
      <c r="D409" s="184" t="s">
        <v>4493</v>
      </c>
      <c r="E409" s="185" t="s">
        <v>3812</v>
      </c>
      <c r="F409" s="188" t="s">
        <v>4494</v>
      </c>
      <c r="G409" s="191" t="str">
        <f>IF(COUNTIF(H409:AU409,"&lt;&gt;")=0,"",SUMPRODUCT(((Recommendations[ImplStatus]="Implemented")+(Recommendations[ImplStatus]="Compensated"))*ISNUMBER(MATCH(Recommendations[Id],H409:AU409,0)))/COUNTIF(H409:AU409,"&lt;&gt;"))</f>
        <v/>
      </c>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206"/>
    </row>
    <row r="410" spans="1:47" ht="60" customHeight="1" outlineLevel="2" x14ac:dyDescent="0.35">
      <c r="A410" s="201" t="s">
        <v>4413</v>
      </c>
      <c r="B410" s="179" t="s">
        <v>4495</v>
      </c>
      <c r="C410" s="179"/>
      <c r="D410" s="183"/>
      <c r="E410" s="179"/>
      <c r="F410" s="187"/>
      <c r="G410" s="190" t="str">
        <f>IF(COUNTIF(H410:AU410,"&lt;&gt;")=0,"",SUMPRODUCT(((Recommendations[ImplStatus]="Implemented")+(Recommendations[ImplStatus]="Compensated"))*ISNUMBER(MATCH(Recommendations[Id],H410:AU410,0)))/COUNTIF(H410:AU410,"&lt;&gt;"))</f>
        <v/>
      </c>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205"/>
    </row>
    <row r="411" spans="1:47" ht="60" customHeight="1" x14ac:dyDescent="0.35">
      <c r="A411" s="202" t="s">
        <v>4413</v>
      </c>
      <c r="B411" s="180" t="s">
        <v>4495</v>
      </c>
      <c r="C411" s="181" t="s">
        <v>4496</v>
      </c>
      <c r="D411" s="184" t="s">
        <v>4497</v>
      </c>
      <c r="E411" s="185" t="s">
        <v>3667</v>
      </c>
      <c r="F411" s="188" t="s">
        <v>4420</v>
      </c>
      <c r="G411" s="191" t="str">
        <f>IF(COUNTIF(H411:AU411,"&lt;&gt;")=0,"",SUMPRODUCT(((Recommendations[ImplStatus]="Implemented")+(Recommendations[ImplStatus]="Compensated"))*ISNUMBER(MATCH(Recommendations[Id],H411:AU411,0)))/COUNTIF(H411:AU411,"&lt;&gt;"))</f>
        <v/>
      </c>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206"/>
    </row>
    <row r="412" spans="1:47" ht="60" customHeight="1" x14ac:dyDescent="0.35">
      <c r="A412" s="202" t="s">
        <v>4413</v>
      </c>
      <c r="B412" s="180" t="s">
        <v>4495</v>
      </c>
      <c r="C412" s="181" t="s">
        <v>4498</v>
      </c>
      <c r="D412" s="184" t="s">
        <v>4499</v>
      </c>
      <c r="E412" s="185" t="s">
        <v>3667</v>
      </c>
      <c r="F412" s="188" t="s">
        <v>4420</v>
      </c>
      <c r="G412" s="191" t="str">
        <f>IF(COUNTIF(H412:AU412,"&lt;&gt;")=0,"",SUMPRODUCT(((Recommendations[ImplStatus]="Implemented")+(Recommendations[ImplStatus]="Compensated"))*ISNUMBER(MATCH(Recommendations[Id],H412:AU412,0)))/COUNTIF(H412:AU412,"&lt;&gt;"))</f>
        <v/>
      </c>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206"/>
    </row>
    <row r="413" spans="1:47" ht="60" customHeight="1" x14ac:dyDescent="0.35">
      <c r="A413" s="202" t="s">
        <v>4413</v>
      </c>
      <c r="B413" s="180" t="s">
        <v>4495</v>
      </c>
      <c r="C413" s="181" t="s">
        <v>4500</v>
      </c>
      <c r="D413" s="184" t="s">
        <v>4501</v>
      </c>
      <c r="E413" s="185" t="s">
        <v>3667</v>
      </c>
      <c r="F413" s="188" t="s">
        <v>4420</v>
      </c>
      <c r="G413" s="191" t="str">
        <f>IF(COUNTIF(H413:AU413,"&lt;&gt;")=0,"",SUMPRODUCT(((Recommendations[ImplStatus]="Implemented")+(Recommendations[ImplStatus]="Compensated"))*ISNUMBER(MATCH(Recommendations[Id],H413:AU413,0)))/COUNTIF(H413:AU413,"&lt;&gt;"))</f>
        <v/>
      </c>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206"/>
    </row>
    <row r="414" spans="1:47" ht="60" customHeight="1" x14ac:dyDescent="0.35">
      <c r="A414" s="202" t="s">
        <v>4413</v>
      </c>
      <c r="B414" s="180" t="s">
        <v>4495</v>
      </c>
      <c r="C414" s="181" t="s">
        <v>4502</v>
      </c>
      <c r="D414" s="184" t="s">
        <v>4503</v>
      </c>
      <c r="E414" s="185" t="s">
        <v>3667</v>
      </c>
      <c r="F414" s="188" t="s">
        <v>4420</v>
      </c>
      <c r="G414" s="191" t="str">
        <f>IF(COUNTIF(H414:AU414,"&lt;&gt;")=0,"",SUMPRODUCT(((Recommendations[ImplStatus]="Implemented")+(Recommendations[ImplStatus]="Compensated"))*ISNUMBER(MATCH(Recommendations[Id],H414:AU414,0)))/COUNTIF(H414:AU414,"&lt;&gt;"))</f>
        <v/>
      </c>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206"/>
    </row>
    <row r="415" spans="1:47" ht="60" customHeight="1" x14ac:dyDescent="0.35">
      <c r="A415" s="202" t="s">
        <v>4413</v>
      </c>
      <c r="B415" s="180" t="s">
        <v>4495</v>
      </c>
      <c r="C415" s="181" t="s">
        <v>4504</v>
      </c>
      <c r="D415" s="184" t="s">
        <v>4505</v>
      </c>
      <c r="E415" s="185" t="s">
        <v>3696</v>
      </c>
      <c r="F415" s="188" t="s">
        <v>4420</v>
      </c>
      <c r="G415" s="191" t="str">
        <f>IF(COUNTIF(H415:AU415,"&lt;&gt;")=0,"",SUMPRODUCT(((Recommendations[ImplStatus]="Implemented")+(Recommendations[ImplStatus]="Compensated"))*ISNUMBER(MATCH(Recommendations[Id],H415:AU415,0)))/COUNTIF(H415:AU415,"&lt;&gt;"))</f>
        <v/>
      </c>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206"/>
    </row>
    <row r="416" spans="1:47" ht="60" customHeight="1" x14ac:dyDescent="0.35">
      <c r="A416" s="202" t="s">
        <v>4413</v>
      </c>
      <c r="B416" s="180" t="s">
        <v>4495</v>
      </c>
      <c r="C416" s="181" t="s">
        <v>4506</v>
      </c>
      <c r="D416" s="184" t="s">
        <v>4507</v>
      </c>
      <c r="E416" s="185" t="s">
        <v>3696</v>
      </c>
      <c r="F416" s="188" t="s">
        <v>4508</v>
      </c>
      <c r="G416" s="191" t="str">
        <f>IF(COUNTIF(H416:AU416,"&lt;&gt;")=0,"",SUMPRODUCT(((Recommendations[ImplStatus]="Implemented")+(Recommendations[ImplStatus]="Compensated"))*ISNUMBER(MATCH(Recommendations[Id],H416:AU416,0)))/COUNTIF(H416:AU416,"&lt;&gt;"))</f>
        <v/>
      </c>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206"/>
    </row>
    <row r="417" spans="1:47" ht="60" customHeight="1" x14ac:dyDescent="0.35">
      <c r="A417" s="202" t="s">
        <v>4413</v>
      </c>
      <c r="B417" s="180" t="s">
        <v>4495</v>
      </c>
      <c r="C417" s="181" t="s">
        <v>4509</v>
      </c>
      <c r="D417" s="184" t="s">
        <v>4510</v>
      </c>
      <c r="E417" s="185" t="s">
        <v>3696</v>
      </c>
      <c r="F417" s="188" t="s">
        <v>4508</v>
      </c>
      <c r="G417" s="191" t="str">
        <f>IF(COUNTIF(H417:AU417,"&lt;&gt;")=0,"",SUMPRODUCT(((Recommendations[ImplStatus]="Implemented")+(Recommendations[ImplStatus]="Compensated"))*ISNUMBER(MATCH(Recommendations[Id],H417:AU417,0)))/COUNTIF(H417:AU417,"&lt;&gt;"))</f>
        <v/>
      </c>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206"/>
    </row>
    <row r="418" spans="1:47" ht="60" customHeight="1" x14ac:dyDescent="0.35">
      <c r="A418" s="202" t="s">
        <v>4413</v>
      </c>
      <c r="B418" s="180" t="s">
        <v>4495</v>
      </c>
      <c r="C418" s="181" t="s">
        <v>4511</v>
      </c>
      <c r="D418" s="184" t="s">
        <v>4512</v>
      </c>
      <c r="E418" s="185" t="s">
        <v>3947</v>
      </c>
      <c r="F418" s="188" t="s">
        <v>4508</v>
      </c>
      <c r="G418" s="191" t="str">
        <f>IF(COUNTIF(H418:AU418,"&lt;&gt;")=0,"",SUMPRODUCT(((Recommendations[ImplStatus]="Implemented")+(Recommendations[ImplStatus]="Compensated"))*ISNUMBER(MATCH(Recommendations[Id],H418:AU418,0)))/COUNTIF(H418:AU418,"&lt;&gt;"))</f>
        <v/>
      </c>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206"/>
    </row>
    <row r="419" spans="1:47" ht="60" customHeight="1" x14ac:dyDescent="0.35">
      <c r="A419" s="202" t="s">
        <v>4413</v>
      </c>
      <c r="B419" s="180" t="s">
        <v>4495</v>
      </c>
      <c r="C419" s="181" t="s">
        <v>4513</v>
      </c>
      <c r="D419" s="184" t="s">
        <v>4514</v>
      </c>
      <c r="E419" s="185" t="s">
        <v>3696</v>
      </c>
      <c r="F419" s="188" t="s">
        <v>4508</v>
      </c>
      <c r="G419" s="191" t="str">
        <f>IF(COUNTIF(H419:AU419,"&lt;&gt;")=0,"",SUMPRODUCT(((Recommendations[ImplStatus]="Implemented")+(Recommendations[ImplStatus]="Compensated"))*ISNUMBER(MATCH(Recommendations[Id],H419:AU419,0)))/COUNTIF(H419:AU419,"&lt;&gt;"))</f>
        <v/>
      </c>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206"/>
    </row>
    <row r="420" spans="1:47" ht="60" customHeight="1" x14ac:dyDescent="0.35">
      <c r="A420" s="202" t="s">
        <v>4413</v>
      </c>
      <c r="B420" s="180" t="s">
        <v>4495</v>
      </c>
      <c r="C420" s="181" t="s">
        <v>4515</v>
      </c>
      <c r="D420" s="184" t="s">
        <v>4516</v>
      </c>
      <c r="E420" s="185" t="s">
        <v>3947</v>
      </c>
      <c r="F420" s="188" t="s">
        <v>4508</v>
      </c>
      <c r="G420" s="191" t="str">
        <f>IF(COUNTIF(H420:AU420,"&lt;&gt;")=0,"",SUMPRODUCT(((Recommendations[ImplStatus]="Implemented")+(Recommendations[ImplStatus]="Compensated"))*ISNUMBER(MATCH(Recommendations[Id],H420:AU420,0)))/COUNTIF(H420:AU420,"&lt;&gt;"))</f>
        <v/>
      </c>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206"/>
    </row>
    <row r="421" spans="1:47" ht="60" customHeight="1" x14ac:dyDescent="0.35">
      <c r="A421" s="202" t="s">
        <v>4413</v>
      </c>
      <c r="B421" s="180" t="s">
        <v>4495</v>
      </c>
      <c r="C421" s="181" t="s">
        <v>4517</v>
      </c>
      <c r="D421" s="184" t="s">
        <v>4518</v>
      </c>
      <c r="E421" s="185" t="s">
        <v>3947</v>
      </c>
      <c r="F421" s="188" t="s">
        <v>4508</v>
      </c>
      <c r="G421" s="191" t="str">
        <f>IF(COUNTIF(H421:AU421,"&lt;&gt;")=0,"",SUMPRODUCT(((Recommendations[ImplStatus]="Implemented")+(Recommendations[ImplStatus]="Compensated"))*ISNUMBER(MATCH(Recommendations[Id],H421:AU421,0)))/COUNTIF(H421:AU421,"&lt;&gt;"))</f>
        <v/>
      </c>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206"/>
    </row>
    <row r="422" spans="1:47" ht="60" customHeight="1" x14ac:dyDescent="0.35">
      <c r="A422" s="202" t="s">
        <v>4413</v>
      </c>
      <c r="B422" s="180" t="s">
        <v>4495</v>
      </c>
      <c r="C422" s="181" t="s">
        <v>4519</v>
      </c>
      <c r="D422" s="184" t="s">
        <v>4520</v>
      </c>
      <c r="E422" s="185" t="s">
        <v>3696</v>
      </c>
      <c r="F422" s="188" t="s">
        <v>4508</v>
      </c>
      <c r="G422" s="191" t="str">
        <f>IF(COUNTIF(H422:AU422,"&lt;&gt;")=0,"",SUMPRODUCT(((Recommendations[ImplStatus]="Implemented")+(Recommendations[ImplStatus]="Compensated"))*ISNUMBER(MATCH(Recommendations[Id],H422:AU422,0)))/COUNTIF(H422:AU422,"&lt;&gt;"))</f>
        <v/>
      </c>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206"/>
    </row>
    <row r="423" spans="1:47" ht="60" customHeight="1" x14ac:dyDescent="0.35">
      <c r="A423" s="202" t="s">
        <v>4413</v>
      </c>
      <c r="B423" s="180" t="s">
        <v>4495</v>
      </c>
      <c r="C423" s="181" t="s">
        <v>4521</v>
      </c>
      <c r="D423" s="184" t="s">
        <v>4522</v>
      </c>
      <c r="E423" s="185" t="s">
        <v>3696</v>
      </c>
      <c r="F423" s="188" t="s">
        <v>4508</v>
      </c>
      <c r="G423" s="191" t="str">
        <f>IF(COUNTIF(H423:AU423,"&lt;&gt;")=0,"",SUMPRODUCT(((Recommendations[ImplStatus]="Implemented")+(Recommendations[ImplStatus]="Compensated"))*ISNUMBER(MATCH(Recommendations[Id],H423:AU423,0)))/COUNTIF(H423:AU423,"&lt;&gt;"))</f>
        <v/>
      </c>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206"/>
    </row>
    <row r="424" spans="1:47" ht="60" customHeight="1" outlineLevel="1" x14ac:dyDescent="0.35">
      <c r="A424" s="200" t="s">
        <v>4523</v>
      </c>
      <c r="B424" s="178"/>
      <c r="C424" s="178"/>
      <c r="D424" s="182"/>
      <c r="E424" s="178"/>
      <c r="F424" s="186"/>
      <c r="G424" s="189" t="str">
        <f>IF(COUNTIF(H424:AU424,"&lt;&gt;")=0,"",SUMPRODUCT(((Recommendations[ImplStatus]="Implemented")+(Recommendations[ImplStatus]="Compensated"))*ISNUMBER(MATCH(Recommendations[Id],H424:AU424,0)))/COUNTIF(H424:AU424,"&lt;&gt;"))</f>
        <v/>
      </c>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186"/>
      <c r="AU424" s="204"/>
    </row>
    <row r="425" spans="1:47" ht="60" customHeight="1" outlineLevel="2" x14ac:dyDescent="0.35">
      <c r="A425" s="201" t="s">
        <v>4523</v>
      </c>
      <c r="B425" s="179" t="s">
        <v>4524</v>
      </c>
      <c r="C425" s="179"/>
      <c r="D425" s="183"/>
      <c r="E425" s="179"/>
      <c r="F425" s="187"/>
      <c r="G425" s="190" t="str">
        <f>IF(COUNTIF(H425:AU425,"&lt;&gt;")=0,"",SUMPRODUCT(((Recommendations[ImplStatus]="Implemented")+(Recommendations[ImplStatus]="Compensated"))*ISNUMBER(MATCH(Recommendations[Id],H425:AU425,0)))/COUNTIF(H425:AU425,"&lt;&gt;"))</f>
        <v/>
      </c>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205"/>
    </row>
    <row r="426" spans="1:47" ht="60" customHeight="1" x14ac:dyDescent="0.35">
      <c r="A426" s="202" t="s">
        <v>4523</v>
      </c>
      <c r="B426" s="180" t="s">
        <v>4524</v>
      </c>
      <c r="C426" s="181" t="s">
        <v>4525</v>
      </c>
      <c r="D426" s="184" t="s">
        <v>4526</v>
      </c>
      <c r="E426" s="185" t="s">
        <v>3667</v>
      </c>
      <c r="F426" s="188" t="s">
        <v>4487</v>
      </c>
      <c r="G426" s="191" t="str">
        <f>IF(COUNTIF(H426:AU426,"&lt;&gt;")=0,"",SUMPRODUCT(((Recommendations[ImplStatus]="Implemented")+(Recommendations[ImplStatus]="Compensated"))*ISNUMBER(MATCH(Recommendations[Id],H426:AU426,0)))/COUNTIF(H426:AU426,"&lt;&gt;"))</f>
        <v/>
      </c>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206"/>
    </row>
    <row r="427" spans="1:47" ht="60" customHeight="1" x14ac:dyDescent="0.35">
      <c r="A427" s="202" t="s">
        <v>4523</v>
      </c>
      <c r="B427" s="180" t="s">
        <v>4524</v>
      </c>
      <c r="C427" s="181" t="s">
        <v>4527</v>
      </c>
      <c r="D427" s="184" t="s">
        <v>4528</v>
      </c>
      <c r="E427" s="185" t="s">
        <v>3667</v>
      </c>
      <c r="F427" s="188" t="s">
        <v>4487</v>
      </c>
      <c r="G427" s="191" t="str">
        <f>IF(COUNTIF(H427:AU427,"&lt;&gt;")=0,"",SUMPRODUCT(((Recommendations[ImplStatus]="Implemented")+(Recommendations[ImplStatus]="Compensated"))*ISNUMBER(MATCH(Recommendations[Id],H427:AU427,0)))/COUNTIF(H427:AU427,"&lt;&gt;"))</f>
        <v/>
      </c>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206"/>
    </row>
    <row r="428" spans="1:47" ht="60" customHeight="1" x14ac:dyDescent="0.35">
      <c r="A428" s="202" t="s">
        <v>4523</v>
      </c>
      <c r="B428" s="180" t="s">
        <v>4524</v>
      </c>
      <c r="C428" s="181" t="s">
        <v>4529</v>
      </c>
      <c r="D428" s="184" t="s">
        <v>4530</v>
      </c>
      <c r="E428" s="185" t="s">
        <v>3947</v>
      </c>
      <c r="F428" s="188" t="s">
        <v>4487</v>
      </c>
      <c r="G428" s="191" t="str">
        <f>IF(COUNTIF(H428:AU428,"&lt;&gt;")=0,"",SUMPRODUCT(((Recommendations[ImplStatus]="Implemented")+(Recommendations[ImplStatus]="Compensated"))*ISNUMBER(MATCH(Recommendations[Id],H428:AU428,0)))/COUNTIF(H428:AU428,"&lt;&gt;"))</f>
        <v/>
      </c>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206"/>
    </row>
    <row r="429" spans="1:47" ht="60" customHeight="1" x14ac:dyDescent="0.35">
      <c r="A429" s="202" t="s">
        <v>4523</v>
      </c>
      <c r="B429" s="180" t="s">
        <v>4524</v>
      </c>
      <c r="C429" s="181" t="s">
        <v>4531</v>
      </c>
      <c r="D429" s="184" t="s">
        <v>4532</v>
      </c>
      <c r="E429" s="185" t="s">
        <v>3696</v>
      </c>
      <c r="F429" s="188" t="s">
        <v>4487</v>
      </c>
      <c r="G429" s="191" t="str">
        <f>IF(COUNTIF(H429:AU429,"&lt;&gt;")=0,"",SUMPRODUCT(((Recommendations[ImplStatus]="Implemented")+(Recommendations[ImplStatus]="Compensated"))*ISNUMBER(MATCH(Recommendations[Id],H429:AU429,0)))/COUNTIF(H429:AU429,"&lt;&gt;"))</f>
        <v/>
      </c>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206"/>
    </row>
    <row r="430" spans="1:47" ht="60" customHeight="1" x14ac:dyDescent="0.35">
      <c r="A430" s="202" t="s">
        <v>4523</v>
      </c>
      <c r="B430" s="180" t="s">
        <v>4524</v>
      </c>
      <c r="C430" s="181" t="s">
        <v>4533</v>
      </c>
      <c r="D430" s="184" t="s">
        <v>4534</v>
      </c>
      <c r="E430" s="185" t="s">
        <v>3696</v>
      </c>
      <c r="F430" s="188" t="s">
        <v>4487</v>
      </c>
      <c r="G430" s="191" t="str">
        <f>IF(COUNTIF(H430:AU430,"&lt;&gt;")=0,"",SUMPRODUCT(((Recommendations[ImplStatus]="Implemented")+(Recommendations[ImplStatus]="Compensated"))*ISNUMBER(MATCH(Recommendations[Id],H430:AU430,0)))/COUNTIF(H430:AU430,"&lt;&gt;"))</f>
        <v/>
      </c>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206"/>
    </row>
    <row r="431" spans="1:47" ht="60" customHeight="1" x14ac:dyDescent="0.35">
      <c r="A431" s="202" t="s">
        <v>4523</v>
      </c>
      <c r="B431" s="180" t="s">
        <v>4524</v>
      </c>
      <c r="C431" s="181" t="s">
        <v>4535</v>
      </c>
      <c r="D431" s="184" t="s">
        <v>4536</v>
      </c>
      <c r="E431" s="185" t="s">
        <v>3947</v>
      </c>
      <c r="F431" s="188" t="s">
        <v>4487</v>
      </c>
      <c r="G431" s="191" t="str">
        <f>IF(COUNTIF(H431:AU431,"&lt;&gt;")=0,"",SUMPRODUCT(((Recommendations[ImplStatus]="Implemented")+(Recommendations[ImplStatus]="Compensated"))*ISNUMBER(MATCH(Recommendations[Id],H431:AU431,0)))/COUNTIF(H431:AU431,"&lt;&gt;"))</f>
        <v/>
      </c>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206"/>
    </row>
    <row r="432" spans="1:47" ht="60" customHeight="1" x14ac:dyDescent="0.35">
      <c r="A432" s="202" t="s">
        <v>4523</v>
      </c>
      <c r="B432" s="180" t="s">
        <v>4524</v>
      </c>
      <c r="C432" s="181" t="s">
        <v>4537</v>
      </c>
      <c r="D432" s="184" t="s">
        <v>4538</v>
      </c>
      <c r="E432" s="185" t="s">
        <v>3947</v>
      </c>
      <c r="F432" s="188" t="s">
        <v>4487</v>
      </c>
      <c r="G432" s="191" t="str">
        <f>IF(COUNTIF(H432:AU432,"&lt;&gt;")=0,"",SUMPRODUCT(((Recommendations[ImplStatus]="Implemented")+(Recommendations[ImplStatus]="Compensated"))*ISNUMBER(MATCH(Recommendations[Id],H432:AU432,0)))/COUNTIF(H432:AU432,"&lt;&gt;"))</f>
        <v/>
      </c>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206"/>
    </row>
    <row r="433" spans="1:47" ht="60" customHeight="1" x14ac:dyDescent="0.35">
      <c r="A433" s="202" t="s">
        <v>4523</v>
      </c>
      <c r="B433" s="180" t="s">
        <v>4524</v>
      </c>
      <c r="C433" s="181" t="s">
        <v>4539</v>
      </c>
      <c r="D433" s="184" t="s">
        <v>4540</v>
      </c>
      <c r="E433" s="185" t="s">
        <v>3764</v>
      </c>
      <c r="F433" s="188" t="s">
        <v>4487</v>
      </c>
      <c r="G433" s="191" t="str">
        <f>IF(COUNTIF(H433:AU433,"&lt;&gt;")=0,"",SUMPRODUCT(((Recommendations[ImplStatus]="Implemented")+(Recommendations[ImplStatus]="Compensated"))*ISNUMBER(MATCH(Recommendations[Id],H433:AU433,0)))/COUNTIF(H433:AU433,"&lt;&gt;"))</f>
        <v/>
      </c>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206"/>
    </row>
    <row r="434" spans="1:47" ht="60" customHeight="1" x14ac:dyDescent="0.35">
      <c r="A434" s="202" t="s">
        <v>4523</v>
      </c>
      <c r="B434" s="180" t="s">
        <v>4524</v>
      </c>
      <c r="C434" s="181" t="s">
        <v>4541</v>
      </c>
      <c r="D434" s="184" t="s">
        <v>4542</v>
      </c>
      <c r="E434" s="185" t="s">
        <v>3764</v>
      </c>
      <c r="F434" s="188" t="s">
        <v>4487</v>
      </c>
      <c r="G434" s="191" t="str">
        <f>IF(COUNTIF(H434:AU434,"&lt;&gt;")=0,"",SUMPRODUCT(((Recommendations[ImplStatus]="Implemented")+(Recommendations[ImplStatus]="Compensated"))*ISNUMBER(MATCH(Recommendations[Id],H434:AU434,0)))/COUNTIF(H434:AU434,"&lt;&gt;"))</f>
        <v/>
      </c>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206"/>
    </row>
    <row r="435" spans="1:47" ht="60" customHeight="1" x14ac:dyDescent="0.35">
      <c r="A435" s="202" t="s">
        <v>4523</v>
      </c>
      <c r="B435" s="180" t="s">
        <v>4524</v>
      </c>
      <c r="C435" s="181" t="s">
        <v>4543</v>
      </c>
      <c r="D435" s="184" t="s">
        <v>4544</v>
      </c>
      <c r="E435" s="185" t="s">
        <v>3696</v>
      </c>
      <c r="F435" s="188" t="s">
        <v>4487</v>
      </c>
      <c r="G435" s="191" t="str">
        <f>IF(COUNTIF(H435:AU435,"&lt;&gt;")=0,"",SUMPRODUCT(((Recommendations[ImplStatus]="Implemented")+(Recommendations[ImplStatus]="Compensated"))*ISNUMBER(MATCH(Recommendations[Id],H435:AU435,0)))/COUNTIF(H435:AU435,"&lt;&gt;"))</f>
        <v/>
      </c>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206"/>
    </row>
    <row r="436" spans="1:47" ht="60" customHeight="1" x14ac:dyDescent="0.35">
      <c r="A436" s="202" t="s">
        <v>4523</v>
      </c>
      <c r="B436" s="180" t="s">
        <v>4524</v>
      </c>
      <c r="C436" s="181" t="s">
        <v>4545</v>
      </c>
      <c r="D436" s="184" t="s">
        <v>4546</v>
      </c>
      <c r="E436" s="185" t="s">
        <v>3764</v>
      </c>
      <c r="F436" s="188" t="s">
        <v>4487</v>
      </c>
      <c r="G436" s="191" t="str">
        <f>IF(COUNTIF(H436:AU436,"&lt;&gt;")=0,"",SUMPRODUCT(((Recommendations[ImplStatus]="Implemented")+(Recommendations[ImplStatus]="Compensated"))*ISNUMBER(MATCH(Recommendations[Id],H436:AU436,0)))/COUNTIF(H436:AU436,"&lt;&gt;"))</f>
        <v/>
      </c>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206"/>
    </row>
    <row r="437" spans="1:47" ht="60" customHeight="1" x14ac:dyDescent="0.35">
      <c r="A437" s="202" t="s">
        <v>4523</v>
      </c>
      <c r="B437" s="180" t="s">
        <v>4524</v>
      </c>
      <c r="C437" s="181" t="s">
        <v>4547</v>
      </c>
      <c r="D437" s="184" t="s">
        <v>4548</v>
      </c>
      <c r="E437" s="185" t="s">
        <v>3696</v>
      </c>
      <c r="F437" s="188" t="s">
        <v>4487</v>
      </c>
      <c r="G437" s="191" t="str">
        <f>IF(COUNTIF(H437:AU437,"&lt;&gt;")=0,"",SUMPRODUCT(((Recommendations[ImplStatus]="Implemented")+(Recommendations[ImplStatus]="Compensated"))*ISNUMBER(MATCH(Recommendations[Id],H437:AU437,0)))/COUNTIF(H437:AU437,"&lt;&gt;"))</f>
        <v/>
      </c>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206"/>
    </row>
    <row r="438" spans="1:47" ht="60" customHeight="1" outlineLevel="2" x14ac:dyDescent="0.35">
      <c r="A438" s="201" t="s">
        <v>4523</v>
      </c>
      <c r="B438" s="179" t="s">
        <v>4549</v>
      </c>
      <c r="C438" s="179"/>
      <c r="D438" s="183"/>
      <c r="E438" s="179"/>
      <c r="F438" s="187"/>
      <c r="G438" s="190" t="str">
        <f>IF(COUNTIF(H438:AU438,"&lt;&gt;")=0,"",SUMPRODUCT(((Recommendations[ImplStatus]="Implemented")+(Recommendations[ImplStatus]="Compensated"))*ISNUMBER(MATCH(Recommendations[Id],H438:AU438,0)))/COUNTIF(H438:AU438,"&lt;&gt;"))</f>
        <v/>
      </c>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205"/>
    </row>
    <row r="439" spans="1:47" ht="60" customHeight="1" x14ac:dyDescent="0.35">
      <c r="A439" s="202" t="s">
        <v>4523</v>
      </c>
      <c r="B439" s="180" t="s">
        <v>4549</v>
      </c>
      <c r="C439" s="181" t="s">
        <v>4550</v>
      </c>
      <c r="D439" s="184" t="s">
        <v>4551</v>
      </c>
      <c r="E439" s="185" t="s">
        <v>3667</v>
      </c>
      <c r="F439" s="188" t="s">
        <v>4552</v>
      </c>
      <c r="G439" s="191" t="str">
        <f>IF(COUNTIF(H439:AU439,"&lt;&gt;")=0,"",SUMPRODUCT(((Recommendations[ImplStatus]="Implemented")+(Recommendations[ImplStatus]="Compensated"))*ISNUMBER(MATCH(Recommendations[Id],H439:AU439,0)))/COUNTIF(H439:AU439,"&lt;&gt;"))</f>
        <v/>
      </c>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206"/>
    </row>
    <row r="440" spans="1:47" ht="60" customHeight="1" x14ac:dyDescent="0.35">
      <c r="A440" s="202" t="s">
        <v>4523</v>
      </c>
      <c r="B440" s="180" t="s">
        <v>4549</v>
      </c>
      <c r="C440" s="181" t="s">
        <v>4553</v>
      </c>
      <c r="D440" s="184" t="s">
        <v>4554</v>
      </c>
      <c r="E440" s="185" t="s">
        <v>3667</v>
      </c>
      <c r="F440" s="188" t="s">
        <v>4552</v>
      </c>
      <c r="G440" s="191" t="str">
        <f>IF(COUNTIF(H440:AU440,"&lt;&gt;")=0,"",SUMPRODUCT(((Recommendations[ImplStatus]="Implemented")+(Recommendations[ImplStatus]="Compensated"))*ISNUMBER(MATCH(Recommendations[Id],H440:AU440,0)))/COUNTIF(H440:AU440,"&lt;&gt;"))</f>
        <v/>
      </c>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206"/>
    </row>
    <row r="441" spans="1:47" ht="60" customHeight="1" x14ac:dyDescent="0.35">
      <c r="A441" s="202" t="s">
        <v>4523</v>
      </c>
      <c r="B441" s="180" t="s">
        <v>4549</v>
      </c>
      <c r="C441" s="181" t="s">
        <v>4555</v>
      </c>
      <c r="D441" s="184" t="s">
        <v>4556</v>
      </c>
      <c r="E441" s="185" t="s">
        <v>3667</v>
      </c>
      <c r="F441" s="188" t="s">
        <v>4552</v>
      </c>
      <c r="G441" s="191" t="str">
        <f>IF(COUNTIF(H441:AU441,"&lt;&gt;")=0,"",SUMPRODUCT(((Recommendations[ImplStatus]="Implemented")+(Recommendations[ImplStatus]="Compensated"))*ISNUMBER(MATCH(Recommendations[Id],H441:AU441,0)))/COUNTIF(H441:AU441,"&lt;&gt;"))</f>
        <v/>
      </c>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206"/>
    </row>
    <row r="442" spans="1:47" ht="60" customHeight="1" x14ac:dyDescent="0.35">
      <c r="A442" s="202" t="s">
        <v>4523</v>
      </c>
      <c r="B442" s="180" t="s">
        <v>4549</v>
      </c>
      <c r="C442" s="181" t="s">
        <v>4557</v>
      </c>
      <c r="D442" s="184" t="s">
        <v>4558</v>
      </c>
      <c r="E442" s="185" t="s">
        <v>3667</v>
      </c>
      <c r="F442" s="188" t="s">
        <v>4552</v>
      </c>
      <c r="G442" s="191" t="str">
        <f>IF(COUNTIF(H442:AU442,"&lt;&gt;")=0,"",SUMPRODUCT(((Recommendations[ImplStatus]="Implemented")+(Recommendations[ImplStatus]="Compensated"))*ISNUMBER(MATCH(Recommendations[Id],H442:AU442,0)))/COUNTIF(H442:AU442,"&lt;&gt;"))</f>
        <v/>
      </c>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206"/>
    </row>
    <row r="443" spans="1:47" ht="60" customHeight="1" x14ac:dyDescent="0.35">
      <c r="A443" s="202" t="s">
        <v>4523</v>
      </c>
      <c r="B443" s="180" t="s">
        <v>4549</v>
      </c>
      <c r="C443" s="181" t="s">
        <v>4559</v>
      </c>
      <c r="D443" s="184" t="s">
        <v>4560</v>
      </c>
      <c r="E443" s="185" t="s">
        <v>3696</v>
      </c>
      <c r="F443" s="188" t="s">
        <v>4552</v>
      </c>
      <c r="G443" s="191" t="str">
        <f>IF(COUNTIF(H443:AU443,"&lt;&gt;")=0,"",SUMPRODUCT(((Recommendations[ImplStatus]="Implemented")+(Recommendations[ImplStatus]="Compensated"))*ISNUMBER(MATCH(Recommendations[Id],H443:AU443,0)))/COUNTIF(H443:AU443,"&lt;&gt;"))</f>
        <v/>
      </c>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206"/>
    </row>
    <row r="444" spans="1:47" ht="60" customHeight="1" x14ac:dyDescent="0.35">
      <c r="A444" s="202" t="s">
        <v>4523</v>
      </c>
      <c r="B444" s="180" t="s">
        <v>4549</v>
      </c>
      <c r="C444" s="181" t="s">
        <v>4561</v>
      </c>
      <c r="D444" s="184" t="s">
        <v>4562</v>
      </c>
      <c r="E444" s="185" t="s">
        <v>3696</v>
      </c>
      <c r="F444" s="188" t="s">
        <v>4552</v>
      </c>
      <c r="G444" s="191" t="str">
        <f>IF(COUNTIF(H444:AU444,"&lt;&gt;")=0,"",SUMPRODUCT(((Recommendations[ImplStatus]="Implemented")+(Recommendations[ImplStatus]="Compensated"))*ISNUMBER(MATCH(Recommendations[Id],H444:AU444,0)))/COUNTIF(H444:AU444,"&lt;&gt;"))</f>
        <v/>
      </c>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206"/>
    </row>
    <row r="445" spans="1:47" ht="60" customHeight="1" x14ac:dyDescent="0.35">
      <c r="A445" s="202" t="s">
        <v>4523</v>
      </c>
      <c r="B445" s="180" t="s">
        <v>4549</v>
      </c>
      <c r="C445" s="181" t="s">
        <v>4563</v>
      </c>
      <c r="D445" s="184" t="s">
        <v>4564</v>
      </c>
      <c r="E445" s="185" t="s">
        <v>3696</v>
      </c>
      <c r="F445" s="188" t="s">
        <v>4552</v>
      </c>
      <c r="G445" s="191" t="str">
        <f>IF(COUNTIF(H445:AU445,"&lt;&gt;")=0,"",SUMPRODUCT(((Recommendations[ImplStatus]="Implemented")+(Recommendations[ImplStatus]="Compensated"))*ISNUMBER(MATCH(Recommendations[Id],H445:AU445,0)))/COUNTIF(H445:AU445,"&lt;&gt;"))</f>
        <v/>
      </c>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206"/>
    </row>
    <row r="446" spans="1:47" ht="60" customHeight="1" x14ac:dyDescent="0.35">
      <c r="A446" s="202" t="s">
        <v>4523</v>
      </c>
      <c r="B446" s="180" t="s">
        <v>4549</v>
      </c>
      <c r="C446" s="181" t="s">
        <v>4565</v>
      </c>
      <c r="D446" s="184" t="s">
        <v>4566</v>
      </c>
      <c r="E446" s="185" t="s">
        <v>3812</v>
      </c>
      <c r="F446" s="188" t="s">
        <v>4552</v>
      </c>
      <c r="G446" s="191" t="str">
        <f>IF(COUNTIF(H446:AU446,"&lt;&gt;")=0,"",SUMPRODUCT(((Recommendations[ImplStatus]="Implemented")+(Recommendations[ImplStatus]="Compensated"))*ISNUMBER(MATCH(Recommendations[Id],H446:AU446,0)))/COUNTIF(H446:AU446,"&lt;&gt;"))</f>
        <v/>
      </c>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206"/>
    </row>
    <row r="447" spans="1:47" ht="60" customHeight="1" x14ac:dyDescent="0.35">
      <c r="A447" s="202" t="s">
        <v>4523</v>
      </c>
      <c r="B447" s="180" t="s">
        <v>4549</v>
      </c>
      <c r="C447" s="181" t="s">
        <v>4567</v>
      </c>
      <c r="D447" s="184" t="s">
        <v>4568</v>
      </c>
      <c r="E447" s="185" t="s">
        <v>3696</v>
      </c>
      <c r="F447" s="188" t="s">
        <v>4552</v>
      </c>
      <c r="G447" s="191" t="str">
        <f>IF(COUNTIF(H447:AU447,"&lt;&gt;")=0,"",SUMPRODUCT(((Recommendations[ImplStatus]="Implemented")+(Recommendations[ImplStatus]="Compensated"))*ISNUMBER(MATCH(Recommendations[Id],H447:AU447,0)))/COUNTIF(H447:AU447,"&lt;&gt;"))</f>
        <v/>
      </c>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206"/>
    </row>
    <row r="448" spans="1:47" ht="60" customHeight="1" x14ac:dyDescent="0.35">
      <c r="A448" s="202" t="s">
        <v>4523</v>
      </c>
      <c r="B448" s="180" t="s">
        <v>4549</v>
      </c>
      <c r="C448" s="181" t="s">
        <v>4569</v>
      </c>
      <c r="D448" s="184" t="s">
        <v>4570</v>
      </c>
      <c r="E448" s="185" t="s">
        <v>3812</v>
      </c>
      <c r="F448" s="188" t="s">
        <v>4552</v>
      </c>
      <c r="G448" s="191" t="str">
        <f>IF(COUNTIF(H448:AU448,"&lt;&gt;")=0,"",SUMPRODUCT(((Recommendations[ImplStatus]="Implemented")+(Recommendations[ImplStatus]="Compensated"))*ISNUMBER(MATCH(Recommendations[Id],H448:AU448,0)))/COUNTIF(H448:AU448,"&lt;&gt;"))</f>
        <v/>
      </c>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206"/>
    </row>
    <row r="449" spans="1:47" ht="60" customHeight="1" x14ac:dyDescent="0.35">
      <c r="A449" s="202" t="s">
        <v>4523</v>
      </c>
      <c r="B449" s="180" t="s">
        <v>4549</v>
      </c>
      <c r="C449" s="181" t="s">
        <v>4571</v>
      </c>
      <c r="D449" s="184" t="s">
        <v>4572</v>
      </c>
      <c r="E449" s="185" t="s">
        <v>3812</v>
      </c>
      <c r="F449" s="188" t="s">
        <v>4552</v>
      </c>
      <c r="G449" s="191" t="str">
        <f>IF(COUNTIF(H449:AU449,"&lt;&gt;")=0,"",SUMPRODUCT(((Recommendations[ImplStatus]="Implemented")+(Recommendations[ImplStatus]="Compensated"))*ISNUMBER(MATCH(Recommendations[Id],H449:AU449,0)))/COUNTIF(H449:AU449,"&lt;&gt;"))</f>
        <v/>
      </c>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206"/>
    </row>
    <row r="450" spans="1:47" ht="60" customHeight="1" outlineLevel="1" x14ac:dyDescent="0.35">
      <c r="A450" s="200" t="s">
        <v>4573</v>
      </c>
      <c r="B450" s="178"/>
      <c r="C450" s="178"/>
      <c r="D450" s="182"/>
      <c r="E450" s="178"/>
      <c r="F450" s="186"/>
      <c r="G450" s="189" t="str">
        <f>IF(COUNTIF(H450:AU450,"&lt;&gt;")=0,"",SUMPRODUCT(((Recommendations[ImplStatus]="Implemented")+(Recommendations[ImplStatus]="Compensated"))*ISNUMBER(MATCH(Recommendations[Id],H450:AU450,0)))/COUNTIF(H450:AU450,"&lt;&gt;"))</f>
        <v/>
      </c>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6"/>
      <c r="AF450" s="186"/>
      <c r="AG450" s="186"/>
      <c r="AH450" s="186"/>
      <c r="AI450" s="186"/>
      <c r="AJ450" s="186"/>
      <c r="AK450" s="186"/>
      <c r="AL450" s="186"/>
      <c r="AM450" s="186"/>
      <c r="AN450" s="186"/>
      <c r="AO450" s="186"/>
      <c r="AP450" s="186"/>
      <c r="AQ450" s="186"/>
      <c r="AR450" s="186"/>
      <c r="AS450" s="186"/>
      <c r="AT450" s="186"/>
      <c r="AU450" s="204"/>
    </row>
    <row r="451" spans="1:47" ht="60" customHeight="1" outlineLevel="2" x14ac:dyDescent="0.35">
      <c r="A451" s="201" t="s">
        <v>4573</v>
      </c>
      <c r="B451" s="179" t="s">
        <v>4574</v>
      </c>
      <c r="C451" s="179"/>
      <c r="D451" s="183"/>
      <c r="E451" s="179"/>
      <c r="F451" s="187"/>
      <c r="G451" s="190" t="str">
        <f>IF(COUNTIF(H451:AU451,"&lt;&gt;")=0,"",SUMPRODUCT(((Recommendations[ImplStatus]="Implemented")+(Recommendations[ImplStatus]="Compensated"))*ISNUMBER(MATCH(Recommendations[Id],H451:AU451,0)))/COUNTIF(H451:AU451,"&lt;&gt;"))</f>
        <v/>
      </c>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205"/>
    </row>
    <row r="452" spans="1:47" ht="60" customHeight="1" x14ac:dyDescent="0.35">
      <c r="A452" s="202" t="s">
        <v>4573</v>
      </c>
      <c r="B452" s="180" t="s">
        <v>4574</v>
      </c>
      <c r="C452" s="181" t="s">
        <v>4575</v>
      </c>
      <c r="D452" s="184" t="s">
        <v>4576</v>
      </c>
      <c r="E452" s="185" t="s">
        <v>3667</v>
      </c>
      <c r="F452" s="188" t="s">
        <v>4577</v>
      </c>
      <c r="G452" s="191" t="str">
        <f>IF(COUNTIF(H452:AU452,"&lt;&gt;")=0,"",SUMPRODUCT(((Recommendations[ImplStatus]="Implemented")+(Recommendations[ImplStatus]="Compensated"))*ISNUMBER(MATCH(Recommendations[Id],H452:AU452,0)))/COUNTIF(H452:AU452,"&lt;&gt;"))</f>
        <v/>
      </c>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206"/>
    </row>
    <row r="453" spans="1:47" ht="60" customHeight="1" x14ac:dyDescent="0.35">
      <c r="A453" s="202" t="s">
        <v>4573</v>
      </c>
      <c r="B453" s="180" t="s">
        <v>4574</v>
      </c>
      <c r="C453" s="181" t="s">
        <v>4578</v>
      </c>
      <c r="D453" s="184" t="s">
        <v>4579</v>
      </c>
      <c r="E453" s="185" t="s">
        <v>3667</v>
      </c>
      <c r="F453" s="188" t="s">
        <v>4577</v>
      </c>
      <c r="G453" s="191" t="str">
        <f>IF(COUNTIF(H453:AU453,"&lt;&gt;")=0,"",SUMPRODUCT(((Recommendations[ImplStatus]="Implemented")+(Recommendations[ImplStatus]="Compensated"))*ISNUMBER(MATCH(Recommendations[Id],H453:AU453,0)))/COUNTIF(H453:AU453,"&lt;&gt;"))</f>
        <v/>
      </c>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206"/>
    </row>
    <row r="454" spans="1:47" ht="60" customHeight="1" x14ac:dyDescent="0.35">
      <c r="A454" s="202" t="s">
        <v>4573</v>
      </c>
      <c r="B454" s="180" t="s">
        <v>4574</v>
      </c>
      <c r="C454" s="181" t="s">
        <v>4580</v>
      </c>
      <c r="D454" s="184" t="s">
        <v>4581</v>
      </c>
      <c r="E454" s="185" t="s">
        <v>3667</v>
      </c>
      <c r="F454" s="188" t="s">
        <v>4577</v>
      </c>
      <c r="G454" s="191" t="str">
        <f>IF(COUNTIF(H454:AU454,"&lt;&gt;")=0,"",SUMPRODUCT(((Recommendations[ImplStatus]="Implemented")+(Recommendations[ImplStatus]="Compensated"))*ISNUMBER(MATCH(Recommendations[Id],H454:AU454,0)))/COUNTIF(H454:AU454,"&lt;&gt;"))</f>
        <v/>
      </c>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206"/>
    </row>
    <row r="455" spans="1:47" ht="60" customHeight="1" x14ac:dyDescent="0.35">
      <c r="A455" s="202" t="s">
        <v>4573</v>
      </c>
      <c r="B455" s="180" t="s">
        <v>4574</v>
      </c>
      <c r="C455" s="181" t="s">
        <v>4582</v>
      </c>
      <c r="D455" s="184" t="s">
        <v>4583</v>
      </c>
      <c r="E455" s="185" t="s">
        <v>3667</v>
      </c>
      <c r="F455" s="188" t="s">
        <v>4577</v>
      </c>
      <c r="G455" s="191" t="str">
        <f>IF(COUNTIF(H455:AU455,"&lt;&gt;")=0,"",SUMPRODUCT(((Recommendations[ImplStatus]="Implemented")+(Recommendations[ImplStatus]="Compensated"))*ISNUMBER(MATCH(Recommendations[Id],H455:AU455,0)))/COUNTIF(H455:AU455,"&lt;&gt;"))</f>
        <v/>
      </c>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206"/>
    </row>
    <row r="456" spans="1:47" ht="60" customHeight="1" x14ac:dyDescent="0.35">
      <c r="A456" s="202" t="s">
        <v>4573</v>
      </c>
      <c r="B456" s="180" t="s">
        <v>4574</v>
      </c>
      <c r="C456" s="181" t="s">
        <v>4584</v>
      </c>
      <c r="D456" s="184" t="s">
        <v>4585</v>
      </c>
      <c r="E456" s="185" t="s">
        <v>3667</v>
      </c>
      <c r="F456" s="188" t="s">
        <v>4577</v>
      </c>
      <c r="G456" s="191" t="str">
        <f>IF(COUNTIF(H456:AU456,"&lt;&gt;")=0,"",SUMPRODUCT(((Recommendations[ImplStatus]="Implemented")+(Recommendations[ImplStatus]="Compensated"))*ISNUMBER(MATCH(Recommendations[Id],H456:AU456,0)))/COUNTIF(H456:AU456,"&lt;&gt;"))</f>
        <v/>
      </c>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206"/>
    </row>
    <row r="457" spans="1:47" ht="60" customHeight="1" x14ac:dyDescent="0.35">
      <c r="A457" s="202" t="s">
        <v>4573</v>
      </c>
      <c r="B457" s="180" t="s">
        <v>4574</v>
      </c>
      <c r="C457" s="181" t="s">
        <v>4586</v>
      </c>
      <c r="D457" s="184" t="s">
        <v>4587</v>
      </c>
      <c r="E457" s="185" t="s">
        <v>3696</v>
      </c>
      <c r="F457" s="188" t="s">
        <v>4577</v>
      </c>
      <c r="G457" s="191" t="str">
        <f>IF(COUNTIF(H457:AU457,"&lt;&gt;")=0,"",SUMPRODUCT(((Recommendations[ImplStatus]="Implemented")+(Recommendations[ImplStatus]="Compensated"))*ISNUMBER(MATCH(Recommendations[Id],H457:AU457,0)))/COUNTIF(H457:AU457,"&lt;&gt;"))</f>
        <v/>
      </c>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206"/>
    </row>
    <row r="458" spans="1:47" ht="60" customHeight="1" x14ac:dyDescent="0.35">
      <c r="A458" s="202" t="s">
        <v>4573</v>
      </c>
      <c r="B458" s="180" t="s">
        <v>4574</v>
      </c>
      <c r="C458" s="181" t="s">
        <v>4588</v>
      </c>
      <c r="D458" s="184" t="s">
        <v>4589</v>
      </c>
      <c r="E458" s="185" t="s">
        <v>3696</v>
      </c>
      <c r="F458" s="188" t="s">
        <v>4577</v>
      </c>
      <c r="G458" s="191" t="str">
        <f>IF(COUNTIF(H458:AU458,"&lt;&gt;")=0,"",SUMPRODUCT(((Recommendations[ImplStatus]="Implemented")+(Recommendations[ImplStatus]="Compensated"))*ISNUMBER(MATCH(Recommendations[Id],H458:AU458,0)))/COUNTIF(H458:AU458,"&lt;&gt;"))</f>
        <v/>
      </c>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206"/>
    </row>
    <row r="459" spans="1:47" ht="60" customHeight="1" x14ac:dyDescent="0.35">
      <c r="A459" s="202" t="s">
        <v>4573</v>
      </c>
      <c r="B459" s="180" t="s">
        <v>4574</v>
      </c>
      <c r="C459" s="181" t="s">
        <v>4590</v>
      </c>
      <c r="D459" s="184" t="s">
        <v>4591</v>
      </c>
      <c r="E459" s="185" t="s">
        <v>3696</v>
      </c>
      <c r="F459" s="188" t="s">
        <v>4577</v>
      </c>
      <c r="G459" s="191" t="str">
        <f>IF(COUNTIF(H459:AU459,"&lt;&gt;")=0,"",SUMPRODUCT(((Recommendations[ImplStatus]="Implemented")+(Recommendations[ImplStatus]="Compensated"))*ISNUMBER(MATCH(Recommendations[Id],H459:AU459,0)))/COUNTIF(H459:AU459,"&lt;&gt;"))</f>
        <v/>
      </c>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206"/>
    </row>
    <row r="460" spans="1:47" ht="60" customHeight="1" x14ac:dyDescent="0.35">
      <c r="A460" s="202" t="s">
        <v>4573</v>
      </c>
      <c r="B460" s="180" t="s">
        <v>4574</v>
      </c>
      <c r="C460" s="181" t="s">
        <v>4592</v>
      </c>
      <c r="D460" s="184" t="s">
        <v>4593</v>
      </c>
      <c r="E460" s="185" t="s">
        <v>3696</v>
      </c>
      <c r="F460" s="188" t="s">
        <v>4577</v>
      </c>
      <c r="G460" s="191" t="str">
        <f>IF(COUNTIF(H460:AU460,"&lt;&gt;")=0,"",SUMPRODUCT(((Recommendations[ImplStatus]="Implemented")+(Recommendations[ImplStatus]="Compensated"))*ISNUMBER(MATCH(Recommendations[Id],H460:AU460,0)))/COUNTIF(H460:AU460,"&lt;&gt;"))</f>
        <v/>
      </c>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206"/>
    </row>
    <row r="461" spans="1:47" ht="60" customHeight="1" x14ac:dyDescent="0.35">
      <c r="A461" s="202" t="s">
        <v>4573</v>
      </c>
      <c r="B461" s="180" t="s">
        <v>4574</v>
      </c>
      <c r="C461" s="181" t="s">
        <v>4594</v>
      </c>
      <c r="D461" s="184" t="s">
        <v>4595</v>
      </c>
      <c r="E461" s="185" t="s">
        <v>3696</v>
      </c>
      <c r="F461" s="188" t="s">
        <v>4577</v>
      </c>
      <c r="G461" s="191" t="str">
        <f>IF(COUNTIF(H461:AU461,"&lt;&gt;")=0,"",SUMPRODUCT(((Recommendations[ImplStatus]="Implemented")+(Recommendations[ImplStatus]="Compensated"))*ISNUMBER(MATCH(Recommendations[Id],H461:AU461,0)))/COUNTIF(H461:AU461,"&lt;&gt;"))</f>
        <v/>
      </c>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206"/>
    </row>
    <row r="462" spans="1:47" ht="60" customHeight="1" x14ac:dyDescent="0.35">
      <c r="A462" s="202" t="s">
        <v>4573</v>
      </c>
      <c r="B462" s="180" t="s">
        <v>4574</v>
      </c>
      <c r="C462" s="181" t="s">
        <v>4596</v>
      </c>
      <c r="D462" s="184" t="s">
        <v>4597</v>
      </c>
      <c r="E462" s="185" t="s">
        <v>3696</v>
      </c>
      <c r="F462" s="188" t="s">
        <v>4577</v>
      </c>
      <c r="G462" s="191" t="str">
        <f>IF(COUNTIF(H462:AU462,"&lt;&gt;")=0,"",SUMPRODUCT(((Recommendations[ImplStatus]="Implemented")+(Recommendations[ImplStatus]="Compensated"))*ISNUMBER(MATCH(Recommendations[Id],H462:AU462,0)))/COUNTIF(H462:AU462,"&lt;&gt;"))</f>
        <v/>
      </c>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206"/>
    </row>
    <row r="463" spans="1:47" ht="60" customHeight="1" x14ac:dyDescent="0.35">
      <c r="A463" s="202" t="s">
        <v>4573</v>
      </c>
      <c r="B463" s="180" t="s">
        <v>4574</v>
      </c>
      <c r="C463" s="181" t="s">
        <v>4598</v>
      </c>
      <c r="D463" s="184" t="s">
        <v>4599</v>
      </c>
      <c r="E463" s="185" t="s">
        <v>3696</v>
      </c>
      <c r="F463" s="188" t="s">
        <v>4577</v>
      </c>
      <c r="G463" s="191" t="str">
        <f>IF(COUNTIF(H463:AU463,"&lt;&gt;")=0,"",SUMPRODUCT(((Recommendations[ImplStatus]="Implemented")+(Recommendations[ImplStatus]="Compensated"))*ISNUMBER(MATCH(Recommendations[Id],H463:AU463,0)))/COUNTIF(H463:AU463,"&lt;&gt;"))</f>
        <v/>
      </c>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206"/>
    </row>
    <row r="464" spans="1:47" ht="60" customHeight="1" x14ac:dyDescent="0.35">
      <c r="A464" s="202" t="s">
        <v>4573</v>
      </c>
      <c r="B464" s="180" t="s">
        <v>4574</v>
      </c>
      <c r="C464" s="181" t="s">
        <v>4600</v>
      </c>
      <c r="D464" s="184" t="s">
        <v>4601</v>
      </c>
      <c r="E464" s="185" t="s">
        <v>3696</v>
      </c>
      <c r="F464" s="188" t="s">
        <v>4577</v>
      </c>
      <c r="G464" s="191" t="str">
        <f>IF(COUNTIF(H464:AU464,"&lt;&gt;")=0,"",SUMPRODUCT(((Recommendations[ImplStatus]="Implemented")+(Recommendations[ImplStatus]="Compensated"))*ISNUMBER(MATCH(Recommendations[Id],H464:AU464,0)))/COUNTIF(H464:AU464,"&lt;&gt;"))</f>
        <v/>
      </c>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206"/>
    </row>
    <row r="465" spans="1:47" ht="60" customHeight="1" x14ac:dyDescent="0.35">
      <c r="A465" s="202" t="s">
        <v>4573</v>
      </c>
      <c r="B465" s="180" t="s">
        <v>4574</v>
      </c>
      <c r="C465" s="181" t="s">
        <v>4602</v>
      </c>
      <c r="D465" s="184" t="s">
        <v>4603</v>
      </c>
      <c r="E465" s="185" t="s">
        <v>3696</v>
      </c>
      <c r="F465" s="188" t="s">
        <v>4577</v>
      </c>
      <c r="G465" s="191" t="str">
        <f>IF(COUNTIF(H465:AU465,"&lt;&gt;")=0,"",SUMPRODUCT(((Recommendations[ImplStatus]="Implemented")+(Recommendations[ImplStatus]="Compensated"))*ISNUMBER(MATCH(Recommendations[Id],H465:AU465,0)))/COUNTIF(H465:AU465,"&lt;&gt;"))</f>
        <v/>
      </c>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206"/>
    </row>
    <row r="466" spans="1:47" ht="60" customHeight="1" outlineLevel="2" x14ac:dyDescent="0.35">
      <c r="A466" s="201" t="s">
        <v>4573</v>
      </c>
      <c r="B466" s="179" t="s">
        <v>4604</v>
      </c>
      <c r="C466" s="179"/>
      <c r="D466" s="183"/>
      <c r="E466" s="179"/>
      <c r="F466" s="187"/>
      <c r="G466" s="190" t="str">
        <f>IF(COUNTIF(H466:AU466,"&lt;&gt;")=0,"",SUMPRODUCT(((Recommendations[ImplStatus]="Implemented")+(Recommendations[ImplStatus]="Compensated"))*ISNUMBER(MATCH(Recommendations[Id],H466:AU466,0)))/COUNTIF(H466:AU466,"&lt;&gt;"))</f>
        <v/>
      </c>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205"/>
    </row>
    <row r="467" spans="1:47" ht="60" customHeight="1" x14ac:dyDescent="0.35">
      <c r="A467" s="202" t="s">
        <v>4573</v>
      </c>
      <c r="B467" s="180" t="s">
        <v>4604</v>
      </c>
      <c r="C467" s="181" t="s">
        <v>4605</v>
      </c>
      <c r="D467" s="184" t="s">
        <v>4606</v>
      </c>
      <c r="E467" s="185" t="s">
        <v>3667</v>
      </c>
      <c r="F467" s="188" t="s">
        <v>3807</v>
      </c>
      <c r="G467" s="191" t="str">
        <f>IF(COUNTIF(H467:AU467,"&lt;&gt;")=0,"",SUMPRODUCT(((Recommendations[ImplStatus]="Implemented")+(Recommendations[ImplStatus]="Compensated"))*ISNUMBER(MATCH(Recommendations[Id],H467:AU467,0)))/COUNTIF(H467:AU467,"&lt;&gt;"))</f>
        <v/>
      </c>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206"/>
    </row>
    <row r="468" spans="1:47" ht="60" customHeight="1" x14ac:dyDescent="0.35">
      <c r="A468" s="202" t="s">
        <v>4573</v>
      </c>
      <c r="B468" s="180" t="s">
        <v>4604</v>
      </c>
      <c r="C468" s="181" t="s">
        <v>4607</v>
      </c>
      <c r="D468" s="184" t="s">
        <v>4608</v>
      </c>
      <c r="E468" s="185" t="s">
        <v>3667</v>
      </c>
      <c r="F468" s="188" t="s">
        <v>3807</v>
      </c>
      <c r="G468" s="191" t="str">
        <f>IF(COUNTIF(H468:AU468,"&lt;&gt;")=0,"",SUMPRODUCT(((Recommendations[ImplStatus]="Implemented")+(Recommendations[ImplStatus]="Compensated"))*ISNUMBER(MATCH(Recommendations[Id],H468:AU468,0)))/COUNTIF(H468:AU468,"&lt;&gt;"))</f>
        <v/>
      </c>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206"/>
    </row>
    <row r="469" spans="1:47" ht="60" customHeight="1" x14ac:dyDescent="0.35">
      <c r="A469" s="202" t="s">
        <v>4573</v>
      </c>
      <c r="B469" s="180" t="s">
        <v>4604</v>
      </c>
      <c r="C469" s="181" t="s">
        <v>4609</v>
      </c>
      <c r="D469" s="184" t="s">
        <v>4610</v>
      </c>
      <c r="E469" s="185" t="s">
        <v>3667</v>
      </c>
      <c r="F469" s="188" t="s">
        <v>3807</v>
      </c>
      <c r="G469" s="191" t="str">
        <f>IF(COUNTIF(H469:AU469,"&lt;&gt;")=0,"",SUMPRODUCT(((Recommendations[ImplStatus]="Implemented")+(Recommendations[ImplStatus]="Compensated"))*ISNUMBER(MATCH(Recommendations[Id],H469:AU469,0)))/COUNTIF(H469:AU469,"&lt;&gt;"))</f>
        <v/>
      </c>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206"/>
    </row>
    <row r="470" spans="1:47" ht="60" customHeight="1" x14ac:dyDescent="0.35">
      <c r="A470" s="202" t="s">
        <v>4573</v>
      </c>
      <c r="B470" s="180" t="s">
        <v>4604</v>
      </c>
      <c r="C470" s="181" t="s">
        <v>4611</v>
      </c>
      <c r="D470" s="184" t="s">
        <v>4612</v>
      </c>
      <c r="E470" s="185" t="s">
        <v>3764</v>
      </c>
      <c r="F470" s="188" t="s">
        <v>4177</v>
      </c>
      <c r="G470" s="191" t="str">
        <f>IF(COUNTIF(H470:AU470,"&lt;&gt;")=0,"",SUMPRODUCT(((Recommendations[ImplStatus]="Implemented")+(Recommendations[ImplStatus]="Compensated"))*ISNUMBER(MATCH(Recommendations[Id],H470:AU470,0)))/COUNTIF(H470:AU470,"&lt;&gt;"))</f>
        <v/>
      </c>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206"/>
    </row>
    <row r="471" spans="1:47" ht="60" customHeight="1" x14ac:dyDescent="0.35">
      <c r="A471" s="202" t="s">
        <v>4573</v>
      </c>
      <c r="B471" s="180" t="s">
        <v>4604</v>
      </c>
      <c r="C471" s="181" t="s">
        <v>4613</v>
      </c>
      <c r="D471" s="184" t="s">
        <v>4614</v>
      </c>
      <c r="E471" s="185" t="s">
        <v>3764</v>
      </c>
      <c r="F471" s="188" t="s">
        <v>4177</v>
      </c>
      <c r="G471" s="191" t="str">
        <f>IF(COUNTIF(H471:AU471,"&lt;&gt;")=0,"",SUMPRODUCT(((Recommendations[ImplStatus]="Implemented")+(Recommendations[ImplStatus]="Compensated"))*ISNUMBER(MATCH(Recommendations[Id],H471:AU471,0)))/COUNTIF(H471:AU471,"&lt;&gt;"))</f>
        <v/>
      </c>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206"/>
    </row>
    <row r="472" spans="1:47" ht="60" customHeight="1" x14ac:dyDescent="0.35">
      <c r="A472" s="202" t="s">
        <v>4573</v>
      </c>
      <c r="B472" s="180" t="s">
        <v>4604</v>
      </c>
      <c r="C472" s="181" t="s">
        <v>4615</v>
      </c>
      <c r="D472" s="184" t="s">
        <v>4616</v>
      </c>
      <c r="E472" s="185" t="s">
        <v>3667</v>
      </c>
      <c r="F472" s="188" t="s">
        <v>4177</v>
      </c>
      <c r="G472" s="191" t="str">
        <f>IF(COUNTIF(H472:AU472,"&lt;&gt;")=0,"",SUMPRODUCT(((Recommendations[ImplStatus]="Implemented")+(Recommendations[ImplStatus]="Compensated"))*ISNUMBER(MATCH(Recommendations[Id],H472:AU472,0)))/COUNTIF(H472:AU472,"&lt;&gt;"))</f>
        <v/>
      </c>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206"/>
    </row>
    <row r="473" spans="1:47" ht="60" customHeight="1" x14ac:dyDescent="0.35">
      <c r="A473" s="202" t="s">
        <v>4573</v>
      </c>
      <c r="B473" s="180" t="s">
        <v>4604</v>
      </c>
      <c r="C473" s="181" t="s">
        <v>4617</v>
      </c>
      <c r="D473" s="184" t="s">
        <v>4618</v>
      </c>
      <c r="E473" s="185" t="s">
        <v>3667</v>
      </c>
      <c r="F473" s="188" t="s">
        <v>4115</v>
      </c>
      <c r="G473" s="191" t="str">
        <f>IF(COUNTIF(H473:AU473,"&lt;&gt;")=0,"",SUMPRODUCT(((Recommendations[ImplStatus]="Implemented")+(Recommendations[ImplStatus]="Compensated"))*ISNUMBER(MATCH(Recommendations[Id],H473:AU473,0)))/COUNTIF(H473:AU473,"&lt;&gt;"))</f>
        <v/>
      </c>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206"/>
    </row>
    <row r="474" spans="1:47" ht="60" customHeight="1" x14ac:dyDescent="0.35">
      <c r="A474" s="202" t="s">
        <v>4573</v>
      </c>
      <c r="B474" s="180" t="s">
        <v>4604</v>
      </c>
      <c r="C474" s="181" t="s">
        <v>4619</v>
      </c>
      <c r="D474" s="184" t="s">
        <v>4620</v>
      </c>
      <c r="E474" s="185" t="s">
        <v>3696</v>
      </c>
      <c r="F474" s="188" t="s">
        <v>4115</v>
      </c>
      <c r="G474" s="191" t="str">
        <f>IF(COUNTIF(H474:AU474,"&lt;&gt;")=0,"",SUMPRODUCT(((Recommendations[ImplStatus]="Implemented")+(Recommendations[ImplStatus]="Compensated"))*ISNUMBER(MATCH(Recommendations[Id],H474:AU474,0)))/COUNTIF(H474:AU474,"&lt;&gt;"))</f>
        <v/>
      </c>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206"/>
    </row>
    <row r="475" spans="1:47" ht="60" customHeight="1" x14ac:dyDescent="0.35">
      <c r="A475" s="202" t="s">
        <v>4573</v>
      </c>
      <c r="B475" s="180" t="s">
        <v>4604</v>
      </c>
      <c r="C475" s="181" t="s">
        <v>4621</v>
      </c>
      <c r="D475" s="184" t="s">
        <v>4622</v>
      </c>
      <c r="E475" s="185" t="s">
        <v>3696</v>
      </c>
      <c r="F475" s="188" t="s">
        <v>4115</v>
      </c>
      <c r="G475" s="191" t="str">
        <f>IF(COUNTIF(H475:AU475,"&lt;&gt;")=0,"",SUMPRODUCT(((Recommendations[ImplStatus]="Implemented")+(Recommendations[ImplStatus]="Compensated"))*ISNUMBER(MATCH(Recommendations[Id],H475:AU475,0)))/COUNTIF(H475:AU475,"&lt;&gt;"))</f>
        <v/>
      </c>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206"/>
    </row>
    <row r="476" spans="1:47" ht="60" customHeight="1" x14ac:dyDescent="0.35">
      <c r="A476" s="202" t="s">
        <v>4573</v>
      </c>
      <c r="B476" s="180" t="s">
        <v>4604</v>
      </c>
      <c r="C476" s="181" t="s">
        <v>4623</v>
      </c>
      <c r="D476" s="184" t="s">
        <v>4624</v>
      </c>
      <c r="E476" s="185" t="s">
        <v>3696</v>
      </c>
      <c r="F476" s="188" t="s">
        <v>4115</v>
      </c>
      <c r="G476" s="191" t="str">
        <f>IF(COUNTIF(H476:AU476,"&lt;&gt;")=0,"",SUMPRODUCT(((Recommendations[ImplStatus]="Implemented")+(Recommendations[ImplStatus]="Compensated"))*ISNUMBER(MATCH(Recommendations[Id],H476:AU476,0)))/COUNTIF(H476:AU476,"&lt;&gt;"))</f>
        <v/>
      </c>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206"/>
    </row>
    <row r="477" spans="1:47" ht="60" customHeight="1" x14ac:dyDescent="0.35">
      <c r="A477" s="202" t="s">
        <v>4573</v>
      </c>
      <c r="B477" s="180" t="s">
        <v>4604</v>
      </c>
      <c r="C477" s="181" t="s">
        <v>4625</v>
      </c>
      <c r="D477" s="184" t="s">
        <v>4626</v>
      </c>
      <c r="E477" s="185" t="s">
        <v>3696</v>
      </c>
      <c r="F477" s="188" t="s">
        <v>4115</v>
      </c>
      <c r="G477" s="191" t="str">
        <f>IF(COUNTIF(H477:AU477,"&lt;&gt;")=0,"",SUMPRODUCT(((Recommendations[ImplStatus]="Implemented")+(Recommendations[ImplStatus]="Compensated"))*ISNUMBER(MATCH(Recommendations[Id],H477:AU477,0)))/COUNTIF(H477:AU477,"&lt;&gt;"))</f>
        <v/>
      </c>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206"/>
    </row>
    <row r="478" spans="1:47" ht="60" customHeight="1" x14ac:dyDescent="0.35">
      <c r="A478" s="202" t="s">
        <v>4573</v>
      </c>
      <c r="B478" s="180" t="s">
        <v>4604</v>
      </c>
      <c r="C478" s="181" t="s">
        <v>4627</v>
      </c>
      <c r="D478" s="184" t="s">
        <v>4628</v>
      </c>
      <c r="E478" s="185" t="s">
        <v>3696</v>
      </c>
      <c r="F478" s="188" t="s">
        <v>4177</v>
      </c>
      <c r="G478" s="191" t="str">
        <f>IF(COUNTIF(H478:AU478,"&lt;&gt;")=0,"",SUMPRODUCT(((Recommendations[ImplStatus]="Implemented")+(Recommendations[ImplStatus]="Compensated"))*ISNUMBER(MATCH(Recommendations[Id],H478:AU478,0)))/COUNTIF(H478:AU478,"&lt;&gt;"))</f>
        <v/>
      </c>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206"/>
    </row>
    <row r="479" spans="1:47" ht="60" customHeight="1" x14ac:dyDescent="0.35">
      <c r="A479" s="202" t="s">
        <v>4573</v>
      </c>
      <c r="B479" s="180" t="s">
        <v>4604</v>
      </c>
      <c r="C479" s="181" t="s">
        <v>4629</v>
      </c>
      <c r="D479" s="184" t="s">
        <v>4630</v>
      </c>
      <c r="E479" s="185" t="s">
        <v>3812</v>
      </c>
      <c r="F479" s="188" t="s">
        <v>4177</v>
      </c>
      <c r="G479" s="191" t="str">
        <f>IF(COUNTIF(H479:AU479,"&lt;&gt;")=0,"",SUMPRODUCT(((Recommendations[ImplStatus]="Implemented")+(Recommendations[ImplStatus]="Compensated"))*ISNUMBER(MATCH(Recommendations[Id],H479:AU479,0)))/COUNTIF(H479:AU479,"&lt;&gt;"))</f>
        <v/>
      </c>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206"/>
    </row>
    <row r="480" spans="1:47" ht="60" customHeight="1" x14ac:dyDescent="0.35">
      <c r="A480" s="202" t="s">
        <v>4573</v>
      </c>
      <c r="B480" s="180" t="s">
        <v>4604</v>
      </c>
      <c r="C480" s="181" t="s">
        <v>4631</v>
      </c>
      <c r="D480" s="184" t="s">
        <v>4632</v>
      </c>
      <c r="E480" s="185" t="s">
        <v>3812</v>
      </c>
      <c r="F480" s="188" t="s">
        <v>4177</v>
      </c>
      <c r="G480" s="191" t="str">
        <f>IF(COUNTIF(H480:AU480,"&lt;&gt;")=0,"",SUMPRODUCT(((Recommendations[ImplStatus]="Implemented")+(Recommendations[ImplStatus]="Compensated"))*ISNUMBER(MATCH(Recommendations[Id],H480:AU480,0)))/COUNTIF(H480:AU480,"&lt;&gt;"))</f>
        <v/>
      </c>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206"/>
    </row>
    <row r="481" spans="1:47" ht="60" customHeight="1" x14ac:dyDescent="0.35">
      <c r="A481" s="203" t="s">
        <v>4573</v>
      </c>
      <c r="B481" s="193" t="s">
        <v>4604</v>
      </c>
      <c r="C481" s="194" t="s">
        <v>4633</v>
      </c>
      <c r="D481" s="195" t="s">
        <v>4634</v>
      </c>
      <c r="E481" s="196" t="s">
        <v>3812</v>
      </c>
      <c r="F481" s="197" t="s">
        <v>3807</v>
      </c>
      <c r="G481" s="198" t="str">
        <f>IF(COUNTIF(H481:AU481,"&lt;&gt;")=0,"",SUMPRODUCT(((Recommendations[ImplStatus]="Implemented")+(Recommendations[ImplStatus]="Compensated"))*ISNUMBER(MATCH(Recommendations[Id],H481:AU481,0)))/COUNTIF(H481:AU481,"&lt;&gt;"))</f>
        <v/>
      </c>
      <c r="H481" s="199"/>
      <c r="I481" s="199"/>
      <c r="J481" s="199"/>
      <c r="K481" s="199"/>
      <c r="L481" s="199"/>
      <c r="M481" s="199"/>
      <c r="N481" s="199"/>
      <c r="O481" s="199"/>
      <c r="P481" s="199"/>
      <c r="Q481" s="199"/>
      <c r="R481" s="199"/>
      <c r="S481" s="199"/>
      <c r="T481" s="199"/>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199"/>
      <c r="AU481" s="207"/>
    </row>
    <row r="485" spans="1:47" ht="32" customHeight="1" x14ac:dyDescent="0.35">
      <c r="A485" s="211" t="s">
        <v>448</v>
      </c>
      <c r="B485" s="211"/>
      <c r="C485" s="211"/>
      <c r="D485" s="211"/>
      <c r="E485" s="211"/>
      <c r="F485" s="211"/>
    </row>
  </sheetData>
  <mergeCells count="1">
    <mergeCell ref="A485:F485"/>
  </mergeCells>
  <hyperlinks>
    <hyperlink ref="A485"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AND(H2&lt;&gt;"", IFERROR(INDEX('Recommendations'!$H$2:$H$86, MATCH(H2,'Recommendations'!$A$2:$A$86,0))="Implemented", FALSE))</xm:f>
            <x14:dxf>
              <font>
                <color rgb="FF000000"/>
              </font>
              <fill>
                <patternFill>
                  <bgColor rgb="FF3C7D22"/>
                </patternFill>
              </fill>
            </x14:dxf>
          </x14:cfRule>
          <x14:cfRule type="expression" priority="2" id="{00000000-000E-0000-0800-000002000000}">
            <xm:f>AND(H2&lt;&gt;"", IFERROR(INDEX('Recommendations'!$H$2:$H$86, MATCH(H2,'Recommendations'!$A$2:$A$86,0))="Compensated", FALSE))</xm:f>
            <x14:dxf>
              <font>
                <color rgb="FF000000"/>
              </font>
              <fill>
                <patternFill>
                  <bgColor rgb="FFC6E0B4"/>
                </patternFill>
              </fill>
            </x14:dxf>
          </x14:cfRule>
          <x14:cfRule type="expression" priority="3" id="{00000000-000E-0000-0800-000003000000}">
            <xm:f>AND(H2&lt;&gt;"", IFERROR(INDEX('Recommendations'!$H$2:$H$86, MATCH(H2,'Recommendations'!$A$2:$A$86,0))="Testing", FALSE))</xm:f>
            <x14:dxf>
              <font>
                <color rgb="FF000000"/>
              </font>
              <fill>
                <patternFill>
                  <bgColor rgb="FFFFC000"/>
                </patternFill>
              </fill>
            </x14:dxf>
          </x14:cfRule>
          <x14:cfRule type="expression" priority="4" id="{00000000-000E-0000-0800-000004000000}">
            <xm:f>AND(H2&lt;&gt;"", IFERROR(INDEX('Recommendations'!$H$2:$H$86, MATCH(H2,'Recommendations'!$A$2:$A$86,0))="Failed", FALSE))</xm:f>
            <x14:dxf>
              <font>
                <color rgb="FF000000"/>
              </font>
              <fill>
                <patternFill>
                  <bgColor rgb="FFD82891"/>
                </patternFill>
              </fill>
            </x14:dxf>
          </x14:cfRule>
          <x14:cfRule type="expression" priority="5" id="{00000000-000E-0000-0800-000005000000}">
            <xm:f>AND(H2&lt;&gt;"", IFERROR(INDEX('Recommendations'!$H$2:$H$86, MATCH(H2,'Recommendations'!$A$2:$A$86,0))="Risk Accepted", FALSE))</xm:f>
            <x14:dxf>
              <font>
                <color rgb="FF000000"/>
              </font>
              <fill>
                <patternFill>
                  <bgColor rgb="FFD9D9D9"/>
                </patternFill>
              </fill>
            </x14:dxf>
          </x14:cfRule>
          <x14:cfRule type="expression" priority="6" id="{00000000-000E-0000-0800-000006000000}">
            <xm:f>AND(H2&lt;&gt;"", IFERROR(INDEX('Recommendations'!$H$2:$H$86, MATCH(H2,'Recommendations'!$A$2:$A$86,0))="N/A", FALSE))</xm:f>
            <x14:dxf>
              <font>
                <color rgb="FF000000"/>
              </font>
              <fill>
                <patternFill>
                  <bgColor rgb="FFF2F2F2"/>
                </patternFill>
              </fill>
            </x14:dxf>
          </x14:cfRule>
          <xm:sqref>H2:AU481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Dashboard</vt:lpstr>
      <vt:lpstr>Recommendations</vt:lpstr>
      <vt:lpstr>ImplementationLog</vt:lpstr>
      <vt:lpstr>CSCv8</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APACHE 2.2 for UNIX Security Technical Implementation Guide - SHGIR</dc:title>
  <dc:subject>Generated on: 2026-06-08 12:35:28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2026-06-08T11:35:35Z</dcterms:modified>
  <cp:category>DISA-STIG</cp:category>
  <cp:contentStatus>Draft</cp:contentStatus>
</cp:coreProperties>
</file>