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093CEC0025D7AC255FA6D07F0B49C7AACB9FA5BC" xr6:coauthVersionLast="47" xr6:coauthVersionMax="47" xr10:uidLastSave="{7433DA54-AF60-4270-90D2-2E4C6081406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5" i="3"/>
  <c r="F88" i="3"/>
  <c r="E96" i="3" s="1"/>
  <c r="E88" i="3"/>
  <c r="D88" i="3"/>
  <c r="C88" i="3"/>
  <c r="F87" i="3"/>
  <c r="D95" i="3" s="1"/>
  <c r="E87" i="3"/>
  <c r="D87" i="3"/>
  <c r="C87" i="3"/>
  <c r="E86" i="3"/>
  <c r="D86" i="3"/>
  <c r="C86" i="3"/>
  <c r="W138" i="3" s="1"/>
  <c r="E85" i="3"/>
  <c r="D85" i="3"/>
  <c r="C85" i="3"/>
  <c r="U138" i="3" s="1"/>
  <c r="E84" i="3"/>
  <c r="D84" i="3"/>
  <c r="C84" i="3"/>
  <c r="F84" i="3" s="1"/>
  <c r="E69" i="3"/>
  <c r="D69" i="3"/>
  <c r="C69" i="3"/>
  <c r="F69" i="3" s="1"/>
  <c r="E68" i="3"/>
  <c r="D68" i="3"/>
  <c r="C68" i="3"/>
  <c r="F68" i="3" s="1"/>
  <c r="E67" i="3"/>
  <c r="D67" i="3"/>
  <c r="C67" i="3"/>
  <c r="F67" i="3" s="1"/>
  <c r="E49" i="3"/>
  <c r="F49" i="3" s="1"/>
  <c r="D49" i="3"/>
  <c r="C49" i="3"/>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C9" i="3"/>
  <c r="D9" i="3" s="1"/>
  <c r="D8" i="3"/>
  <c r="C8" i="3"/>
  <c r="C7" i="3"/>
  <c r="D7" i="3" s="1"/>
  <c r="E54" i="3" l="1"/>
  <c r="C54" i="3"/>
  <c r="D54" i="3"/>
  <c r="E55" i="3"/>
  <c r="C55" i="3"/>
  <c r="D55" i="3"/>
  <c r="E53" i="3"/>
  <c r="D53" i="3"/>
  <c r="C53" i="3"/>
  <c r="E114" i="3"/>
  <c r="D114" i="3"/>
  <c r="C114" i="3"/>
  <c r="E112" i="3"/>
  <c r="D112" i="3"/>
  <c r="C112" i="3"/>
  <c r="T166" i="3"/>
  <c r="T161" i="3"/>
  <c r="T156" i="3"/>
  <c r="T151" i="3"/>
  <c r="T146" i="3"/>
  <c r="T141" i="3"/>
  <c r="C92" i="3"/>
  <c r="T170" i="3"/>
  <c r="T165" i="3"/>
  <c r="T160" i="3"/>
  <c r="T155" i="3"/>
  <c r="T150" i="3"/>
  <c r="T145" i="3"/>
  <c r="T140" i="3"/>
  <c r="T169" i="3"/>
  <c r="T164" i="3"/>
  <c r="T159" i="3"/>
  <c r="T154" i="3"/>
  <c r="T149" i="3"/>
  <c r="T144" i="3"/>
  <c r="T168" i="3"/>
  <c r="T163" i="3"/>
  <c r="T158" i="3"/>
  <c r="T153" i="3"/>
  <c r="T148" i="3"/>
  <c r="T143" i="3"/>
  <c r="T167" i="3"/>
  <c r="T162" i="3"/>
  <c r="T157" i="3"/>
  <c r="T152" i="3"/>
  <c r="T147" i="3"/>
  <c r="T142" i="3"/>
  <c r="E92" i="3"/>
  <c r="D92" i="3"/>
  <c r="C56" i="3"/>
  <c r="E56" i="3"/>
  <c r="D56" i="3"/>
  <c r="G127" i="3"/>
  <c r="E34" i="3"/>
  <c r="D34" i="3"/>
  <c r="C34" i="3"/>
  <c r="E74" i="3"/>
  <c r="D74" i="3"/>
  <c r="C74" i="3"/>
  <c r="E113" i="3"/>
  <c r="D113" i="3"/>
  <c r="C113" i="3"/>
  <c r="R166" i="3"/>
  <c r="R161" i="3"/>
  <c r="R156" i="3"/>
  <c r="R151" i="3"/>
  <c r="R146" i="3"/>
  <c r="R141" i="3"/>
  <c r="R170" i="3"/>
  <c r="R165" i="3"/>
  <c r="R160" i="3"/>
  <c r="R155" i="3"/>
  <c r="R150" i="3"/>
  <c r="R145" i="3"/>
  <c r="R140" i="3"/>
  <c r="R169" i="3"/>
  <c r="R164" i="3"/>
  <c r="R159" i="3"/>
  <c r="R154" i="3"/>
  <c r="R149" i="3"/>
  <c r="R144" i="3"/>
  <c r="R168" i="3"/>
  <c r="R163" i="3"/>
  <c r="R158" i="3"/>
  <c r="R153" i="3"/>
  <c r="R148" i="3"/>
  <c r="R143" i="3"/>
  <c r="R167" i="3"/>
  <c r="R162" i="3"/>
  <c r="R157" i="3"/>
  <c r="R152" i="3"/>
  <c r="R147" i="3"/>
  <c r="R142" i="3"/>
  <c r="E20" i="3"/>
  <c r="D20" i="3"/>
  <c r="C20" i="3"/>
  <c r="E57" i="3"/>
  <c r="D57" i="3"/>
  <c r="C57" i="3"/>
  <c r="C115" i="3"/>
  <c r="E115" i="3"/>
  <c r="D115" i="3"/>
  <c r="E58" i="3"/>
  <c r="D58" i="3"/>
  <c r="C58" i="3"/>
  <c r="E75" i="3"/>
  <c r="D75" i="3"/>
  <c r="C75" i="3"/>
  <c r="E35" i="3"/>
  <c r="D35" i="3"/>
  <c r="C35" i="3"/>
  <c r="E73" i="3"/>
  <c r="D73" i="3"/>
  <c r="C73" i="3"/>
  <c r="F85" i="3"/>
  <c r="F86" i="3"/>
  <c r="E95" i="3"/>
  <c r="C96" i="3"/>
  <c r="S138" i="3"/>
  <c r="D96" i="3"/>
  <c r="V170" i="3" l="1"/>
  <c r="V165" i="3"/>
  <c r="V160" i="3"/>
  <c r="V155" i="3"/>
  <c r="V150" i="3"/>
  <c r="V145" i="3"/>
  <c r="V140" i="3"/>
  <c r="C93" i="3"/>
  <c r="V169" i="3"/>
  <c r="V164" i="3"/>
  <c r="V159" i="3"/>
  <c r="V154" i="3"/>
  <c r="V149" i="3"/>
  <c r="V144" i="3"/>
  <c r="V168" i="3"/>
  <c r="V163" i="3"/>
  <c r="V158" i="3"/>
  <c r="V153" i="3"/>
  <c r="V148" i="3"/>
  <c r="V143" i="3"/>
  <c r="V167" i="3"/>
  <c r="V162" i="3"/>
  <c r="V157" i="3"/>
  <c r="V152" i="3"/>
  <c r="V147" i="3"/>
  <c r="V142" i="3"/>
  <c r="E93" i="3"/>
  <c r="D93" i="3"/>
  <c r="V166" i="3"/>
  <c r="V161" i="3"/>
  <c r="V156" i="3"/>
  <c r="V151" i="3"/>
  <c r="V146" i="3"/>
  <c r="V141" i="3"/>
  <c r="X170" i="3"/>
  <c r="X165" i="3"/>
  <c r="X160" i="3"/>
  <c r="X155" i="3"/>
  <c r="X150" i="3"/>
  <c r="X145" i="3"/>
  <c r="X140" i="3"/>
  <c r="X169" i="3"/>
  <c r="X164" i="3"/>
  <c r="X159" i="3"/>
  <c r="X154" i="3"/>
  <c r="X149" i="3"/>
  <c r="X144" i="3"/>
  <c r="X168" i="3"/>
  <c r="X163" i="3"/>
  <c r="X158" i="3"/>
  <c r="X153" i="3"/>
  <c r="X148" i="3"/>
  <c r="X143" i="3"/>
  <c r="E94" i="3"/>
  <c r="D94" i="3"/>
  <c r="X167" i="3"/>
  <c r="X162" i="3"/>
  <c r="X157" i="3"/>
  <c r="X152" i="3"/>
  <c r="X147" i="3"/>
  <c r="X142" i="3"/>
  <c r="C94" i="3"/>
  <c r="X166" i="3"/>
  <c r="X161" i="3"/>
  <c r="X156" i="3"/>
  <c r="X151" i="3"/>
  <c r="X146" i="3"/>
  <c r="X141" i="3"/>
</calcChain>
</file>

<file path=xl/sharedStrings.xml><?xml version="1.0" encoding="utf-8"?>
<sst xmlns="http://schemas.openxmlformats.org/spreadsheetml/2006/main" count="2496" uniqueCount="990">
  <si>
    <t>Id</t>
  </si>
  <si>
    <t>Title</t>
  </si>
  <si>
    <t>Severity</t>
  </si>
  <si>
    <t>Component</t>
  </si>
  <si>
    <t>MoSCoW</t>
  </si>
  <si>
    <t>OpsImpact</t>
  </si>
  <si>
    <t>Phase</t>
  </si>
  <si>
    <t>ImplStatus</t>
  </si>
  <si>
    <t>Notes</t>
  </si>
  <si>
    <t>Remediation</t>
  </si>
  <si>
    <t>Description</t>
  </si>
  <si>
    <t>Audit</t>
  </si>
  <si>
    <t>Status</t>
  </si>
  <si>
    <t>LogID</t>
  </si>
  <si>
    <t>V-234235</t>
  </si>
  <si>
    <r>
      <rPr>
        <sz val="11"/>
        <rFont val="Calibri"/>
      </rPr>
      <t>The UEM Agent must provide an alert via the trusted channel to the UEM Server in the event of any of the following audit events: -successful application of policies to a mobile device -receiving or generating periodic reachability events -change in enrollment state -failure to install an application from the UEM Server -failure to update an application from the UEM Server.</t>
    </r>
  </si>
  <si>
    <t>CAT II (Medium)</t>
  </si>
  <si>
    <t>Agent</t>
  </si>
  <si>
    <t>Unassigned</t>
  </si>
  <si>
    <t>Unassessed</t>
  </si>
  <si>
    <t>Pending</t>
  </si>
  <si>
    <t/>
  </si>
  <si>
    <r>
      <rPr>
        <sz val="11"/>
        <color rgb="FF000000"/>
        <rFont val="Calibri"/>
      </rPr>
      <t>Configure the UEM Agent to provide an alert via the trusted channel to the UEM Server in the event of any of the following audit events:</t>
    </r>
    <r>
      <rPr>
        <sz val="11"/>
        <color rgb="FF000000"/>
        <rFont val="Calibri"/>
      </rPr>
      <t xml:space="preserve">
</t>
    </r>
    <r>
      <rPr>
        <sz val="11"/>
        <color rgb="FF000000"/>
        <rFont val="Calibri"/>
      </rPr>
      <t xml:space="preserve">-successful application of policies to a mobile device </t>
    </r>
    <r>
      <rPr>
        <sz val="11"/>
        <color rgb="FF000000"/>
        <rFont val="Calibri"/>
      </rPr>
      <t xml:space="preserve">
</t>
    </r>
    <r>
      <rPr>
        <sz val="11"/>
        <color rgb="FF000000"/>
        <rFont val="Calibri"/>
      </rPr>
      <t xml:space="preserve">-receiving or generating periodic reachability events </t>
    </r>
    <r>
      <rPr>
        <sz val="11"/>
        <color rgb="FF000000"/>
        <rFont val="Calibri"/>
      </rPr>
      <t xml:space="preserve">
</t>
    </r>
    <r>
      <rPr>
        <sz val="11"/>
        <color rgb="FF000000"/>
        <rFont val="Calibri"/>
      </rPr>
      <t>-change in enrollment state</t>
    </r>
    <r>
      <rPr>
        <sz val="11"/>
        <color rgb="FF000000"/>
        <rFont val="Calibri"/>
      </rPr>
      <t xml:space="preserve">
</t>
    </r>
    <r>
      <rPr>
        <sz val="11"/>
        <color rgb="FF000000"/>
        <rFont val="Calibri"/>
      </rPr>
      <t>-failure to install an application from the UEM Server</t>
    </r>
    <r>
      <rPr>
        <sz val="11"/>
        <color rgb="FF000000"/>
        <rFont val="Calibri"/>
      </rPr>
      <t xml:space="preserve">
</t>
    </r>
    <r>
      <rPr>
        <sz val="11"/>
        <color rgb="FF000000"/>
        <rFont val="Calibri"/>
      </rPr>
      <t>-failure to update an application from the UEM Server.</t>
    </r>
  </si>
  <si>
    <r>
      <rPr>
        <sz val="11"/>
        <color rgb="FF000000"/>
        <rFont val="Calibri"/>
      </rPr>
      <t>Alerts providing notification of a change in enrollment state facilitate verification of the correct operation of security functions. When an UEM server receives such an alert from an UEM Agent, it indicates the security policy may no longer be enforced on the mobile device. This enables the UEM administrator to take an appropriate remedial action.</t>
    </r>
    <r>
      <rPr>
        <sz val="11"/>
        <color rgb="FF000000"/>
        <rFont val="Calibri"/>
      </rPr>
      <t xml:space="preserve">
</t>
    </r>
    <r>
      <rPr>
        <sz val="11"/>
        <color rgb="FF000000"/>
        <rFont val="Calibri"/>
      </rPr>
      <t>Satisfies: FAU_ALT_EXT.2.1</t>
    </r>
    <r>
      <rPr>
        <sz val="11"/>
        <color rgb="FF000000"/>
        <rFont val="Calibri"/>
      </rPr>
      <t xml:space="preserve">
</t>
    </r>
    <r>
      <rPr>
        <sz val="11"/>
        <color rgb="FF000000"/>
        <rFont val="Calibri"/>
      </rPr>
      <t>Reference: PP-UEM-402001, PP-UEM-402002, PP-MDM-402003</t>
    </r>
  </si>
  <si>
    <r>
      <rPr>
        <sz val="11"/>
        <color rgb="FF000000"/>
        <rFont val="Calibri"/>
      </rPr>
      <t>Verify the UEM Agent provides an alert via the trusted channel to the UEM Server in the event of any of the following audit events:</t>
    </r>
    <r>
      <rPr>
        <sz val="11"/>
        <color rgb="FF000000"/>
        <rFont val="Calibri"/>
      </rPr>
      <t xml:space="preserve">
</t>
    </r>
    <r>
      <rPr>
        <sz val="11"/>
        <color rgb="FF000000"/>
        <rFont val="Calibri"/>
      </rPr>
      <t>-successful application of policies to a mobile device</t>
    </r>
    <r>
      <rPr>
        <sz val="11"/>
        <color rgb="FF000000"/>
        <rFont val="Calibri"/>
      </rPr>
      <t xml:space="preserve">
</t>
    </r>
    <r>
      <rPr>
        <sz val="11"/>
        <color rgb="FF000000"/>
        <rFont val="Calibri"/>
      </rPr>
      <t xml:space="preserve">-receiving or generating periodic reachability events </t>
    </r>
    <r>
      <rPr>
        <sz val="11"/>
        <color rgb="FF000000"/>
        <rFont val="Calibri"/>
      </rPr>
      <t xml:space="preserve">
</t>
    </r>
    <r>
      <rPr>
        <sz val="11"/>
        <color rgb="FF000000"/>
        <rFont val="Calibri"/>
      </rPr>
      <t>-change in enrollment state</t>
    </r>
    <r>
      <rPr>
        <sz val="11"/>
        <color rgb="FF000000"/>
        <rFont val="Calibri"/>
      </rPr>
      <t xml:space="preserve">
</t>
    </r>
    <r>
      <rPr>
        <sz val="11"/>
        <color rgb="FF000000"/>
        <rFont val="Calibri"/>
      </rPr>
      <t>-failure to install an application from the UEM Server</t>
    </r>
    <r>
      <rPr>
        <sz val="11"/>
        <color rgb="FF000000"/>
        <rFont val="Calibri"/>
      </rPr>
      <t xml:space="preserve">
</t>
    </r>
    <r>
      <rPr>
        <sz val="11"/>
        <color rgb="FF000000"/>
        <rFont val="Calibri"/>
      </rPr>
      <t>-failure to update an application from the UEM Server.</t>
    </r>
    <r>
      <rPr>
        <sz val="11"/>
        <color rgb="FF000000"/>
        <rFont val="Calibri"/>
      </rPr>
      <t xml:space="preserve">
</t>
    </r>
    <r>
      <rPr>
        <sz val="11"/>
        <color rgb="FF000000"/>
        <rFont val="Calibri"/>
      </rPr>
      <t>If the UEM Agent does not provide an alert via the trusted channel to the UEM Server in the event of any of the following audit events:</t>
    </r>
    <r>
      <rPr>
        <sz val="11"/>
        <color rgb="FF000000"/>
        <rFont val="Calibri"/>
      </rPr>
      <t xml:space="preserve">
</t>
    </r>
    <r>
      <rPr>
        <sz val="11"/>
        <color rgb="FF000000"/>
        <rFont val="Calibri"/>
      </rPr>
      <t xml:space="preserve">-successful application of policies to a mobile device </t>
    </r>
    <r>
      <rPr>
        <sz val="11"/>
        <color rgb="FF000000"/>
        <rFont val="Calibri"/>
      </rPr>
      <t xml:space="preserve">
</t>
    </r>
    <r>
      <rPr>
        <sz val="11"/>
        <color rgb="FF000000"/>
        <rFont val="Calibri"/>
      </rPr>
      <t xml:space="preserve">-receiving or generating periodic reachability events </t>
    </r>
    <r>
      <rPr>
        <sz val="11"/>
        <color rgb="FF000000"/>
        <rFont val="Calibri"/>
      </rPr>
      <t xml:space="preserve">
</t>
    </r>
    <r>
      <rPr>
        <sz val="11"/>
        <color rgb="FF000000"/>
        <rFont val="Calibri"/>
      </rPr>
      <t>-change in enrollment state</t>
    </r>
    <r>
      <rPr>
        <sz val="11"/>
        <color rgb="FF000000"/>
        <rFont val="Calibri"/>
      </rPr>
      <t xml:space="preserve">
</t>
    </r>
    <r>
      <rPr>
        <sz val="11"/>
        <color rgb="FF000000"/>
        <rFont val="Calibri"/>
      </rPr>
      <t>-failure to install an application from the UEM Server</t>
    </r>
    <r>
      <rPr>
        <sz val="11"/>
        <color rgb="FF000000"/>
        <rFont val="Calibri"/>
      </rPr>
      <t xml:space="preserve">
</t>
    </r>
    <r>
      <rPr>
        <sz val="11"/>
        <color rgb="FF000000"/>
        <rFont val="Calibri"/>
      </rPr>
      <t>-failure to update an application from the UEM Server</t>
    </r>
    <r>
      <rPr>
        <sz val="11"/>
        <color rgb="FF000000"/>
        <rFont val="Calibri"/>
      </rPr>
      <t xml:space="preserve">
</t>
    </r>
    <r>
      <rPr>
        <sz val="11"/>
        <color rgb="FF000000"/>
        <rFont val="Calibri"/>
      </rPr>
      <t>this is a finding.</t>
    </r>
  </si>
  <si>
    <t>V-234236</t>
  </si>
  <si>
    <r>
      <rPr>
        <sz val="11"/>
        <rFont val="Calibri"/>
      </rPr>
      <t>The UEM Agent must generate a UEM Agent audit record of the following auditable events:-startup and shutdown of the UEM Agent-UEM policy updated-any modification commanded by the UEM Server.</t>
    </r>
  </si>
  <si>
    <r>
      <rPr>
        <sz val="11"/>
        <color rgb="FF000000"/>
        <rFont val="Calibri"/>
      </rPr>
      <t>Configure the UEM Agent to generate an UEM Agent audit record of the following auditable events:</t>
    </r>
    <r>
      <rPr>
        <sz val="11"/>
        <color rgb="FF000000"/>
        <rFont val="Calibri"/>
      </rPr>
      <t xml:space="preserve">
</t>
    </r>
    <r>
      <rPr>
        <sz val="11"/>
        <color rgb="FF000000"/>
        <rFont val="Calibri"/>
      </rPr>
      <t>-Startup and shutdown of the UEM Agent</t>
    </r>
    <r>
      <rPr>
        <sz val="11"/>
        <color rgb="FF000000"/>
        <rFont val="Calibri"/>
      </rPr>
      <t xml:space="preserve">
</t>
    </r>
    <r>
      <rPr>
        <sz val="11"/>
        <color rgb="FF000000"/>
        <rFont val="Calibri"/>
      </rPr>
      <t>-UEM policy updated</t>
    </r>
    <r>
      <rPr>
        <sz val="11"/>
        <color rgb="FF000000"/>
        <rFont val="Calibri"/>
      </rPr>
      <t xml:space="preserve">
</t>
    </r>
    <r>
      <rPr>
        <sz val="11"/>
        <color rgb="FF000000"/>
        <rFont val="Calibri"/>
      </rPr>
      <t>-any modification commanded by the UEM Server.</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</si>
  <si>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DoD Required auditable events include:</t>
    </r>
    <r>
      <rPr>
        <sz val="11"/>
        <color rgb="FF000000"/>
        <rFont val="Calibri"/>
      </rPr>
      <t xml:space="preserve">
</t>
    </r>
    <r>
      <rPr>
        <sz val="11"/>
        <color rgb="FF000000"/>
        <rFont val="Calibri"/>
      </rPr>
      <t>- Change in enrollment status</t>
    </r>
    <r>
      <rPr>
        <sz val="11"/>
        <color rgb="FF000000"/>
        <rFont val="Calibri"/>
      </rPr>
      <t xml:space="preserve">
</t>
    </r>
    <r>
      <rPr>
        <sz val="11"/>
        <color rgb="FF000000"/>
        <rFont val="Calibri"/>
      </rPr>
      <t>- Failure to apply policies to a mobile device</t>
    </r>
    <r>
      <rPr>
        <sz val="11"/>
        <color rgb="FF000000"/>
        <rFont val="Calibri"/>
      </rPr>
      <t xml:space="preserve">
</t>
    </r>
    <r>
      <rPr>
        <sz val="11"/>
        <color rgb="FF000000"/>
        <rFont val="Calibri"/>
      </rPr>
      <t>- Start up and shut down of the MDM System</t>
    </r>
    <r>
      <rPr>
        <sz val="11"/>
        <color rgb="FF000000"/>
        <rFont val="Calibri"/>
      </rPr>
      <t xml:space="preserve">
</t>
    </r>
    <r>
      <rPr>
        <sz val="11"/>
        <color rgb="FF000000"/>
        <rFont val="Calibri"/>
      </rPr>
      <t>- All administrative actions</t>
    </r>
    <r>
      <rPr>
        <sz val="11"/>
        <color rgb="FF000000"/>
        <rFont val="Calibri"/>
      </rPr>
      <t xml:space="preserve">
</t>
    </r>
    <r>
      <rPr>
        <sz val="11"/>
        <color rgb="FF000000"/>
        <rFont val="Calibri"/>
      </rPr>
      <t>- Commands issued to the MDM Agent.</t>
    </r>
    <r>
      <rPr>
        <sz val="11"/>
        <color rgb="FF000000"/>
        <rFont val="Calibri"/>
      </rPr>
      <t xml:space="preserve">
</t>
    </r>
    <r>
      <rPr>
        <sz val="11"/>
        <color rgb="FF000000"/>
        <rFont val="Calibri"/>
      </rPr>
      <t>Satisfies: FAU_GEN.1.1(2) Refinement</t>
    </r>
  </si>
  <si>
    <r>
      <rPr>
        <sz val="11"/>
        <color rgb="FF000000"/>
        <rFont val="Calibri"/>
      </rPr>
      <t>Verify the UEM Agent generates an UEM Agent audit record of the following auditable events:</t>
    </r>
    <r>
      <rPr>
        <sz val="11"/>
        <color rgb="FF000000"/>
        <rFont val="Calibri"/>
      </rPr>
      <t xml:space="preserve">
</t>
    </r>
    <r>
      <rPr>
        <sz val="11"/>
        <color rgb="FF000000"/>
        <rFont val="Calibri"/>
      </rPr>
      <t>-Startup and shutdown of the UEM Agent</t>
    </r>
    <r>
      <rPr>
        <sz val="11"/>
        <color rgb="FF000000"/>
        <rFont val="Calibri"/>
      </rPr>
      <t xml:space="preserve">
</t>
    </r>
    <r>
      <rPr>
        <sz val="11"/>
        <color rgb="FF000000"/>
        <rFont val="Calibri"/>
      </rPr>
      <t>-UEM policy updated</t>
    </r>
    <r>
      <rPr>
        <sz val="11"/>
        <color rgb="FF000000"/>
        <rFont val="Calibri"/>
      </rPr>
      <t xml:space="preserve">
</t>
    </r>
    <r>
      <rPr>
        <sz val="11"/>
        <color rgb="FF000000"/>
        <rFont val="Calibri"/>
      </rPr>
      <t>-any modification commanded by the UEM Server.</t>
    </r>
    <r>
      <rPr>
        <sz val="11"/>
        <color rgb="FF000000"/>
        <rFont val="Calibri"/>
      </rPr>
      <t xml:space="preserve">
</t>
    </r>
    <r>
      <rPr>
        <sz val="11"/>
        <color rgb="FF000000"/>
        <rFont val="Calibri"/>
      </rPr>
      <t>If the UEM Agent does not generate an UEM Agent audit record of the following auditable events:</t>
    </r>
    <r>
      <rPr>
        <sz val="11"/>
        <color rgb="FF000000"/>
        <rFont val="Calibri"/>
      </rPr>
      <t xml:space="preserve">
</t>
    </r>
    <r>
      <rPr>
        <sz val="11"/>
        <color rgb="FF000000"/>
        <rFont val="Calibri"/>
      </rPr>
      <t>-Startup and shutdown of the UEM Agent</t>
    </r>
    <r>
      <rPr>
        <sz val="11"/>
        <color rgb="FF000000"/>
        <rFont val="Calibri"/>
      </rPr>
      <t xml:space="preserve">
</t>
    </r>
    <r>
      <rPr>
        <sz val="11"/>
        <color rgb="FF000000"/>
        <rFont val="Calibri"/>
      </rPr>
      <t>-UEM policy updated</t>
    </r>
    <r>
      <rPr>
        <sz val="11"/>
        <color rgb="FF000000"/>
        <rFont val="Calibri"/>
      </rPr>
      <t xml:space="preserve">
</t>
    </r>
    <r>
      <rPr>
        <sz val="11"/>
        <color rgb="FF000000"/>
        <rFont val="Calibri"/>
      </rPr>
      <t>-any modification commanded by the UEM Server</t>
    </r>
    <r>
      <rPr>
        <sz val="11"/>
        <color rgb="FF000000"/>
        <rFont val="Calibri"/>
      </rPr>
      <t xml:space="preserve">
</t>
    </r>
    <r>
      <rPr>
        <sz val="11"/>
        <color rgb="FF000000"/>
        <rFont val="Calibri"/>
      </rPr>
      <t>this is a finding.</t>
    </r>
  </si>
  <si>
    <t>V-234237</t>
  </si>
  <si>
    <r>
      <rPr>
        <sz val="11"/>
        <rFont val="Calibri"/>
      </rPr>
      <t>The UEM Agent must be configured to enable the following function: read audit logs of the managed endpoint device.</t>
    </r>
  </si>
  <si>
    <r>
      <rPr>
        <sz val="11"/>
        <color rgb="FF000000"/>
        <rFont val="Calibri"/>
      </rPr>
      <t>Configure the UEM Agent to enable the following function: read audit logs of the managed endpoint device.</t>
    </r>
  </si>
  <si>
    <r>
      <rPr>
        <sz val="11"/>
        <color rgb="FF000000"/>
        <rFont val="Calibri"/>
      </rPr>
      <t>Audit logs and alerts enable monitoring of security-relevant events and subsequent forensics when breaches occur. They help identify when the security posture of the device is not as expected. This enables the UEM administrator to take an appropriate remedial action.</t>
    </r>
    <r>
      <rPr>
        <sz val="11"/>
        <color rgb="FF000000"/>
        <rFont val="Calibri"/>
      </rPr>
      <t xml:space="preserve">
</t>
    </r>
    <r>
      <rPr>
        <sz val="11"/>
        <color rgb="FF000000"/>
        <rFont val="Calibri"/>
      </rPr>
      <t>Satisfies: FMT_SMF_EXT.4.1</t>
    </r>
    <r>
      <rPr>
        <sz val="11"/>
        <color rgb="FF000000"/>
        <rFont val="Calibri"/>
      </rPr>
      <t xml:space="preserve">
</t>
    </r>
    <r>
      <rPr>
        <sz val="11"/>
        <color rgb="FF000000"/>
        <rFont val="Calibri"/>
      </rPr>
      <t>Reference: PP-UEM-401005</t>
    </r>
  </si>
  <si>
    <r>
      <rPr>
        <sz val="11"/>
        <color rgb="FF000000"/>
        <rFont val="Calibri"/>
      </rPr>
      <t>Verify the UEM Agent has enabled the following function: read audit logs of the managed endpoint device.</t>
    </r>
    <r>
      <rPr>
        <sz val="11"/>
        <color rgb="FF000000"/>
        <rFont val="Calibri"/>
      </rPr>
      <t xml:space="preserve">
</t>
    </r>
    <r>
      <rPr>
        <sz val="11"/>
        <color rgb="FF000000"/>
        <rFont val="Calibri"/>
      </rPr>
      <t>If the UEM Agent has not enabled the following function: read audit logs of the managed endpoint device, this is a finding.</t>
    </r>
  </si>
  <si>
    <t>V-234238</t>
  </si>
  <si>
    <r>
      <rPr>
        <sz val="11"/>
        <rFont val="Calibri"/>
      </rPr>
      <t>The UEM Agent must record within each UEM Agent audit record the following information: -date and time of the event -type of event -subject identity -(if relevant) the outcome (success or failure) of the event.</t>
    </r>
  </si>
  <si>
    <r>
      <rPr>
        <sz val="11"/>
        <color rgb="FF000000"/>
        <rFont val="Calibri"/>
      </rPr>
      <t>Configure the UEM Agent to record within each UEM Agent audit record the following information:</t>
    </r>
    <r>
      <rPr>
        <sz val="11"/>
        <color rgb="FF000000"/>
        <rFont val="Calibri"/>
      </rPr>
      <t xml:space="preserve">
</t>
    </r>
    <r>
      <rPr>
        <sz val="11"/>
        <color rgb="FF000000"/>
        <rFont val="Calibri"/>
      </rPr>
      <t>-Date and time of the event</t>
    </r>
    <r>
      <rPr>
        <sz val="11"/>
        <color rgb="FF000000"/>
        <rFont val="Calibri"/>
      </rPr>
      <t xml:space="preserve">
</t>
    </r>
    <r>
      <rPr>
        <sz val="11"/>
        <color rgb="FF000000"/>
        <rFont val="Calibri"/>
      </rPr>
      <t>-type of event</t>
    </r>
    <r>
      <rPr>
        <sz val="11"/>
        <color rgb="FF000000"/>
        <rFont val="Calibri"/>
      </rPr>
      <t xml:space="preserve">
</t>
    </r>
    <r>
      <rPr>
        <sz val="11"/>
        <color rgb="FF000000"/>
        <rFont val="Calibri"/>
      </rPr>
      <t>-subject identity</t>
    </r>
    <r>
      <rPr>
        <sz val="11"/>
        <color rgb="FF000000"/>
        <rFont val="Calibri"/>
      </rPr>
      <t xml:space="preserve">
</t>
    </r>
    <r>
      <rPr>
        <sz val="11"/>
        <color rgb="FF000000"/>
        <rFont val="Calibri"/>
      </rPr>
      <t>-(if relevant) the outcome (success or failure) of the event.</t>
    </r>
  </si>
  <si>
    <r>
      <rPr>
        <sz val="11"/>
        <color rgb="FF000000"/>
        <rFont val="Calibri"/>
      </rPr>
      <t>Audit logs enable monitoring of security-relevant events and subsequent forensics when breaches occur. For audit logs to be useful, administrators must have the ability to view them.</t>
    </r>
    <r>
      <rPr>
        <sz val="11"/>
        <color rgb="FF000000"/>
        <rFont val="Calibri"/>
      </rPr>
      <t xml:space="preserve">
</t>
    </r>
    <r>
      <rPr>
        <sz val="11"/>
        <color rgb="FF000000"/>
        <rFont val="Calibri"/>
      </rPr>
      <t>Satisfies: FAU_GEN.1.2(2) Refinement</t>
    </r>
  </si>
  <si>
    <r>
      <rPr>
        <sz val="11"/>
        <color rgb="FF000000"/>
        <rFont val="Calibri"/>
      </rPr>
      <t>Verify the UEM Agent records within each UEM Agent audit record the following information:</t>
    </r>
    <r>
      <rPr>
        <sz val="11"/>
        <color rgb="FF000000"/>
        <rFont val="Calibri"/>
      </rPr>
      <t xml:space="preserve">
</t>
    </r>
    <r>
      <rPr>
        <sz val="11"/>
        <color rgb="FF000000"/>
        <rFont val="Calibri"/>
      </rPr>
      <t>-Date and time of the event</t>
    </r>
    <r>
      <rPr>
        <sz val="11"/>
        <color rgb="FF000000"/>
        <rFont val="Calibri"/>
      </rPr>
      <t xml:space="preserve">
</t>
    </r>
    <r>
      <rPr>
        <sz val="11"/>
        <color rgb="FF000000"/>
        <rFont val="Calibri"/>
      </rPr>
      <t>-type of event</t>
    </r>
    <r>
      <rPr>
        <sz val="11"/>
        <color rgb="FF000000"/>
        <rFont val="Calibri"/>
      </rPr>
      <t xml:space="preserve">
</t>
    </r>
    <r>
      <rPr>
        <sz val="11"/>
        <color rgb="FF000000"/>
        <rFont val="Calibri"/>
      </rPr>
      <t>-subject identity</t>
    </r>
    <r>
      <rPr>
        <sz val="11"/>
        <color rgb="FF000000"/>
        <rFont val="Calibri"/>
      </rPr>
      <t xml:space="preserve">
</t>
    </r>
    <r>
      <rPr>
        <sz val="11"/>
        <color rgb="FF000000"/>
        <rFont val="Calibri"/>
      </rPr>
      <t>-(if relevant) the outcome (success or failure) of the event.</t>
    </r>
    <r>
      <rPr>
        <sz val="11"/>
        <color rgb="FF000000"/>
        <rFont val="Calibri"/>
      </rPr>
      <t xml:space="preserve">
</t>
    </r>
    <r>
      <rPr>
        <sz val="11"/>
        <color rgb="FF000000"/>
        <rFont val="Calibri"/>
      </rPr>
      <t>If the UEM Agent does not record within each UEM Agent audit record the following information:</t>
    </r>
    <r>
      <rPr>
        <sz val="11"/>
        <color rgb="FF000000"/>
        <rFont val="Calibri"/>
      </rPr>
      <t xml:space="preserve">
</t>
    </r>
    <r>
      <rPr>
        <sz val="11"/>
        <color rgb="FF000000"/>
        <rFont val="Calibri"/>
      </rPr>
      <t>-Date and time of the event</t>
    </r>
    <r>
      <rPr>
        <sz val="11"/>
        <color rgb="FF000000"/>
        <rFont val="Calibri"/>
      </rPr>
      <t xml:space="preserve">
</t>
    </r>
    <r>
      <rPr>
        <sz val="11"/>
        <color rgb="FF000000"/>
        <rFont val="Calibri"/>
      </rPr>
      <t>-type of event</t>
    </r>
    <r>
      <rPr>
        <sz val="11"/>
        <color rgb="FF000000"/>
        <rFont val="Calibri"/>
      </rPr>
      <t xml:space="preserve">
</t>
    </r>
    <r>
      <rPr>
        <sz val="11"/>
        <color rgb="FF000000"/>
        <rFont val="Calibri"/>
      </rPr>
      <t>-subject identity</t>
    </r>
    <r>
      <rPr>
        <sz val="11"/>
        <color rgb="FF000000"/>
        <rFont val="Calibri"/>
      </rPr>
      <t xml:space="preserve">
</t>
    </r>
    <r>
      <rPr>
        <sz val="11"/>
        <color rgb="FF000000"/>
        <rFont val="Calibri"/>
      </rPr>
      <t>-(if relevant) the outcome (success or failure) of the event</t>
    </r>
    <r>
      <rPr>
        <sz val="11"/>
        <color rgb="FF000000"/>
        <rFont val="Calibri"/>
      </rPr>
      <t xml:space="preserve">
</t>
    </r>
    <r>
      <rPr>
        <sz val="11"/>
        <color rgb="FF000000"/>
        <rFont val="Calibri"/>
      </rPr>
      <t>this is a finding.</t>
    </r>
  </si>
  <si>
    <t>V-234239</t>
  </si>
  <si>
    <r>
      <rPr>
        <sz val="11"/>
        <rFont val="Calibri"/>
      </rPr>
      <t>The UEM Agent must not install policies if the policy-signing certificate is deemed invalid.</t>
    </r>
  </si>
  <si>
    <r>
      <rPr>
        <sz val="11"/>
        <color rgb="FF000000"/>
        <rFont val="Calibri"/>
      </rPr>
      <t>Configure the UEM Agent to not install policies if the policy-signing certificate is deemed invalid.</t>
    </r>
  </si>
  <si>
    <r>
      <rPr>
        <sz val="11"/>
        <color rgb="FF000000"/>
        <rFont val="Calibri"/>
      </rPr>
      <t>It is critical that the UEM agent only use validated certificates for policy updates. Otherwise, there is no assurance that a malicious actor has not inserted itself in the process of packaging the code or policy.</t>
    </r>
    <r>
      <rPr>
        <sz val="11"/>
        <color rgb="FF000000"/>
        <rFont val="Calibri"/>
      </rPr>
      <t xml:space="preserve">
</t>
    </r>
    <r>
      <rPr>
        <sz val="11"/>
        <color rgb="FF000000"/>
        <rFont val="Calibri"/>
      </rPr>
      <t>Satisfies: FMT_POL_EXT.2.2</t>
    </r>
  </si>
  <si>
    <r>
      <rPr>
        <sz val="11"/>
        <color rgb="FF000000"/>
        <rFont val="Calibri"/>
      </rPr>
      <t>Verify the UEM Agent does not install policies if the policy-signing certificate is deemed invalid.</t>
    </r>
    <r>
      <rPr>
        <sz val="11"/>
        <color rgb="FF000000"/>
        <rFont val="Calibri"/>
      </rPr>
      <t xml:space="preserve">
</t>
    </r>
    <r>
      <rPr>
        <sz val="11"/>
        <color rgb="FF000000"/>
        <rFont val="Calibri"/>
      </rPr>
      <t>If the UEM Agent installs policies when the policy-signing certificate is deemed invalid, this is a finding.</t>
    </r>
  </si>
  <si>
    <t>V-234240</t>
  </si>
  <si>
    <r>
      <rPr>
        <sz val="11"/>
        <rFont val="Calibri"/>
      </rPr>
      <t>The UEM Agent must use managed endpoint device key storage for all persistent secret and private keys.</t>
    </r>
  </si>
  <si>
    <r>
      <rPr>
        <sz val="11"/>
        <color rgb="FF000000"/>
        <rFont val="Calibri"/>
      </rPr>
      <t>Configure the UEM Agent must use the managed endpoint device key storage for all persistent secret and private keys.</t>
    </r>
  </si>
  <si>
    <r>
      <rPr>
        <sz val="11"/>
        <color rgb="FF000000"/>
        <rFont val="Calibri"/>
      </rPr>
      <t>If validated secure storage locations are not used for keys, they could be compromised.</t>
    </r>
    <r>
      <rPr>
        <sz val="11"/>
        <color rgb="FF000000"/>
        <rFont val="Calibri"/>
      </rPr>
      <t xml:space="preserve">
</t>
    </r>
    <r>
      <rPr>
        <sz val="11"/>
        <color rgb="FF000000"/>
        <rFont val="Calibri"/>
      </rPr>
      <t>Satisfies: FCS_STG_EXT.1(2)</t>
    </r>
  </si>
  <si>
    <r>
      <rPr>
        <sz val="11"/>
        <color rgb="FF000000"/>
        <rFont val="Calibri"/>
      </rPr>
      <t>This requirement is not applicable if the UEM Agent is provided by the managed endpoint device operating system.</t>
    </r>
    <r>
      <rPr>
        <sz val="11"/>
        <color rgb="FF000000"/>
        <rFont val="Calibri"/>
      </rPr>
      <t xml:space="preserve">
</t>
    </r>
    <r>
      <rPr>
        <sz val="11"/>
        <color rgb="FF000000"/>
        <rFont val="Calibri"/>
      </rPr>
      <t>Verify the UEM Agent uses the managed endpoint device key storage for all persistent secret and private keys.</t>
    </r>
    <r>
      <rPr>
        <sz val="11"/>
        <color rgb="FF000000"/>
        <rFont val="Calibri"/>
      </rPr>
      <t xml:space="preserve">
</t>
    </r>
    <r>
      <rPr>
        <sz val="11"/>
        <color rgb="FF000000"/>
        <rFont val="Calibri"/>
      </rPr>
      <t>If the UEM Agent does not use the managed endpoint device key storage for all persistent secret and private keys, this is a finding.</t>
    </r>
  </si>
  <si>
    <t>V-234241</t>
  </si>
  <si>
    <r>
      <rPr>
        <sz val="11"/>
        <rFont val="Calibri"/>
      </rPr>
      <t>The UEM Agent must queue alerts if the trusted channel is not available.</t>
    </r>
  </si>
  <si>
    <r>
      <rPr>
        <sz val="11"/>
        <color rgb="FF000000"/>
        <rFont val="Calibri"/>
      </rPr>
      <t>Configure the UEM Agent to queue alerts if the trusted channel is not available.</t>
    </r>
  </si>
  <si>
    <r>
      <rPr>
        <sz val="11"/>
        <color rgb="FF000000"/>
        <rFont val="Calibri"/>
      </rPr>
      <t>Alerts providing notification of a change in enrollment state facilitate verification of the correct operation of security functions. When an UEM server receives such an alert from an UEM Agent, it indicates the security policy may no longer be enforced on the mobile device. This enables the UEM administrator to take an appropriate remedial action.</t>
    </r>
    <r>
      <rPr>
        <sz val="11"/>
        <color rgb="FF000000"/>
        <rFont val="Calibri"/>
      </rPr>
      <t xml:space="preserve">
</t>
    </r>
    <r>
      <rPr>
        <sz val="11"/>
        <color rgb="FF000000"/>
        <rFont val="Calibri"/>
      </rPr>
      <t>Satisfies: FAU_ALT_EXT.2.2</t>
    </r>
  </si>
  <si>
    <r>
      <rPr>
        <sz val="11"/>
        <color rgb="FF000000"/>
        <rFont val="Calibri"/>
      </rPr>
      <t>Verify the UEM Agent queues alerts if the trusted channel is not available.</t>
    </r>
    <r>
      <rPr>
        <sz val="11"/>
        <color rgb="FF000000"/>
        <rFont val="Calibri"/>
      </rPr>
      <t xml:space="preserve">
</t>
    </r>
    <r>
      <rPr>
        <sz val="11"/>
        <color rgb="FF000000"/>
        <rFont val="Calibri"/>
      </rPr>
      <t>If the UEM Agent does not queue alerts if the trusted channel is not available, this is a finding.</t>
    </r>
  </si>
  <si>
    <t>V-234242</t>
  </si>
  <si>
    <r>
      <rPr>
        <sz val="11"/>
        <rFont val="Calibri"/>
      </rPr>
      <t>The UEM Agent must be configured to enable the following function: transfer managed endpoint device audit logs read by the UEM Agent to an UEM server or third-party audit management server.</t>
    </r>
  </si>
  <si>
    <r>
      <rPr>
        <sz val="11"/>
        <color rgb="FF000000"/>
        <rFont val="Calibri"/>
      </rPr>
      <t>Configure the UEM Agent to enable the following function: transfer managed endpoint device audit logs read by the UEM Agent to an UEM server or third-party audit management server.</t>
    </r>
  </si>
  <si>
    <r>
      <rPr>
        <sz val="11"/>
        <color rgb="FF000000"/>
        <rFont val="Calibri"/>
      </rPr>
      <t>Audit logs and alerts enable monitoring of security-relevant events and subsequent forensics when breaches occur. They help identify when the security posture of the device is not as expected. This enables the UEM administrator to take an appropriate remedial action. MD audit logs must be transferred to an audit management service so they can be analyzed and acted on.</t>
    </r>
    <r>
      <rPr>
        <sz val="11"/>
        <color rgb="FF000000"/>
        <rFont val="Calibri"/>
      </rPr>
      <t xml:space="preserve">
</t>
    </r>
    <r>
      <rPr>
        <sz val="11"/>
        <color rgb="FF000000"/>
        <rFont val="Calibri"/>
      </rPr>
      <t>Satisfies: FMT_SMF_EXT.4.1</t>
    </r>
    <r>
      <rPr>
        <sz val="11"/>
        <color rgb="FF000000"/>
        <rFont val="Calibri"/>
      </rPr>
      <t xml:space="preserve">
</t>
    </r>
    <r>
      <rPr>
        <sz val="11"/>
        <color rgb="FF000000"/>
        <rFont val="Calibri"/>
      </rPr>
      <t>Reference: PP-UEM-401006</t>
    </r>
  </si>
  <si>
    <r>
      <rPr>
        <sz val="11"/>
        <color rgb="FF000000"/>
        <rFont val="Calibri"/>
      </rPr>
      <t>Verify the UEM Agent has enabled the following function: transfer managed endpoint device audit logs read by the UEM Agent to an UEM server or third-party audit management server.</t>
    </r>
    <r>
      <rPr>
        <sz val="11"/>
        <color rgb="FF000000"/>
        <rFont val="Calibri"/>
      </rPr>
      <t xml:space="preserve">
</t>
    </r>
    <r>
      <rPr>
        <sz val="11"/>
        <color rgb="FF000000"/>
        <rFont val="Calibri"/>
      </rPr>
      <t>If the UEM Agent has not enabled the following function: transfer managed endpoint device audit logs read by the UEM Agent to an UEM server or third-party audit management server, this is a finding.</t>
    </r>
  </si>
  <si>
    <t>V-234243</t>
  </si>
  <si>
    <r>
      <rPr>
        <sz val="11"/>
        <rFont val="Calibri"/>
      </rPr>
      <t>The UEM Agent must only accept policies and policy updates that are digitally signed by a certificate that has been authorized for policy updates by the UEM Server.</t>
    </r>
  </si>
  <si>
    <r>
      <rPr>
        <sz val="11"/>
        <color rgb="FF000000"/>
        <rFont val="Calibri"/>
      </rPr>
      <t>Configure the UEM Agent to only accept policies and policy updates that are digitally signed by a certificate that has been authorized for policy updates by the UEM Server.</t>
    </r>
  </si>
  <si>
    <r>
      <rPr>
        <sz val="11"/>
        <color rgb="FF000000"/>
        <rFont val="Calibri"/>
      </rPr>
      <t>It is critical that the UEM agent only use validated certificates for policy updates. Otherwise, there is no assurance that a malicious actor has not inserted itself in the process of packaging the code or policy.</t>
    </r>
    <r>
      <rPr>
        <sz val="11"/>
        <color rgb="FF000000"/>
        <rFont val="Calibri"/>
      </rPr>
      <t xml:space="preserve">
</t>
    </r>
    <r>
      <rPr>
        <sz val="11"/>
        <color rgb="FF000000"/>
        <rFont val="Calibri"/>
      </rPr>
      <t>Satisfies: FMT_POL_EXT.2.1</t>
    </r>
  </si>
  <si>
    <r>
      <rPr>
        <sz val="11"/>
        <color rgb="FF000000"/>
        <rFont val="Calibri"/>
      </rPr>
      <t>Verify the UEM Agent only accepts policies and policy updates that are digitally signed by a certificate that has been authorized for policy updates by the UEM Server.</t>
    </r>
    <r>
      <rPr>
        <sz val="11"/>
        <color rgb="FF000000"/>
        <rFont val="Calibri"/>
      </rPr>
      <t xml:space="preserve">
</t>
    </r>
    <r>
      <rPr>
        <sz val="11"/>
        <color rgb="FF000000"/>
        <rFont val="Calibri"/>
      </rPr>
      <t>If the UEM Agent does not only accept policies and policy updates that are digitally signed by a certificate that has been authorized for policy updates by the UEM Server, this is a finding.</t>
    </r>
  </si>
  <si>
    <t>V-234244</t>
  </si>
  <si>
    <r>
      <rPr>
        <sz val="11"/>
        <rFont val="Calibri"/>
      </rPr>
      <t>The UEM Agent must perform the following functions: Import the certificates to be used for authentication of UEM Agent communications.</t>
    </r>
  </si>
  <si>
    <r>
      <rPr>
        <sz val="11"/>
        <color rgb="FF000000"/>
        <rFont val="Calibri"/>
      </rPr>
      <t>Configure the UEM Agent to perform the following functions: Import the certificates to be used for authentication of UEM Agent communications.</t>
    </r>
  </si>
  <si>
    <r>
      <rPr>
        <sz val="11"/>
        <color rgb="FF000000"/>
        <rFont val="Calibri"/>
      </rPr>
      <t>It is critical that the UEM agent only use validated certificates for policy updates. Otherwise, there is no assurance that a malicious actor has not inserted itself in the process of packaging the code or policy.</t>
    </r>
    <r>
      <rPr>
        <sz val="11"/>
        <color rgb="FF000000"/>
        <rFont val="Calibri"/>
      </rPr>
      <t xml:space="preserve">
</t>
    </r>
    <r>
      <rPr>
        <sz val="11"/>
        <color rgb="FF000000"/>
        <rFont val="Calibri"/>
      </rPr>
      <t>Satisfies: FMT_SMF_EXT.4.1</t>
    </r>
  </si>
  <si>
    <r>
      <rPr>
        <sz val="11"/>
        <color rgb="FF000000"/>
        <rFont val="Calibri"/>
      </rPr>
      <t>Verify the UEM Agent performs the following functions: Import the certificates to be used for authentication of UEM Agent communications.</t>
    </r>
    <r>
      <rPr>
        <sz val="11"/>
        <color rgb="FF000000"/>
        <rFont val="Calibri"/>
      </rPr>
      <t xml:space="preserve">
</t>
    </r>
    <r>
      <rPr>
        <sz val="11"/>
        <color rgb="FF000000"/>
        <rFont val="Calibri"/>
      </rPr>
      <t>If the UEM Agent does not perform the following functions: Import the certificates to be used for authentication of UEM Agent communications, this is a finding.</t>
    </r>
  </si>
  <si>
    <t>V-234245</t>
  </si>
  <si>
    <r>
      <rPr>
        <sz val="11"/>
        <rFont val="Calibri"/>
      </rPr>
      <t>The UEM Agent must record the reference identifier of the UEM Server during the enrollment process.</t>
    </r>
  </si>
  <si>
    <r>
      <rPr>
        <sz val="11"/>
        <color rgb="FF000000"/>
        <rFont val="Calibri"/>
      </rPr>
      <t>Configure the UEM Agent to record the reference identifier of the UEM Server during the enrollment process.</t>
    </r>
  </si>
  <si>
    <r>
      <rPr>
        <sz val="11"/>
        <color rgb="FF000000"/>
        <rFont val="Calibri"/>
      </rPr>
      <t>Audit logs enable monitoring of security-relevant events and subsequent forensics when breaches occur. For audit logs to be useful, administrators must have the ability to view them.</t>
    </r>
    <r>
      <rPr>
        <sz val="11"/>
        <color rgb="FF000000"/>
        <rFont val="Calibri"/>
      </rPr>
      <t xml:space="preserve">
</t>
    </r>
    <r>
      <rPr>
        <sz val="11"/>
        <color rgb="FF000000"/>
        <rFont val="Calibri"/>
      </rPr>
      <t>Satisfies: FIA_ENR_EXT.2.1</t>
    </r>
  </si>
  <si>
    <r>
      <rPr>
        <sz val="11"/>
        <color rgb="FF000000"/>
        <rFont val="Calibri"/>
      </rPr>
      <t>Verify the UEM Agent records the reference identifier of the UEM Server during the enrollment process.</t>
    </r>
    <r>
      <rPr>
        <sz val="11"/>
        <color rgb="FF000000"/>
        <rFont val="Calibri"/>
      </rPr>
      <t xml:space="preserve">
</t>
    </r>
    <r>
      <rPr>
        <sz val="11"/>
        <color rgb="FF000000"/>
        <rFont val="Calibri"/>
      </rPr>
      <t>If the UEM Agent does not record the reference identifier of the UEM Server during the enrollment process, this is a finding.</t>
    </r>
  </si>
  <si>
    <t>V-234246</t>
  </si>
  <si>
    <r>
      <rPr>
        <sz val="11"/>
        <rFont val="Calibri"/>
      </rPr>
      <t>The UEM Agent must perform the following functions: -enroll in management -configure whether users can unenroll from management -configure periodicity of reachability events.</t>
    </r>
  </si>
  <si>
    <r>
      <rPr>
        <sz val="11"/>
        <color rgb="FF000000"/>
        <rFont val="Calibri"/>
      </rPr>
      <t xml:space="preserve">Configure the UEM Agent to perform the following functions: </t>
    </r>
    <r>
      <rPr>
        <sz val="11"/>
        <color rgb="FF000000"/>
        <rFont val="Calibri"/>
      </rPr>
      <t xml:space="preserve">
</t>
    </r>
    <r>
      <rPr>
        <sz val="11"/>
        <color rgb="FF000000"/>
        <rFont val="Calibri"/>
      </rPr>
      <t>-Enroll in management</t>
    </r>
    <r>
      <rPr>
        <sz val="11"/>
        <color rgb="FF000000"/>
        <rFont val="Calibri"/>
      </rPr>
      <t xml:space="preserve">
</t>
    </r>
    <r>
      <rPr>
        <sz val="11"/>
        <color rgb="FF000000"/>
        <rFont val="Calibri"/>
      </rPr>
      <t>-Configure whether users can unenroll from management</t>
    </r>
    <r>
      <rPr>
        <sz val="11"/>
        <color rgb="FF000000"/>
        <rFont val="Calibri"/>
      </rPr>
      <t xml:space="preserve">
</t>
    </r>
    <r>
      <rPr>
        <sz val="11"/>
        <color rgb="FF000000"/>
        <rFont val="Calibri"/>
      </rPr>
      <t>-Configure periodicity of reachability events.</t>
    </r>
  </si>
  <si>
    <r>
      <rPr>
        <sz val="11"/>
        <color rgb="FF000000"/>
        <rFont val="Calibri"/>
      </rPr>
      <t>Access control of mobile devices to DoD sensitive information or access to DoD networks must be controlled so that DoD data will not be compromised. The primary method of access control of mobile devices is via enrollment of authorized mobile devices on the UEM server. Therefore, the UEM server must have the capability to enforce a policy for this control.</t>
    </r>
    <r>
      <rPr>
        <sz val="11"/>
        <color rgb="FF000000"/>
        <rFont val="Calibri"/>
      </rPr>
      <t xml:space="preserve">
</t>
    </r>
    <r>
      <rPr>
        <sz val="11"/>
        <color rgb="FF000000"/>
        <rFont val="Calibri"/>
      </rPr>
      <t>Satisfies: FMT_SMF_EXT.4.2</t>
    </r>
  </si>
  <si>
    <r>
      <rPr>
        <sz val="11"/>
        <color rgb="FF000000"/>
        <rFont val="Calibri"/>
      </rPr>
      <t xml:space="preserve">Verify the UEM Agent performs the following functions: </t>
    </r>
    <r>
      <rPr>
        <sz val="11"/>
        <color rgb="FF000000"/>
        <rFont val="Calibri"/>
      </rPr>
      <t xml:space="preserve">
</t>
    </r>
    <r>
      <rPr>
        <sz val="11"/>
        <color rgb="FF000000"/>
        <rFont val="Calibri"/>
      </rPr>
      <t>-Enroll in management</t>
    </r>
    <r>
      <rPr>
        <sz val="11"/>
        <color rgb="FF000000"/>
        <rFont val="Calibri"/>
      </rPr>
      <t xml:space="preserve">
</t>
    </r>
    <r>
      <rPr>
        <sz val="11"/>
        <color rgb="FF000000"/>
        <rFont val="Calibri"/>
      </rPr>
      <t>-Configure whether users can unenroll from management</t>
    </r>
    <r>
      <rPr>
        <sz val="11"/>
        <color rgb="FF000000"/>
        <rFont val="Calibri"/>
      </rPr>
      <t xml:space="preserve">
</t>
    </r>
    <r>
      <rPr>
        <sz val="11"/>
        <color rgb="FF000000"/>
        <rFont val="Calibri"/>
      </rPr>
      <t>-Configure periodicity of reachability events.</t>
    </r>
    <r>
      <rPr>
        <sz val="11"/>
        <color rgb="FF000000"/>
        <rFont val="Calibri"/>
      </rPr>
      <t xml:space="preserve">
</t>
    </r>
    <r>
      <rPr>
        <sz val="11"/>
        <color rgb="FF000000"/>
        <rFont val="Calibri"/>
      </rPr>
      <t xml:space="preserve">If the UEM Agent does not perform the following functions: </t>
    </r>
    <r>
      <rPr>
        <sz val="11"/>
        <color rgb="FF000000"/>
        <rFont val="Calibri"/>
      </rPr>
      <t xml:space="preserve">
</t>
    </r>
    <r>
      <rPr>
        <sz val="11"/>
        <color rgb="FF000000"/>
        <rFont val="Calibri"/>
      </rPr>
      <t>-Enroll in management</t>
    </r>
    <r>
      <rPr>
        <sz val="11"/>
        <color rgb="FF000000"/>
        <rFont val="Calibri"/>
      </rPr>
      <t xml:space="preserve">
</t>
    </r>
    <r>
      <rPr>
        <sz val="11"/>
        <color rgb="FF000000"/>
        <rFont val="Calibri"/>
      </rPr>
      <t>-Configure whether users can unenroll from management</t>
    </r>
    <r>
      <rPr>
        <sz val="11"/>
        <color rgb="FF000000"/>
        <rFont val="Calibri"/>
      </rPr>
      <t xml:space="preserve">
</t>
    </r>
    <r>
      <rPr>
        <sz val="11"/>
        <color rgb="FF000000"/>
        <rFont val="Calibri"/>
      </rPr>
      <t xml:space="preserve">-Configure periodicity of reachability event </t>
    </r>
    <r>
      <rPr>
        <sz val="11"/>
        <color rgb="FF000000"/>
        <rFont val="Calibri"/>
      </rPr>
      <t xml:space="preserve">
</t>
    </r>
    <r>
      <rPr>
        <sz val="11"/>
        <color rgb="FF000000"/>
        <rFont val="Calibri"/>
      </rPr>
      <t>this is a finding.</t>
    </r>
  </si>
  <si>
    <t>V-234247</t>
  </si>
  <si>
    <r>
      <rPr>
        <sz val="11"/>
        <rFont val="Calibri"/>
      </rPr>
      <t>The UEM Agent must be configured to perform one of the following actions upon an attempt to unenroll the mobile device from management: -prevent the unenrollment from occurring -wipe the device to factory default settings -wipe the work profile with all associated applications and data.</t>
    </r>
  </si>
  <si>
    <r>
      <rPr>
        <sz val="11"/>
        <color rgb="FF000000"/>
        <rFont val="Calibri"/>
      </rPr>
      <t xml:space="preserve">Configure the UEM Agent to perform one of the following actions upon an attempt to unenroll the mobile device from management: </t>
    </r>
    <r>
      <rPr>
        <sz val="11"/>
        <color rgb="FF000000"/>
        <rFont val="Calibri"/>
      </rPr>
      <t xml:space="preserve">
</t>
    </r>
    <r>
      <rPr>
        <sz val="11"/>
        <color rgb="FF000000"/>
        <rFont val="Calibri"/>
      </rPr>
      <t>-prevent the unenrollment from occurring</t>
    </r>
    <r>
      <rPr>
        <sz val="11"/>
        <color rgb="FF000000"/>
        <rFont val="Calibri"/>
      </rPr>
      <t xml:space="preserve">
</t>
    </r>
    <r>
      <rPr>
        <sz val="11"/>
        <color rgb="FF000000"/>
        <rFont val="Calibri"/>
      </rPr>
      <t>-wipe the device to factory default settings</t>
    </r>
    <r>
      <rPr>
        <sz val="11"/>
        <color rgb="FF000000"/>
        <rFont val="Calibri"/>
      </rPr>
      <t xml:space="preserve">
</t>
    </r>
    <r>
      <rPr>
        <sz val="11"/>
        <color rgb="FF000000"/>
        <rFont val="Calibri"/>
      </rPr>
      <t>-wipe the work profile with all associated applications and data.</t>
    </r>
  </si>
  <si>
    <r>
      <rPr>
        <sz val="11"/>
        <color rgb="FF000000"/>
        <rFont val="Calibri"/>
      </rPr>
      <t>Access control of mobile devices to DoD sensitive information or access to DoD networks must be controlled so that DoD data will not be compromised. The primary method of access control of mobile devices is via enrollment of authorized mobile devices on the UEM server. Therefore, the UEM server must have the capability to enforce a policy for this control.</t>
    </r>
    <r>
      <rPr>
        <sz val="11"/>
        <color rgb="FF000000"/>
        <rFont val="Calibri"/>
      </rPr>
      <t xml:space="preserve">
</t>
    </r>
    <r>
      <rPr>
        <sz val="11"/>
        <color rgb="FF000000"/>
        <rFont val="Calibri"/>
      </rPr>
      <t>Satisfies: FMT_UNR_EXT.1.1</t>
    </r>
  </si>
  <si>
    <r>
      <rPr>
        <sz val="11"/>
        <color rgb="FF000000"/>
        <rFont val="Calibri"/>
      </rPr>
      <t xml:space="preserve">Verify the UEM Agent performs one of the following actions upon an attempt to unenroll the mobile device from management: </t>
    </r>
    <r>
      <rPr>
        <sz val="11"/>
        <color rgb="FF000000"/>
        <rFont val="Calibri"/>
      </rPr>
      <t xml:space="preserve">
</t>
    </r>
    <r>
      <rPr>
        <sz val="11"/>
        <color rgb="FF000000"/>
        <rFont val="Calibri"/>
      </rPr>
      <t>-prevent the unenrollment from occurring</t>
    </r>
    <r>
      <rPr>
        <sz val="11"/>
        <color rgb="FF000000"/>
        <rFont val="Calibri"/>
      </rPr>
      <t xml:space="preserve">
</t>
    </r>
    <r>
      <rPr>
        <sz val="11"/>
        <color rgb="FF000000"/>
        <rFont val="Calibri"/>
      </rPr>
      <t>-wipe the device to factory default settings</t>
    </r>
    <r>
      <rPr>
        <sz val="11"/>
        <color rgb="FF000000"/>
        <rFont val="Calibri"/>
      </rPr>
      <t xml:space="preserve">
</t>
    </r>
    <r>
      <rPr>
        <sz val="11"/>
        <color rgb="FF000000"/>
        <rFont val="Calibri"/>
      </rPr>
      <t>-wipe the work profile with all associated applications and data.</t>
    </r>
    <r>
      <rPr>
        <sz val="11"/>
        <color rgb="FF000000"/>
        <rFont val="Calibri"/>
      </rPr>
      <t xml:space="preserve">
</t>
    </r>
    <r>
      <rPr>
        <sz val="11"/>
        <color rgb="FF000000"/>
        <rFont val="Calibri"/>
      </rPr>
      <t xml:space="preserve">If the UEM Agent does not perform one of the following actions upon an attempt to unenroll the mobile device from management: </t>
    </r>
    <r>
      <rPr>
        <sz val="11"/>
        <color rgb="FF000000"/>
        <rFont val="Calibri"/>
      </rPr>
      <t xml:space="preserve">
</t>
    </r>
    <r>
      <rPr>
        <sz val="11"/>
        <color rgb="FF000000"/>
        <rFont val="Calibri"/>
      </rPr>
      <t>-prevent the unenrollment from occurring</t>
    </r>
    <r>
      <rPr>
        <sz val="11"/>
        <color rgb="FF000000"/>
        <rFont val="Calibri"/>
      </rPr>
      <t xml:space="preserve">
</t>
    </r>
    <r>
      <rPr>
        <sz val="11"/>
        <color rgb="FF000000"/>
        <rFont val="Calibri"/>
      </rPr>
      <t>-wipe the device to factory default settings</t>
    </r>
    <r>
      <rPr>
        <sz val="11"/>
        <color rgb="FF000000"/>
        <rFont val="Calibri"/>
      </rPr>
      <t xml:space="preserve">
</t>
    </r>
    <r>
      <rPr>
        <sz val="11"/>
        <color rgb="FF000000"/>
        <rFont val="Calibri"/>
      </rPr>
      <t>-wipe the work profile with all associated applications and data</t>
    </r>
    <r>
      <rPr>
        <sz val="11"/>
        <color rgb="FF000000"/>
        <rFont val="Calibri"/>
      </rPr>
      <t xml:space="preserve">
</t>
    </r>
    <r>
      <rPr>
        <sz val="11"/>
        <color rgb="FF000000"/>
        <rFont val="Calibri"/>
      </rPr>
      <t>this is a finding.</t>
    </r>
  </si>
  <si>
    <t>V-234248</t>
  </si>
  <si>
    <r>
      <rPr>
        <sz val="11"/>
        <rFont val="Calibri"/>
      </rPr>
      <t>All UEM Agent cryptography supporting DOD functionality must be FIPS 140-2/140-3 validated.</t>
    </r>
  </si>
  <si>
    <t>CAT I (High)</t>
  </si>
  <si>
    <r>
      <rPr>
        <sz val="11"/>
        <color rgb="FF000000"/>
        <rFont val="Calibri"/>
      </rPr>
      <t>Configure the UEM Agent cryptography supporting DOD functionality for FIPS 140-2/140-3 mode.</t>
    </r>
  </si>
  <si>
    <r>
      <rPr>
        <sz val="11"/>
        <color rgb="FF000000"/>
        <rFont val="Calibri"/>
      </rPr>
      <t>Unapproved cryptographic algorithms cannot be relied on to provide confidentiality or integrity, and DOD data could be compromised as a result. The most common vulnerabilities with cryptographic modules are those associated with poor implementation. FIPS 140-2/140-3 validation provides assurance that the relevant cryptography has been implemented correctly. FIPS 140-2/140-3 validation is also a strict requirement for use of cryptography in the federal government for protecting unclassified data.</t>
    </r>
    <r>
      <rPr>
        <sz val="11"/>
        <color rgb="FF000000"/>
        <rFont val="Calibri"/>
      </rPr>
      <t xml:space="preserve">
</t>
    </r>
    <r>
      <rPr>
        <sz val="11"/>
        <color rgb="FF000000"/>
        <rFont val="Calibri"/>
      </rPr>
      <t>This requirement also applies to Zero Trust initiatives.</t>
    </r>
    <r>
      <rPr>
        <sz val="11"/>
        <color rgb="FF000000"/>
        <rFont val="Calibri"/>
      </rPr>
      <t xml:space="preserve">
</t>
    </r>
    <r>
      <rPr>
        <sz val="11"/>
        <color rgb="FF000000"/>
        <rFont val="Calibri"/>
      </rPr>
      <t>Satisfies: FCS</t>
    </r>
    <r>
      <rPr>
        <sz val="11"/>
        <color rgb="FF000000"/>
        <rFont val="Calibri"/>
      </rPr>
      <t xml:space="preserve">
</t>
    </r>
    <r>
      <rPr>
        <sz val="11"/>
        <color rgb="FF000000"/>
        <rFont val="Calibri"/>
      </rPr>
      <t>Reference: PP-UEM-404200</t>
    </r>
  </si>
  <si>
    <r>
      <rPr>
        <sz val="11"/>
        <color rgb="FF000000"/>
        <rFont val="Calibri"/>
      </rPr>
      <t>Verify all UEM Agent cryptography supporting DOD functionality is FIPS 140-2/140-3 validated.</t>
    </r>
    <r>
      <rPr>
        <sz val="11"/>
        <color rgb="FF000000"/>
        <rFont val="Calibri"/>
      </rPr>
      <t xml:space="preserve">
</t>
    </r>
    <r>
      <rPr>
        <sz val="11"/>
        <color rgb="FF000000"/>
        <rFont val="Calibri"/>
      </rPr>
      <t>If all UEM Agent cryptography supporting DOD functionality is not FIPS 140-2/140-3 validated, this is a finding.</t>
    </r>
  </si>
  <si>
    <t>V-234275</t>
  </si>
  <si>
    <r>
      <rPr>
        <sz val="11"/>
        <rFont val="Calibri"/>
      </rPr>
      <t>The UEM server must limit the number of concurrent sessions per privileged user account to three or less concurrent sessions.</t>
    </r>
  </si>
  <si>
    <t>Server</t>
  </si>
  <si>
    <r>
      <rPr>
        <sz val="11"/>
        <color rgb="FF000000"/>
        <rFont val="Calibri"/>
      </rPr>
      <t>Configure the UEM server to limit the number of concurrent sessions per privileged user account to three or less concurrent sessions.</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</si>
  <si>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 xml:space="preserve">This requirement may be met via the application or by utilizing information system session control provided by a web server with specialized session management capabilities. If it has been specified that this requirement will be handled by the application, the capability to limit the maximum number of concurrent single user sessions must be designed and built into the application. </t>
    </r>
    <r>
      <rPr>
        <sz val="11"/>
        <color rgb="FF000000"/>
        <rFont val="Calibri"/>
      </rPr>
      <t xml:space="preserve">
</t>
    </r>
    <r>
      <rPr>
        <sz val="11"/>
        <color rgb="FF000000"/>
        <rFont val="Calibri"/>
      </rPr>
      <t xml:space="preserve">This requirement addresses concurrent sessions for information system accounts and does not address concurrent sessions by single users via multiple system accounts. The maximum number of concurrent sessions must be defined based upon mission needs and the operational environment for each system. </t>
    </r>
    <r>
      <rPr>
        <sz val="11"/>
        <color rgb="FF000000"/>
        <rFont val="Calibri"/>
      </rPr>
      <t xml:space="preserve">
</t>
    </r>
    <r>
      <rPr>
        <sz val="11"/>
        <color rgb="FF000000"/>
        <rFont val="Calibri"/>
      </rPr>
      <t xml:space="preserve">Satisfies:FMT_SMF.1.1(2) b </t>
    </r>
    <r>
      <rPr>
        <sz val="11"/>
        <color rgb="FF000000"/>
        <rFont val="Calibri"/>
      </rPr>
      <t xml:space="preserve">
</t>
    </r>
    <r>
      <rPr>
        <sz val="11"/>
        <color rgb="FF000000"/>
        <rFont val="Calibri"/>
      </rPr>
      <t>Reference:PP-MDM-431010</t>
    </r>
  </si>
  <si>
    <r>
      <rPr>
        <sz val="11"/>
        <color rgb="FF000000"/>
        <rFont val="Calibri"/>
      </rPr>
      <t>Verify the UEM server limits the number of concurrent sessions per privileged user account to three or less concurrent sessions.</t>
    </r>
    <r>
      <rPr>
        <sz val="11"/>
        <color rgb="FF000000"/>
        <rFont val="Calibri"/>
      </rPr>
      <t xml:space="preserve">
</t>
    </r>
    <r>
      <rPr>
        <sz val="11"/>
        <color rgb="FF000000"/>
        <rFont val="Calibri"/>
      </rPr>
      <t>If the UEM server does not limit the number of concurrent sessions per privileged user account to three or less concurrent sessions, this is a finding.</t>
    </r>
  </si>
  <si>
    <t>V-234276</t>
  </si>
  <si>
    <r>
      <rPr>
        <sz val="11"/>
        <rFont val="Calibri"/>
      </rPr>
      <t>The UEM server must conceal, via the session lock, information previously visible on the display with a publicly viewable image.</t>
    </r>
  </si>
  <si>
    <r>
      <rPr>
        <sz val="11"/>
        <color rgb="FF000000"/>
        <rFont val="Calibri"/>
      </rPr>
      <t>Configure the UEM server to conceal via the session lock information previously visible on the display with a publicly viewable image.</t>
    </r>
  </si>
  <si>
    <r>
      <rPr>
        <sz val="11"/>
        <color rgb="FF000000"/>
        <rFont val="Calibri"/>
      </rPr>
      <t xml:space="preserve">A session time-out lock is a temporary action taken when a user stops work and moves away from the immediate physical vicinity of the information system, but does not log out because of the temporary nature of the absence. </t>
    </r>
    <r>
      <rPr>
        <sz val="11"/>
        <color rgb="FF000000"/>
        <rFont val="Calibri"/>
      </rPr>
      <t xml:space="preserve">
</t>
    </r>
    <r>
      <rPr>
        <sz val="11"/>
        <color rgb="FF000000"/>
        <rFont val="Calibri"/>
      </rPr>
      <t xml:space="preserve">The session lock is implemented at the point where session activity can be determined. This is typically at the operating system level, but may be at the application level. </t>
    </r>
    <r>
      <rPr>
        <sz val="11"/>
        <color rgb="FF000000"/>
        <rFont val="Calibri"/>
      </rPr>
      <t xml:space="preserve">
</t>
    </r>
    <r>
      <rPr>
        <sz val="11"/>
        <color rgb="FF000000"/>
        <rFont val="Calibri"/>
      </rPr>
      <t xml:space="preserve">When the application design specifies the application rather than the operating system will determine when to lock the session, the application session lock event must include an obfuscation of the display screen to prevent other users from reading what was previously displayed. </t>
    </r>
    <r>
      <rPr>
        <sz val="11"/>
        <color rgb="FF000000"/>
        <rFont val="Calibri"/>
      </rPr>
      <t xml:space="preserve">
</t>
    </r>
    <r>
      <rPr>
        <sz val="11"/>
        <color rgb="FF000000"/>
        <rFont val="Calibri"/>
      </rPr>
      <t xml:space="preserve">Publicly viewable images can include static or dynamic images, for example, patterns used with screen savers, photographic images, solid colors, a clock, a battery life indicator, or a blank screen, with the additional caveat that none of the images convey sensitive information. </t>
    </r>
    <r>
      <rPr>
        <sz val="11"/>
        <color rgb="FF000000"/>
        <rFont val="Calibri"/>
      </rPr>
      <t xml:space="preserve">
</t>
    </r>
    <r>
      <rPr>
        <sz val="11"/>
        <color rgb="FF000000"/>
        <rFont val="Calibri"/>
      </rPr>
      <t xml:space="preserve">Satisfies:FMT_SMF.1.1(2) b </t>
    </r>
    <r>
      <rPr>
        <sz val="11"/>
        <color rgb="FF000000"/>
        <rFont val="Calibri"/>
      </rPr>
      <t xml:space="preserve">
</t>
    </r>
    <r>
      <rPr>
        <sz val="11"/>
        <color rgb="FF000000"/>
        <rFont val="Calibri"/>
      </rPr>
      <t>Reference:PP-MDM-431011</t>
    </r>
  </si>
  <si>
    <r>
      <rPr>
        <sz val="11"/>
        <color rgb="FF000000"/>
        <rFont val="Calibri"/>
      </rPr>
      <t>Verify the UEM server conceals, via the session lock, information previously visible on the display with a publicly viewable image.</t>
    </r>
    <r>
      <rPr>
        <sz val="11"/>
        <color rgb="FF000000"/>
        <rFont val="Calibri"/>
      </rPr>
      <t xml:space="preserve">
</t>
    </r>
    <r>
      <rPr>
        <sz val="11"/>
        <color rgb="FF000000"/>
        <rFont val="Calibri"/>
      </rPr>
      <t>If the UEM server does not conceal via the session lock information previously visible on the display with a publicly viewable image, this is a finding.</t>
    </r>
  </si>
  <si>
    <t>V-234277</t>
  </si>
  <si>
    <r>
      <rPr>
        <sz val="11"/>
        <rFont val="Calibri"/>
      </rPr>
      <t>The UEM server must initiate a session lock after a 15-minute period of inactivity.</t>
    </r>
  </si>
  <si>
    <r>
      <rPr>
        <sz val="11"/>
        <color rgb="FF000000"/>
        <rFont val="Calibri"/>
      </rPr>
      <t>Configure the UEM server to initiate a session lock after a 15-minute period of inactivity.</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</si>
  <si>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 xml:space="preserve">The session lock is implemented at the point where session activity can be determined and/or controlled. This is typically at the operating system level and results in a system lock, but may be at the application level where the application interface window is secured instead. </t>
    </r>
    <r>
      <rPr>
        <sz val="11"/>
        <color rgb="FF000000"/>
        <rFont val="Calibri"/>
      </rPr>
      <t xml:space="preserve">
</t>
    </r>
    <r>
      <rPr>
        <sz val="11"/>
        <color rgb="FF000000"/>
        <rFont val="Calibri"/>
      </rPr>
      <t xml:space="preserve">Satisfies:FMT_SMF.1.1(2) c.8 </t>
    </r>
    <r>
      <rPr>
        <sz val="11"/>
        <color rgb="FF000000"/>
        <rFont val="Calibri"/>
      </rPr>
      <t xml:space="preserve">
</t>
    </r>
    <r>
      <rPr>
        <sz val="11"/>
        <color rgb="FF000000"/>
        <rFont val="Calibri"/>
      </rPr>
      <t>Reference:PP-MDM-411047</t>
    </r>
  </si>
  <si>
    <r>
      <rPr>
        <sz val="11"/>
        <color rgb="FF000000"/>
        <rFont val="Calibri"/>
      </rPr>
      <t>Verify the UEM server initiates a session lock after a 15-minute period of inactivity.</t>
    </r>
    <r>
      <rPr>
        <sz val="11"/>
        <color rgb="FF000000"/>
        <rFont val="Calibri"/>
      </rPr>
      <t xml:space="preserve">
</t>
    </r>
    <r>
      <rPr>
        <sz val="11"/>
        <color rgb="FF000000"/>
        <rFont val="Calibri"/>
      </rPr>
      <t>If the UEM server does not initiate a session lock after a 15-minute period of inactivity, this is a finding.</t>
    </r>
  </si>
  <si>
    <t>V-234278</t>
  </si>
  <si>
    <r>
      <rPr>
        <sz val="11"/>
        <rFont val="Calibri"/>
      </rPr>
      <t>The MDM server must provide the capability for users to directly initiate a session lock.</t>
    </r>
  </si>
  <si>
    <r>
      <rPr>
        <sz val="11"/>
        <color rgb="FF000000"/>
        <rFont val="Calibri"/>
      </rPr>
      <t>Configure the UEM server to provide the capability for users to directly initiate a session lock.</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</si>
  <si>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The session lock is implemented at the point where session activity can be determined. This is typically at the operating system level, but may be at the application level. Rather than be forced to wait for a period of time to expire before the user session can be locked, applications need to provide users with the ability to manually invoke a session lock so users may secure their application should the need arise for them to temporarily vacate the immediate physical vicinity. </t>
    </r>
    <r>
      <rPr>
        <sz val="11"/>
        <color rgb="FF000000"/>
        <rFont val="Calibri"/>
      </rPr>
      <t xml:space="preserve">
</t>
    </r>
    <r>
      <rPr>
        <sz val="11"/>
        <color rgb="FF000000"/>
        <rFont val="Calibri"/>
      </rPr>
      <t xml:space="preserve">Satisfies:FMT_SMF.1.1(2) b </t>
    </r>
    <r>
      <rPr>
        <sz val="11"/>
        <color rgb="FF000000"/>
        <rFont val="Calibri"/>
      </rPr>
      <t xml:space="preserve">
</t>
    </r>
    <r>
      <rPr>
        <sz val="11"/>
        <color rgb="FF000000"/>
        <rFont val="Calibri"/>
      </rPr>
      <t>Reference:PP-MDM-431012</t>
    </r>
  </si>
  <si>
    <r>
      <rPr>
        <sz val="11"/>
        <color rgb="FF000000"/>
        <rFont val="Calibri"/>
      </rPr>
      <t>Verify the UEM server provides the capability for users to directly initiate a session lock.</t>
    </r>
    <r>
      <rPr>
        <sz val="11"/>
        <color rgb="FF000000"/>
        <rFont val="Calibri"/>
      </rPr>
      <t xml:space="preserve">
</t>
    </r>
    <r>
      <rPr>
        <sz val="11"/>
        <color rgb="FF000000"/>
        <rFont val="Calibri"/>
      </rPr>
      <t>If the UEM server does not provide the capability for users to directly initiate a session lock, this is a finding.</t>
    </r>
  </si>
  <si>
    <t>V-234279</t>
  </si>
  <si>
    <r>
      <rPr>
        <sz val="11"/>
        <rFont val="Calibri"/>
      </rPr>
      <t>The MDM server must retain the session lock until the user reestablishes access using established identification and authentication procedures.</t>
    </r>
  </si>
  <si>
    <r>
      <rPr>
        <sz val="11"/>
        <color rgb="FF000000"/>
        <rFont val="Calibri"/>
      </rPr>
      <t>Configure the MDM server to retain the session lock until the user reestablishes access using established identification and authentication procedures.</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</si>
  <si>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The session lock is implemented at the point where session activity can be determined. This is typically determined and performed at the operating system level, but in some instances it may be at the application level. </t>
    </r>
    <r>
      <rPr>
        <sz val="11"/>
        <color rgb="FF000000"/>
        <rFont val="Calibri"/>
      </rPr>
      <t xml:space="preserve">
</t>
    </r>
    <r>
      <rPr>
        <sz val="11"/>
        <color rgb="FF000000"/>
        <rFont val="Calibri"/>
      </rPr>
      <t xml:space="preserve">Regardless of where the session lock is determined and implemented, once invoked the session lock must remain in place until the user re-authenticates. No other system or application activity aside from re-authentication will unlock the system. </t>
    </r>
    <r>
      <rPr>
        <sz val="11"/>
        <color rgb="FF000000"/>
        <rFont val="Calibri"/>
      </rPr>
      <t xml:space="preserve">
</t>
    </r>
    <r>
      <rPr>
        <sz val="11"/>
        <color rgb="FF000000"/>
        <rFont val="Calibri"/>
      </rPr>
      <t xml:space="preserve">Satisfies:FMT_SMF.1.1(2) b </t>
    </r>
    <r>
      <rPr>
        <sz val="11"/>
        <color rgb="FF000000"/>
        <rFont val="Calibri"/>
      </rPr>
      <t xml:space="preserve">
</t>
    </r>
    <r>
      <rPr>
        <sz val="11"/>
        <color rgb="FF000000"/>
        <rFont val="Calibri"/>
      </rPr>
      <t>Reference:PP-MDM-431013</t>
    </r>
  </si>
  <si>
    <r>
      <rPr>
        <sz val="11"/>
        <color rgb="FF000000"/>
        <rFont val="Calibri"/>
      </rPr>
      <t>Verify the UEM server retains the session lock until the user reestablishes access using established identification and authentication procedures.</t>
    </r>
    <r>
      <rPr>
        <sz val="11"/>
        <color rgb="FF000000"/>
        <rFont val="Calibri"/>
      </rPr>
      <t xml:space="preserve">
</t>
    </r>
    <r>
      <rPr>
        <sz val="11"/>
        <color rgb="FF000000"/>
        <rFont val="Calibri"/>
      </rPr>
      <t>If the UEM server does not retain the session lock until the user reestablishes access using established identification and authentication procedures, this is a finding.</t>
    </r>
  </si>
  <si>
    <t>V-234283</t>
  </si>
  <si>
    <r>
      <rPr>
        <sz val="11"/>
        <rFont val="Calibri"/>
      </rPr>
      <t>The UEM server must use TLS 1.2, or higher, to protect the confidentiality of sensitive data during electronic dissemination using remote access.</t>
    </r>
  </si>
  <si>
    <r>
      <rPr>
        <sz val="11"/>
        <color rgb="FF000000"/>
        <rFont val="Calibri"/>
      </rPr>
      <t>Configure the UEM server to use TLS 1.2, at a minimum, to protect the confidentiality of sensitive data during electronic dissemination using remote access.</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</si>
  <si>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 xml:space="preserve">This requirement applies to Transport Layer Security (TLS) gateways (also known as Secure Sockets Layer [SSL] gateways), web servers, and web applications and is not applicable to virtual private network (VPN) devices. Application protocols such as HTTPS and DNSSEC use TLS as the underlying security protocol and thus are in scope for this requirement. NIST SP 800-52 provides guidance for client negotiation on either DoD-only or on public-facing servers. </t>
    </r>
    <r>
      <rPr>
        <sz val="11"/>
        <color rgb="FF000000"/>
        <rFont val="Calibri"/>
      </rPr>
      <t xml:space="preserve">
</t>
    </r>
    <r>
      <rPr>
        <sz val="11"/>
        <color rgb="FF000000"/>
        <rFont val="Calibri"/>
      </rPr>
      <t xml:space="preserve">Satisfies:FCS_TLSC_EXT.1.1 </t>
    </r>
    <r>
      <rPr>
        <sz val="11"/>
        <color rgb="FF000000"/>
        <rFont val="Calibri"/>
      </rPr>
      <t xml:space="preserve">
</t>
    </r>
    <r>
      <rPr>
        <sz val="11"/>
        <color rgb="FF000000"/>
        <rFont val="Calibri"/>
      </rPr>
      <t>Reference:PP-MDM-412061</t>
    </r>
  </si>
  <si>
    <r>
      <rPr>
        <sz val="11"/>
        <color rgb="FF000000"/>
        <rFont val="Calibri"/>
      </rPr>
      <t>Verify the UEM server uses TLS 1.2, at a minimum, to protect the confidentiality of sensitive data during electronic dissemination using remote access.</t>
    </r>
    <r>
      <rPr>
        <sz val="11"/>
        <color rgb="FF000000"/>
        <rFont val="Calibri"/>
      </rPr>
      <t xml:space="preserve">
</t>
    </r>
    <r>
      <rPr>
        <sz val="11"/>
        <color rgb="FF000000"/>
        <rFont val="Calibri"/>
      </rPr>
      <t>If the UEM server does not use TLS 1.2, at a minimum, to protect the confidentiality of sensitive data during electronic dissemination using remote access, this is a finding.</t>
    </r>
  </si>
  <si>
    <t>V-234286</t>
  </si>
  <si>
    <r>
      <rPr>
        <sz val="11"/>
        <rFont val="Calibri"/>
      </rPr>
      <t>The UEM server must provide automated mechanisms for supporting account management functions.</t>
    </r>
  </si>
  <si>
    <r>
      <rPr>
        <sz val="11"/>
        <color rgb="FF000000"/>
        <rFont val="Calibri"/>
      </rPr>
      <t>Configure the UEM server to provide automated mechanisms for supporting account management functions.</t>
    </r>
  </si>
  <si>
    <r>
      <rPr>
        <sz val="11"/>
        <color rgb="FF000000"/>
        <rFont val="Calibri"/>
      </rPr>
      <t xml:space="preserve">Enterprise environments make application account management challenging and complex. A manual process for account management functions adds the risk of a potential oversight or other error. </t>
    </r>
    <r>
      <rPr>
        <sz val="11"/>
        <color rgb="FF000000"/>
        <rFont val="Calibri"/>
      </rPr>
      <t xml:space="preserve">
</t>
    </r>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application must be configured to automatically provide account management functions and these functions must immediately enforce the organization's current account policy. The automated mechanisms may reside within the application itself or may be offered by the operating system or other infrastructure providing automated account management capabilities. Automated mechanisms may be comprised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</si>
  <si>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provides automated mechanisms for supporting account management functions.</t>
    </r>
    <r>
      <rPr>
        <sz val="11"/>
        <color rgb="FF000000"/>
        <rFont val="Calibri"/>
      </rPr>
      <t xml:space="preserve">
</t>
    </r>
    <r>
      <rPr>
        <sz val="11"/>
        <color rgb="FF000000"/>
        <rFont val="Calibri"/>
      </rPr>
      <t>If the UEM server does not provide automated mechanisms for supporting account management functions, this is a finding.</t>
    </r>
  </si>
  <si>
    <t>V-234287</t>
  </si>
  <si>
    <r>
      <rPr>
        <sz val="11"/>
        <rFont val="Calibri"/>
      </rPr>
      <t>The UEM server must automatically remove or disable temporary user accounts after 72 hours if supported by the UEM server.</t>
    </r>
  </si>
  <si>
    <r>
      <rPr>
        <sz val="11"/>
        <color rgb="FF000000"/>
        <rFont val="Calibri"/>
      </rPr>
      <t>Configure the UEM server to automatically remove or disable temporary user accounts after 72 hours, if supported by the UEM server.</t>
    </r>
  </si>
  <si>
    <r>
      <rPr>
        <sz val="11"/>
        <color rgb="FF000000"/>
        <rFont val="Calibri"/>
      </rPr>
      <t>If temporary user accounts remain active when no longer needed or for an excessive period, these accounts may be used to gain unauthorized access. To mitigate this risk, automated termination of all temporary user accounts must be set upon account creation.</t>
    </r>
    <r>
      <rPr>
        <sz val="11"/>
        <color rgb="FF000000"/>
        <rFont val="Calibri"/>
      </rPr>
      <t xml:space="preserve">
</t>
    </r>
    <r>
      <rPr>
        <sz val="11"/>
        <color rgb="FF000000"/>
        <rFont val="Calibri"/>
      </rPr>
      <t xml:space="preserve">Temporary user accounts are established as part of normal account activation procedures when there is a need for short-term accounts without the demand for immediacy in account activation. </t>
    </r>
    <r>
      <rPr>
        <sz val="11"/>
        <color rgb="FF000000"/>
        <rFont val="Calibri"/>
      </rPr>
      <t xml:space="preserve">
</t>
    </r>
    <r>
      <rPr>
        <sz val="11"/>
        <color rgb="FF000000"/>
        <rFont val="Calibri"/>
      </rPr>
      <t>If temporary user accounts are used, the application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</si>
  <si>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Requirement is Not Applicable when the UEM server is configured to use DoD Central Directory Service for administrator account authentication.</t>
    </r>
    <r>
      <rPr>
        <sz val="11"/>
        <color rgb="FF000000"/>
        <rFont val="Calibri"/>
      </rPr>
      <t xml:space="preserve">
</t>
    </r>
    <r>
      <rPr>
        <sz val="11"/>
        <color rgb="FF000000"/>
        <rFont val="Calibri"/>
      </rPr>
      <t>Verify the UEM server automatically removes or disables temporary user accounts after 72 hours, if supported by the UEM server.</t>
    </r>
    <r>
      <rPr>
        <sz val="11"/>
        <color rgb="FF000000"/>
        <rFont val="Calibri"/>
      </rPr>
      <t xml:space="preserve">
</t>
    </r>
    <r>
      <rPr>
        <sz val="11"/>
        <color rgb="FF000000"/>
        <rFont val="Calibri"/>
      </rPr>
      <t>If the UEM server does not automatically remove or disable temporary user accounts after 72 hours, if supported by the UEM server, this is a finding.</t>
    </r>
  </si>
  <si>
    <t>V-234288</t>
  </si>
  <si>
    <r>
      <rPr>
        <sz val="11"/>
        <rFont val="Calibri"/>
      </rPr>
      <t>The UEM server must automatically disable accounts after a 35-day period of account inactivity.</t>
    </r>
  </si>
  <si>
    <r>
      <rPr>
        <sz val="11"/>
        <color rgb="FF000000"/>
        <rFont val="Calibri"/>
      </rPr>
      <t>Configure the UEM server to automatically disable accounts after a 35-day period of account inactivity.</t>
    </r>
  </si>
  <si>
    <r>
      <rPr>
        <sz val="11"/>
        <color rgb="FF000000"/>
        <rFont val="Calibri"/>
      </rPr>
      <t>Attackers that are able to exploit an inactive account can potentially obtain and maintain undetected access to an application. Owners of inactive accounts will not notice if unauthorized access to their user account has been obtained. Applications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 xml:space="preserve">This policy does not apply to either emergency accounts or infrequently used accounts. Infrequently used accounts are local login administrator accounts used by system administrators when network or normal logon/access is not available. Emergency accounts are administrator accounts created in response to crisis situations.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Reference:PP-MDM-431027</t>
    </r>
  </si>
  <si>
    <r>
      <rPr>
        <sz val="11"/>
        <color rgb="FF000000"/>
        <rFont val="Calibri"/>
      </rPr>
      <t>Requirement is Not Applicable when the UEM server is configured to use DoD Central Directory Service for administrator account authentication.</t>
    </r>
    <r>
      <rPr>
        <sz val="11"/>
        <color rgb="FF000000"/>
        <rFont val="Calibri"/>
      </rPr>
      <t xml:space="preserve">
</t>
    </r>
    <r>
      <rPr>
        <sz val="11"/>
        <color rgb="FF000000"/>
        <rFont val="Calibri"/>
      </rPr>
      <t>Verify the UEM server automatically disables accounts after a 35-day period of account inactivity.</t>
    </r>
    <r>
      <rPr>
        <sz val="11"/>
        <color rgb="FF000000"/>
        <rFont val="Calibri"/>
      </rPr>
      <t xml:space="preserve">
</t>
    </r>
    <r>
      <rPr>
        <sz val="11"/>
        <color rgb="FF000000"/>
        <rFont val="Calibri"/>
      </rPr>
      <t>If the UEM server does not automatically disable accounts after a 35-day period of account inactivity, this is a finding.</t>
    </r>
  </si>
  <si>
    <t>V-234289</t>
  </si>
  <si>
    <r>
      <rPr>
        <sz val="11"/>
        <rFont val="Calibri"/>
      </rPr>
      <t>The UEM server must automatically audit account creation.</t>
    </r>
  </si>
  <si>
    <r>
      <rPr>
        <sz val="11"/>
        <color rgb="FF000000"/>
        <rFont val="Calibri"/>
      </rPr>
      <t>Configure the UEM server to automatically audit account creation.</t>
    </r>
  </si>
  <si>
    <r>
      <rPr>
        <sz val="11"/>
        <color rgb="FF000000"/>
        <rFont val="Calibri"/>
      </rPr>
      <t xml:space="preserve">Once an attacker establishes access to a system, the attacker often attempts to create a persistent method of re-establishing access. One way to accomplish this is for the attacker to simply create a new account. Auditing of account creation is one method for mitigating this risk. A comprehensive account management process will ensure an audit trail documents the creation of application user accounts and, as required, notifies administrators and/or application owners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authentication/access/auditing mechanisms meeting or exceeding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</si>
  <si>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automatically audits account creation.</t>
    </r>
    <r>
      <rPr>
        <sz val="11"/>
        <color rgb="FF000000"/>
        <rFont val="Calibri"/>
      </rPr>
      <t xml:space="preserve">
</t>
    </r>
    <r>
      <rPr>
        <sz val="11"/>
        <color rgb="FF000000"/>
        <rFont val="Calibri"/>
      </rPr>
      <t>If the UEM server does not automatically audit account creation, this is a finding.</t>
    </r>
  </si>
  <si>
    <t>V-234290</t>
  </si>
  <si>
    <r>
      <rPr>
        <sz val="11"/>
        <rFont val="Calibri"/>
      </rPr>
      <t>The UEM server must automatically audit account modification.</t>
    </r>
  </si>
  <si>
    <r>
      <rPr>
        <sz val="11"/>
        <color rgb="FF000000"/>
        <rFont val="Calibri"/>
      </rPr>
      <t>Configure the UEM server to automatically audit account modification.</t>
    </r>
  </si>
  <si>
    <r>
      <rPr>
        <sz val="11"/>
        <color rgb="FF000000"/>
        <rFont val="Calibri"/>
      </rPr>
      <t xml:space="preserve">Once an attacker establishes access to a system, the attacker often attempts to create a persistent method of re-establishing access. One way to accomplish this is for the attacker to simply modify an existing account. Auditing of account creation is one method for mitigating this risk. A comprehensive account management process will ensure an audit trail documents the creation of application user accounts and, as required, notifies administrators and/or application owners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authentication/access/auditing mechanisms meeting or exceeding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</si>
  <si>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automatically audits account modification.</t>
    </r>
    <r>
      <rPr>
        <sz val="11"/>
        <color rgb="FF000000"/>
        <rFont val="Calibri"/>
      </rPr>
      <t xml:space="preserve">
</t>
    </r>
    <r>
      <rPr>
        <sz val="11"/>
        <color rgb="FF000000"/>
        <rFont val="Calibri"/>
      </rPr>
      <t>If the UEM server does not automatically audit account modification, this is a finding.</t>
    </r>
  </si>
  <si>
    <t>V-234291</t>
  </si>
  <si>
    <r>
      <rPr>
        <sz val="11"/>
        <rFont val="Calibri"/>
      </rPr>
      <t>The UEM server must automatically audit account disabling actions.</t>
    </r>
  </si>
  <si>
    <r>
      <rPr>
        <sz val="11"/>
        <color rgb="FF000000"/>
        <rFont val="Calibri"/>
      </rPr>
      <t>Configure the UEM server to automatically audit account disabling actions.</t>
    </r>
  </si>
  <si>
    <r>
      <rPr>
        <sz val="11"/>
        <color rgb="FF000000"/>
        <rFont val="Calibri"/>
      </rPr>
      <t>When application accounts are disabled, user accessibility is affected. Once an attacker establishes access to an application, the attacker often attempts to disable authorized accounts to disrupt services or prevent the implementation of countermeasures. Auditing account disabling actions provides logging that can be used for forensic purposes.</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</si>
  <si>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the UEM server is configured to use DoD Central Directory Service for administrator account authentication.</t>
    </r>
    <r>
      <rPr>
        <sz val="11"/>
        <color rgb="FF000000"/>
        <rFont val="Calibri"/>
      </rPr>
      <t xml:space="preserve">
</t>
    </r>
    <r>
      <rPr>
        <sz val="11"/>
        <color rgb="FF000000"/>
        <rFont val="Calibri"/>
      </rPr>
      <t>Verify the UEM server automatically audits account disabling actions.</t>
    </r>
    <r>
      <rPr>
        <sz val="11"/>
        <color rgb="FF000000"/>
        <rFont val="Calibri"/>
      </rPr>
      <t xml:space="preserve">
</t>
    </r>
    <r>
      <rPr>
        <sz val="11"/>
        <color rgb="FF000000"/>
        <rFont val="Calibri"/>
      </rPr>
      <t>If the UEM server does not automatically audit account disabling actions, this is a finding.</t>
    </r>
  </si>
  <si>
    <t>V-234292</t>
  </si>
  <si>
    <r>
      <rPr>
        <sz val="11"/>
        <rFont val="Calibri"/>
      </rPr>
      <t>The UEM server must automatically audit account removal actions.</t>
    </r>
  </si>
  <si>
    <r>
      <rPr>
        <sz val="11"/>
        <color rgb="FF000000"/>
        <rFont val="Calibri"/>
      </rPr>
      <t>Configure the UEM server to automatically audit account removal actions.</t>
    </r>
  </si>
  <si>
    <r>
      <rPr>
        <sz val="11"/>
        <color rgb="FF000000"/>
        <rFont val="Calibri"/>
      </rPr>
      <t>When application accounts are removed, user accessibility is affected. Once an attacker establishes access to an application, the attacker often attempts to remove authorized accounts to disrupt services or prevent the implementation of countermeasures. Auditing account removal actions provides logging that can be used for forensic purposes.</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 mechanisms meeting or exceeding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</si>
  <si>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the UEM server is configured to use DoD Central Directory Service for administrator account authentication.</t>
    </r>
    <r>
      <rPr>
        <sz val="11"/>
        <color rgb="FF000000"/>
        <rFont val="Calibri"/>
      </rPr>
      <t xml:space="preserve">
</t>
    </r>
    <r>
      <rPr>
        <sz val="11"/>
        <color rgb="FF000000"/>
        <rFont val="Calibri"/>
      </rPr>
      <t>Verify the UEM server automatically audits account removal actions.</t>
    </r>
    <r>
      <rPr>
        <sz val="11"/>
        <color rgb="FF000000"/>
        <rFont val="Calibri"/>
      </rPr>
      <t xml:space="preserve">
</t>
    </r>
    <r>
      <rPr>
        <sz val="11"/>
        <color rgb="FF000000"/>
        <rFont val="Calibri"/>
      </rPr>
      <t>If the UEM server does not automatically audit account removal actions, this is a finding.</t>
    </r>
  </si>
  <si>
    <t>V-234310</t>
  </si>
  <si>
    <r>
      <rPr>
        <sz val="11"/>
        <rFont val="Calibri"/>
      </rPr>
      <t>The UEM server must enforce the limit of three consecutive invalid logon attempts by a user during a 15-minute time period.</t>
    </r>
  </si>
  <si>
    <r>
      <rPr>
        <sz val="11"/>
        <color rgb="FF000000"/>
        <rFont val="Calibri"/>
      </rPr>
      <t>Configure the UEM server to enforce the limit of three consecutive invalid logon attempts by a user during a 15-minute time period.</t>
    </r>
  </si>
  <si>
    <r>
      <rPr>
        <sz val="11"/>
        <color rgb="FF000000"/>
        <rFont val="Calibri"/>
      </rPr>
      <t xml:space="preserve">By limiting the number of failed login attempts, the risk of unauthorized system access via user password guessing, otherwise known as brute forcing, is reduced. Limits are imposed by locking the account.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Reference:PP-MDM-431028</t>
    </r>
  </si>
  <si>
    <r>
      <rPr>
        <sz val="11"/>
        <color rgb="FF000000"/>
        <rFont val="Calibri"/>
      </rPr>
      <t>Requirement is Not Applicable when the UEM server is configured to use DoD Central Directory Service for administrator account authentication.</t>
    </r>
    <r>
      <rPr>
        <sz val="11"/>
        <color rgb="FF000000"/>
        <rFont val="Calibri"/>
      </rPr>
      <t xml:space="preserve">
</t>
    </r>
    <r>
      <rPr>
        <sz val="11"/>
        <color rgb="FF000000"/>
        <rFont val="Calibri"/>
      </rPr>
      <t>Verify the UEM server enforces the limit of three consecutive invalid logon attempts by a user during a 15-minute time period.</t>
    </r>
    <r>
      <rPr>
        <sz val="11"/>
        <color rgb="FF000000"/>
        <rFont val="Calibri"/>
      </rPr>
      <t xml:space="preserve">
</t>
    </r>
    <r>
      <rPr>
        <sz val="11"/>
        <color rgb="FF000000"/>
        <rFont val="Calibri"/>
      </rPr>
      <t>If the UEM server does not enforce the limit of three consecutive invalid logon attempts by a user during a 15-minute time period, this is a finding.</t>
    </r>
  </si>
  <si>
    <t>V-234311</t>
  </si>
  <si>
    <r>
      <rPr>
        <sz val="11"/>
        <rFont val="Calibri"/>
      </rPr>
      <t>The UEM server must display the Standard Mandatory DoD Notice and Consent Banner before granting access to the application.</t>
    </r>
  </si>
  <si>
    <r>
      <rPr>
        <sz val="11"/>
        <color rgb="FF000000"/>
        <rFont val="Calibri"/>
      </rPr>
      <t>Configure the UEM server to display the Standard Mandatory DoD Notice and Consent Banner before granting access to the application.</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</si>
  <si>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 xml:space="preserve">"I've read &amp; consent to terms in IS user agreem't." </t>
    </r>
    <r>
      <rPr>
        <sz val="11"/>
        <color rgb="FF000000"/>
        <rFont val="Calibri"/>
      </rPr>
      <t xml:space="preserve">
</t>
    </r>
    <r>
      <rPr>
        <sz val="11"/>
        <color rgb="FF000000"/>
        <rFont val="Calibri"/>
      </rPr>
      <t xml:space="preserve">Satisfies:FTA_TAB.1.1, FMT_SMF.1.1(2) c.2 </t>
    </r>
    <r>
      <rPr>
        <sz val="11"/>
        <color rgb="FF000000"/>
        <rFont val="Calibri"/>
      </rPr>
      <t xml:space="preserve">
</t>
    </r>
    <r>
      <rPr>
        <sz val="11"/>
        <color rgb="FF000000"/>
        <rFont val="Calibri"/>
      </rPr>
      <t>Reference:PP-MDM-411056</t>
    </r>
  </si>
  <si>
    <r>
      <rPr>
        <sz val="11"/>
        <color rgb="FF000000"/>
        <rFont val="Calibri"/>
      </rPr>
      <t>Verify the UEM server displays the Standard Mandatory DoD Notice and Consent Banner before granting access to the application.</t>
    </r>
    <r>
      <rPr>
        <sz val="11"/>
        <color rgb="FF000000"/>
        <rFont val="Calibri"/>
      </rPr>
      <t xml:space="preserve">
</t>
    </r>
    <r>
      <rPr>
        <sz val="11"/>
        <color rgb="FF000000"/>
        <rFont val="Calibri"/>
      </rPr>
      <t>If the UEM server does not display the Standard Mandatory DoD Notice and Consent Banner before granting access to the application, this is a finding.</t>
    </r>
  </si>
  <si>
    <t>V-234312</t>
  </si>
  <si>
    <r>
      <rPr>
        <sz val="11"/>
        <rFont val="Calibri"/>
      </rPr>
      <t>The UEM server must retain the access banner until the user acknowledges acceptance of the access conditions.</t>
    </r>
  </si>
  <si>
    <t>CAT III (Low)</t>
  </si>
  <si>
    <r>
      <rPr>
        <sz val="11"/>
        <color rgb="FF000000"/>
        <rFont val="Calibri"/>
      </rPr>
      <t>Configure the UEM server to retain the access banner until the user acknowledges acceptance of the access conditions.</t>
    </r>
  </si>
  <si>
    <r>
      <rPr>
        <sz val="11"/>
        <color rgb="FF000000"/>
        <rFont val="Calibri"/>
      </rPr>
      <t xml:space="preserve">The banner must be acknowledged by the user prior to allowing the user access to the application. This provides assurance that the user has seen the message and accepted the conditions for access. If the consent banner is not acknowledged by the user, DoD will not be in compliance with system use notifications required by law. </t>
    </r>
    <r>
      <rPr>
        <sz val="11"/>
        <color rgb="FF000000"/>
        <rFont val="Calibri"/>
      </rPr>
      <t xml:space="preserve">
</t>
    </r>
    <r>
      <rPr>
        <sz val="11"/>
        <color rgb="FF000000"/>
        <rFont val="Calibri"/>
      </rPr>
      <t xml:space="preserve">To establish acceptance of the application usage policy, a click-through banner at application logon is required. The application must prevent further activity until the user executes a positive action to manifest agreement by clicking on a box indicating "OK". </t>
    </r>
    <r>
      <rPr>
        <sz val="11"/>
        <color rgb="FF000000"/>
        <rFont val="Calibri"/>
      </rPr>
      <t xml:space="preserve">
</t>
    </r>
    <r>
      <rPr>
        <sz val="11"/>
        <color rgb="FF000000"/>
        <rFont val="Calibri"/>
      </rPr>
      <t xml:space="preserve">Satisfies:FTA_TAB.1.1 </t>
    </r>
    <r>
      <rPr>
        <sz val="11"/>
        <color rgb="FF000000"/>
        <rFont val="Calibri"/>
      </rPr>
      <t xml:space="preserve">
</t>
    </r>
    <r>
      <rPr>
        <sz val="11"/>
        <color rgb="FF000000"/>
        <rFont val="Calibri"/>
      </rPr>
      <t>Reference:PP-MDM-413003</t>
    </r>
  </si>
  <si>
    <r>
      <rPr>
        <sz val="11"/>
        <color rgb="FF000000"/>
        <rFont val="Calibri"/>
      </rPr>
      <t>Verify the UEM server retains the access banner until the user acknowledges acceptance of the access conditions.</t>
    </r>
    <r>
      <rPr>
        <sz val="11"/>
        <color rgb="FF000000"/>
        <rFont val="Calibri"/>
      </rPr>
      <t xml:space="preserve">
</t>
    </r>
    <r>
      <rPr>
        <sz val="11"/>
        <color rgb="FF000000"/>
        <rFont val="Calibri"/>
      </rPr>
      <t>If the UEM server does not retain the access banner until the user acknowledges acceptance of the access conditions, this is a finding.</t>
    </r>
  </si>
  <si>
    <t>V-234318</t>
  </si>
  <si>
    <r>
      <rPr>
        <sz val="11"/>
        <rFont val="Calibri"/>
      </rPr>
      <t>The UEM server must protect against an individual (or process acting on behalf of an individual) falsely denying having performed organization-defined actions to be covered by non-repudiation.</t>
    </r>
  </si>
  <si>
    <r>
      <rPr>
        <sz val="11"/>
        <color rgb="FF000000"/>
        <rFont val="Calibri"/>
      </rPr>
      <t>Configure the UEM server to protect against an individual (or process acting on behalf of an individual) falsely denying having performed organization-defined actions to be covered by non-repudiation.</t>
    </r>
  </si>
  <si>
    <r>
      <rPr>
        <sz val="11"/>
        <color rgb="FF000000"/>
        <rFont val="Calibri"/>
      </rPr>
      <t xml:space="preserve">Without non-repudiation, it is impossible to positively attribute an action to an individual (or process acting on behalf of an individual). </t>
    </r>
    <r>
      <rPr>
        <sz val="11"/>
        <color rgb="FF000000"/>
        <rFont val="Calibri"/>
      </rPr>
      <t xml:space="preserve">
</t>
    </r>
    <r>
      <rPr>
        <sz val="11"/>
        <color rgb="FF000000"/>
        <rFont val="Calibri"/>
      </rPr>
      <t>Non-repudiation services can be used to determine if information originated from a particular individual, or if an individual took specific actions (e.g., sending an email, signing a contract, approving a procurement request) or received specific information. Non-repudiation protects individuals against later claims by an author of not having authored a particular document, a sender of not having transmitted a message, a receiver of not having received a message, or a signatory of not having signed a document. The application will be configured to provide non-repudiation services for an organization-defined set of commands that are used by the user (or processes action on behalf of the user).</t>
    </r>
    <r>
      <rPr>
        <sz val="11"/>
        <color rgb="FF000000"/>
        <rFont val="Calibri"/>
      </rPr>
      <t xml:space="preserve">
</t>
    </r>
    <r>
      <rPr>
        <sz val="11"/>
        <color rgb="FF000000"/>
        <rFont val="Calibri"/>
      </rPr>
      <t xml:space="preserve">DoD PKI provides for non-repudiation through the use of digital signatures. Non-repudiation requirements will vary from one application to another and will be defined based on application functionality, data sensitivity, and mission requirements. </t>
    </r>
    <r>
      <rPr>
        <sz val="11"/>
        <color rgb="FF000000"/>
        <rFont val="Calibri"/>
      </rPr>
      <t xml:space="preserve">
</t>
    </r>
    <r>
      <rPr>
        <sz val="11"/>
        <color rgb="FF000000"/>
        <rFont val="Calibri"/>
      </rPr>
      <t>Satisfies:FCS_COP.1.1(3), FCS_COP.1.1(4)</t>
    </r>
  </si>
  <si>
    <r>
      <rPr>
        <sz val="11"/>
        <color rgb="FF000000"/>
        <rFont val="Calibri"/>
      </rPr>
      <t>Verify the UEM server protects against an individual (or process acting on behalf of an individual) falsely denying having performed organization-defined actions to be covered by non-repudiation.</t>
    </r>
    <r>
      <rPr>
        <sz val="11"/>
        <color rgb="FF000000"/>
        <rFont val="Calibri"/>
      </rPr>
      <t xml:space="preserve">
</t>
    </r>
    <r>
      <rPr>
        <sz val="11"/>
        <color rgb="FF000000"/>
        <rFont val="Calibri"/>
      </rPr>
      <t>If the UEM server does not protect against an individual (or process acting on behalf of an individual) falsely denying having performed organization-defined actions to be covered by non-repudiation this is a finding.</t>
    </r>
  </si>
  <si>
    <t>V-234323</t>
  </si>
  <si>
    <r>
      <rPr>
        <sz val="11"/>
        <rFont val="Calibri"/>
      </rPr>
      <t>The UEM server must provide audit record generation capability for DoD-defined auditable events within all application components.</t>
    </r>
  </si>
  <si>
    <r>
      <rPr>
        <sz val="11"/>
        <color rgb="FF000000"/>
        <rFont val="Calibri"/>
      </rPr>
      <t>Configure the UEM server to provide audit record generation capability for DoD-defined auditable events within all application components.</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</si>
  <si>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DoD Required auditable events:</t>
    </r>
    <r>
      <rPr>
        <sz val="11"/>
        <color rgb="FF000000"/>
        <rFont val="Calibri"/>
      </rPr>
      <t xml:space="preserve">
</t>
    </r>
    <r>
      <rPr>
        <sz val="11"/>
        <color rgb="FF000000"/>
        <rFont val="Calibri"/>
      </rPr>
      <t>- Change in enrollment status</t>
    </r>
    <r>
      <rPr>
        <sz val="11"/>
        <color rgb="FF000000"/>
        <rFont val="Calibri"/>
      </rPr>
      <t xml:space="preserve">
</t>
    </r>
    <r>
      <rPr>
        <sz val="11"/>
        <color rgb="FF000000"/>
        <rFont val="Calibri"/>
      </rPr>
      <t>- Failure to apply policies to a mobile device</t>
    </r>
    <r>
      <rPr>
        <sz val="11"/>
        <color rgb="FF000000"/>
        <rFont val="Calibri"/>
      </rPr>
      <t xml:space="preserve">
</t>
    </r>
    <r>
      <rPr>
        <sz val="11"/>
        <color rgb="FF000000"/>
        <rFont val="Calibri"/>
      </rPr>
      <t>- Start up and shut down of the UEM System</t>
    </r>
    <r>
      <rPr>
        <sz val="11"/>
        <color rgb="FF000000"/>
        <rFont val="Calibri"/>
      </rPr>
      <t xml:space="preserve">
</t>
    </r>
    <r>
      <rPr>
        <sz val="11"/>
        <color rgb="FF000000"/>
        <rFont val="Calibri"/>
      </rPr>
      <t>- All administrative actions</t>
    </r>
    <r>
      <rPr>
        <sz val="11"/>
        <color rgb="FF000000"/>
        <rFont val="Calibri"/>
      </rPr>
      <t xml:space="preserve">
</t>
    </r>
    <r>
      <rPr>
        <sz val="11"/>
        <color rgb="FF000000"/>
        <rFont val="Calibri"/>
      </rPr>
      <t>- Commands issued to the UEM Agent</t>
    </r>
    <r>
      <rPr>
        <sz val="11"/>
        <color rgb="FF000000"/>
        <rFont val="Calibri"/>
      </rPr>
      <t xml:space="preserve">
</t>
    </r>
    <r>
      <rPr>
        <sz val="11"/>
        <color rgb="FF000000"/>
        <rFont val="Calibri"/>
      </rPr>
      <t>- Server component failure</t>
    </r>
    <r>
      <rPr>
        <sz val="11"/>
        <color rgb="FF000000"/>
        <rFont val="Calibri"/>
      </rPr>
      <t xml:space="preserve">
</t>
    </r>
    <r>
      <rPr>
        <sz val="11"/>
        <color rgb="FF000000"/>
        <rFont val="Calibri"/>
      </rPr>
      <t xml:space="preserve">- All system alerts, including system integrity verification failures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</si>
  <si>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Verify the UEM server provides audit record generation capability for DoD-defined auditable events within all application components.</t>
    </r>
    <r>
      <rPr>
        <sz val="11"/>
        <color rgb="FF000000"/>
        <rFont val="Calibri"/>
      </rPr>
      <t xml:space="preserve">
</t>
    </r>
    <r>
      <rPr>
        <sz val="11"/>
        <color rgb="FF000000"/>
        <rFont val="Calibri"/>
      </rPr>
      <t>If the UEM server does not provide audit record generation capability for DoD-defined auditable events within all application components, this is a finding.</t>
    </r>
  </si>
  <si>
    <t>V-234324</t>
  </si>
  <si>
    <r>
      <rPr>
        <sz val="11"/>
        <rFont val="Calibri"/>
      </rPr>
      <t>The UEM server must be configured to provide audit records in a manner suitable for the Authorized Administrators to interpret the information.</t>
    </r>
  </si>
  <si>
    <r>
      <rPr>
        <sz val="11"/>
        <color rgb="FF000000"/>
        <rFont val="Calibri"/>
      </rPr>
      <t>Configure the UEM server to be configured to provide audit records in a manner suitable for the Authorized Administrators to interpret the information.</t>
    </r>
  </si>
  <si>
    <r>
      <rPr>
        <sz val="11"/>
        <color rgb="FF000000"/>
        <rFont val="Calibri"/>
      </rPr>
      <t xml:space="preserve">Successful incident response and auditing relies on timely, accurate system information and analysis in order to allow the organization to identify and respond to potential incidents in a proficient manner. If the application does not provide the ability to centrally review the application logs, forensic analysis is negatively impacted. </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or application has multiple logging components written to different locations or systems.</t>
    </r>
    <r>
      <rPr>
        <sz val="11"/>
        <color rgb="FF000000"/>
        <rFont val="Calibri"/>
      </rPr>
      <t xml:space="preserve">
</t>
    </r>
    <r>
      <rPr>
        <sz val="11"/>
        <color rgb="FF000000"/>
        <rFont val="Calibri"/>
      </rPr>
      <t xml:space="preserve">Automated mechanisms for centralized reviews and analyses include, for example, Security Information Management products. </t>
    </r>
    <r>
      <rPr>
        <sz val="11"/>
        <color rgb="FF000000"/>
        <rFont val="Calibri"/>
      </rPr>
      <t xml:space="preserve">
</t>
    </r>
    <r>
      <rPr>
        <sz val="11"/>
        <color rgb="FF000000"/>
        <rFont val="Calibri"/>
      </rPr>
      <t xml:space="preserve">Satisfies:FAU_SAR.1.2 </t>
    </r>
    <r>
      <rPr>
        <sz val="11"/>
        <color rgb="FF000000"/>
        <rFont val="Calibri"/>
      </rPr>
      <t xml:space="preserve">
</t>
    </r>
    <r>
      <rPr>
        <sz val="11"/>
        <color rgb="FF000000"/>
        <rFont val="Calibri"/>
      </rPr>
      <t>Reference:PP-MDM-413050</t>
    </r>
  </si>
  <si>
    <r>
      <rPr>
        <sz val="11"/>
        <color rgb="FF000000"/>
        <rFont val="Calibri"/>
      </rPr>
      <t>Verify the UEM server provides audit records in a manner suitable for the Authorized Administrators to interpret the information.</t>
    </r>
    <r>
      <rPr>
        <sz val="11"/>
        <color rgb="FF000000"/>
        <rFont val="Calibri"/>
      </rPr>
      <t xml:space="preserve">
</t>
    </r>
    <r>
      <rPr>
        <sz val="11"/>
        <color rgb="FF000000"/>
        <rFont val="Calibri"/>
      </rPr>
      <t>If the UEM server does not provide audit records in a manner suitable for the Authorized Administrators to interpret the information, this is a finding.</t>
    </r>
  </si>
  <si>
    <t>V-234325</t>
  </si>
  <si>
    <r>
      <rPr>
        <sz val="11"/>
        <rFont val="Calibri"/>
      </rPr>
      <t>The UEM server must be configured to allow only specific administrator roles to select which auditable events are to be audited.</t>
    </r>
  </si>
  <si>
    <r>
      <rPr>
        <sz val="11"/>
        <color rgb="FF000000"/>
        <rFont val="Calibri"/>
      </rPr>
      <t>Configure the UEM server to be configured to allow only specific administrator roles to select which auditable events are to be audited.</t>
    </r>
  </si>
  <si>
    <r>
      <rPr>
        <sz val="11"/>
        <color rgb="FF000000"/>
        <rFont val="Calibri"/>
      </rPr>
      <t xml:space="preserve">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 </t>
    </r>
    <r>
      <rPr>
        <sz val="11"/>
        <color rgb="FF000000"/>
        <rFont val="Calibri"/>
      </rPr>
      <t xml:space="preserve">
</t>
    </r>
    <r>
      <rPr>
        <sz val="11"/>
        <color rgb="FF000000"/>
        <rFont val="Calibri"/>
      </rPr>
      <t xml:space="preserve">The list of audited events is the set of events for which audits are to be generated. This set of events is typically a subset of the list of all events for which the system is capable of generating audit records. </t>
    </r>
    <r>
      <rPr>
        <sz val="11"/>
        <color rgb="FF000000"/>
        <rFont val="Calibri"/>
      </rPr>
      <t xml:space="preserve">
</t>
    </r>
    <r>
      <rPr>
        <sz val="11"/>
        <color rgb="FF000000"/>
        <rFont val="Calibri"/>
      </rPr>
      <t xml:space="preserve">Satisfies:FMT_SMR.1.1(1) </t>
    </r>
    <r>
      <rPr>
        <sz val="11"/>
        <color rgb="FF000000"/>
        <rFont val="Calibri"/>
      </rPr>
      <t xml:space="preserve">
</t>
    </r>
    <r>
      <rPr>
        <sz val="11"/>
        <color rgb="FF000000"/>
        <rFont val="Calibri"/>
      </rPr>
      <t>Reference:PP-MDM-411058</t>
    </r>
  </si>
  <si>
    <r>
      <rPr>
        <sz val="11"/>
        <color rgb="FF000000"/>
        <rFont val="Calibri"/>
      </rPr>
      <t>Verify the UEM server allows only specific administrator roles to select which auditable events are to be audited.</t>
    </r>
    <r>
      <rPr>
        <sz val="11"/>
        <color rgb="FF000000"/>
        <rFont val="Calibri"/>
      </rPr>
      <t xml:space="preserve">
</t>
    </r>
    <r>
      <rPr>
        <sz val="11"/>
        <color rgb="FF000000"/>
        <rFont val="Calibri"/>
      </rPr>
      <t>If the UEM server does not allow only specific administrator roles to select which auditable events are to be audited, this is a finding.</t>
    </r>
  </si>
  <si>
    <t>V-234326</t>
  </si>
  <si>
    <r>
      <rPr>
        <sz val="11"/>
        <rFont val="Calibri"/>
      </rPr>
      <t>The UEM server must generate audit records when successful/unsuccessful attempts to access privileges occur.</t>
    </r>
  </si>
  <si>
    <r>
      <rPr>
        <sz val="11"/>
        <color rgb="FF000000"/>
        <rFont val="Calibri"/>
      </rPr>
      <t>Configure the UEM server to generate audit records when successful/unsuccessful attempts to access privileges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</si>
  <si>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Satisfies:FAU_GEN.1.1(1)</t>
    </r>
  </si>
  <si>
    <r>
      <rPr>
        <sz val="11"/>
        <color rgb="FF000000"/>
        <rFont val="Calibri"/>
      </rPr>
      <t>Verify the UEM server generates audit records when successful/unsuccessful attempts to access privileges occur.</t>
    </r>
    <r>
      <rPr>
        <sz val="11"/>
        <color rgb="FF000000"/>
        <rFont val="Calibri"/>
      </rPr>
      <t xml:space="preserve">
</t>
    </r>
    <r>
      <rPr>
        <sz val="11"/>
        <color rgb="FF000000"/>
        <rFont val="Calibri"/>
      </rPr>
      <t>If the UEM server does not generate audit records when successful/unsuccessful attempts to access privileges occur, this is a finding.</t>
    </r>
  </si>
  <si>
    <t>V-234327</t>
  </si>
  <si>
    <r>
      <rPr>
        <sz val="11"/>
        <rFont val="Calibri"/>
      </rPr>
      <t>The UEM server must initiate session auditing upon startup.</t>
    </r>
  </si>
  <si>
    <r>
      <rPr>
        <sz val="11"/>
        <color rgb="FF000000"/>
        <rFont val="Calibri"/>
      </rPr>
      <t>Configure the UEM server to initiate session auditing upon startup.</t>
    </r>
  </si>
  <si>
    <r>
      <rPr>
        <sz val="11"/>
        <color rgb="FF000000"/>
        <rFont val="Calibri"/>
      </rPr>
      <t xml:space="preserve">If auditing is enabled late in the startup process, the actions of some start-up processes may not be audited. Some audit systems also maintain state information only available if auditing is enabled before a given process is created. </t>
    </r>
    <r>
      <rPr>
        <sz val="11"/>
        <color rgb="FF000000"/>
        <rFont val="Calibri"/>
      </rPr>
      <t xml:space="preserve">
</t>
    </r>
    <r>
      <rPr>
        <sz val="11"/>
        <color rgb="FF000000"/>
        <rFont val="Calibri"/>
      </rPr>
      <t>Satisfies:FAU_GEN.1.1(1)</t>
    </r>
  </si>
  <si>
    <r>
      <rPr>
        <sz val="11"/>
        <color rgb="FF000000"/>
        <rFont val="Calibri"/>
      </rPr>
      <t>Verify the UEM server initiate session auditing upon startup.</t>
    </r>
    <r>
      <rPr>
        <sz val="11"/>
        <color rgb="FF000000"/>
        <rFont val="Calibri"/>
      </rPr>
      <t xml:space="preserve">
</t>
    </r>
    <r>
      <rPr>
        <sz val="11"/>
        <color rgb="FF000000"/>
        <rFont val="Calibri"/>
      </rPr>
      <t>If the UEM server does not initiate session auditing upon startup, this is a finding.</t>
    </r>
  </si>
  <si>
    <t>V-234328</t>
  </si>
  <si>
    <r>
      <rPr>
        <sz val="11"/>
        <rFont val="Calibri"/>
      </rPr>
      <t>The UEM server must be configured to produce audit records containing information to establish what type of events occurred.</t>
    </r>
  </si>
  <si>
    <r>
      <rPr>
        <sz val="11"/>
        <color rgb="FF000000"/>
        <rFont val="Calibri"/>
      </rPr>
      <t>Configure the UEM server to be configured to produce audit records containing information to establish what type of events occurred.</t>
    </r>
  </si>
  <si>
    <r>
      <rPr>
        <sz val="11"/>
        <color rgb="FF000000"/>
        <rFont val="Calibri"/>
      </rPr>
      <t xml:space="preserve">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 xml:space="preserve">Satisfies:FAU_GEN.1.2(1) </t>
    </r>
    <r>
      <rPr>
        <sz val="11"/>
        <color rgb="FF000000"/>
        <rFont val="Calibri"/>
      </rPr>
      <t xml:space="preserve">
</t>
    </r>
    <r>
      <rPr>
        <sz val="11"/>
        <color rgb="FF000000"/>
        <rFont val="Calibri"/>
      </rPr>
      <t>Reference:PP-MDM-412060</t>
    </r>
  </si>
  <si>
    <r>
      <rPr>
        <sz val="11"/>
        <color rgb="FF000000"/>
        <rFont val="Calibri"/>
      </rPr>
      <t>Verify the UEM server produces audit records containing information to establish what type of events occurred.</t>
    </r>
    <r>
      <rPr>
        <sz val="11"/>
        <color rgb="FF000000"/>
        <rFont val="Calibri"/>
      </rPr>
      <t xml:space="preserve">
</t>
    </r>
    <r>
      <rPr>
        <sz val="11"/>
        <color rgb="FF000000"/>
        <rFont val="Calibri"/>
      </rPr>
      <t>If the UEM server does not produce audit records containing information to establish what type of events occurred, this is a finding.</t>
    </r>
  </si>
  <si>
    <t>V-234329</t>
  </si>
  <si>
    <r>
      <rPr>
        <sz val="11"/>
        <rFont val="Calibri"/>
      </rPr>
      <t>The UEM server must be configured to produce audit records containing information to establish when (date and time) the events occurred.</t>
    </r>
  </si>
  <si>
    <r>
      <rPr>
        <sz val="11"/>
        <color rgb="FF000000"/>
        <rFont val="Calibri"/>
      </rPr>
      <t>Configure the UEM server to be configured to produce audit records containing information to establish when (date and time) the events occurred.</t>
    </r>
  </si>
  <si>
    <r>
      <rPr>
        <sz val="11"/>
        <color rgb="FF000000"/>
        <rFont val="Calibri"/>
      </rPr>
      <t>Without establishing when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when events occurred (date and time). </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 xml:space="preserve">Satisfies:FAU_GEN.1.2(1) </t>
    </r>
    <r>
      <rPr>
        <sz val="11"/>
        <color rgb="FF000000"/>
        <rFont val="Calibri"/>
      </rPr>
      <t xml:space="preserve">
</t>
    </r>
    <r>
      <rPr>
        <sz val="11"/>
        <color rgb="FF000000"/>
        <rFont val="Calibri"/>
      </rPr>
      <t>Reference:PP-MDM-412060</t>
    </r>
  </si>
  <si>
    <r>
      <rPr>
        <sz val="11"/>
        <color rgb="FF000000"/>
        <rFont val="Calibri"/>
      </rPr>
      <t>Verify the UEM server produces audit records containing information to establish when (date and time) the events occurred.</t>
    </r>
    <r>
      <rPr>
        <sz val="11"/>
        <color rgb="FF000000"/>
        <rFont val="Calibri"/>
      </rPr>
      <t xml:space="preserve">
</t>
    </r>
    <r>
      <rPr>
        <sz val="11"/>
        <color rgb="FF000000"/>
        <rFont val="Calibri"/>
      </rPr>
      <t>If the UEM server does not produce audit records containing information to establish when (date and time) the events occurred, this is a finding.</t>
    </r>
  </si>
  <si>
    <t>V-234330</t>
  </si>
  <si>
    <r>
      <rPr>
        <sz val="11"/>
        <rFont val="Calibri"/>
      </rPr>
      <t>The UEM server must be configured to produce audit records containing information to establish where the events occurred.</t>
    </r>
  </si>
  <si>
    <r>
      <rPr>
        <sz val="11"/>
        <color rgb="FF000000"/>
        <rFont val="Calibri"/>
      </rPr>
      <t>Configure the UEM server to be configured to produce audit records containing information to establish where the events occurred.</t>
    </r>
  </si>
  <si>
    <r>
      <rPr>
        <sz val="11"/>
        <color rgb="FF000000"/>
        <rFont val="Calibri"/>
      </rPr>
      <t xml:space="preserve">Failure to generate these audit records makes it more difficult to identify or investigate attempted or successful compromises, potentially causing incidents to last longer than necessary. </t>
    </r>
    <r>
      <rPr>
        <sz val="11"/>
        <color rgb="FF000000"/>
        <rFont val="Calibri"/>
      </rPr>
      <t xml:space="preserve">
</t>
    </r>
    <r>
      <rPr>
        <sz val="11"/>
        <color rgb="FF000000"/>
        <rFont val="Calibri"/>
      </rPr>
      <t xml:space="preserve">Satisfies:FAU_GEN.1.2(1) </t>
    </r>
    <r>
      <rPr>
        <sz val="11"/>
        <color rgb="FF000000"/>
        <rFont val="Calibri"/>
      </rPr>
      <t xml:space="preserve">
</t>
    </r>
    <r>
      <rPr>
        <sz val="11"/>
        <color rgb="FF000000"/>
        <rFont val="Calibri"/>
      </rPr>
      <t>Reference:PP-MDM-412060</t>
    </r>
  </si>
  <si>
    <r>
      <rPr>
        <sz val="11"/>
        <color rgb="FF000000"/>
        <rFont val="Calibri"/>
      </rPr>
      <t>Verify the UEM server produces audit records containing information to establish where the events occurred.</t>
    </r>
    <r>
      <rPr>
        <sz val="11"/>
        <color rgb="FF000000"/>
        <rFont val="Calibri"/>
      </rPr>
      <t xml:space="preserve">
</t>
    </r>
    <r>
      <rPr>
        <sz val="11"/>
        <color rgb="FF000000"/>
        <rFont val="Calibri"/>
      </rPr>
      <t>If the UEM server does not produce audit records containing information to establish where the events occurred, this is a finding.</t>
    </r>
  </si>
  <si>
    <t>V-234331</t>
  </si>
  <si>
    <r>
      <rPr>
        <sz val="11"/>
        <rFont val="Calibri"/>
      </rPr>
      <t>The UEM server must be configured to produce audit records containing information to establish the source of the events.</t>
    </r>
  </si>
  <si>
    <r>
      <rPr>
        <sz val="11"/>
        <color rgb="FF000000"/>
        <rFont val="Calibri"/>
      </rPr>
      <t>Configure the UEM server to be configured to produce audit records containing information to establish the source of the events.</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</si>
  <si>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 xml:space="preserve">In the case of centralized logging, the source would be the application name accompanied by the host or client name. </t>
    </r>
    <r>
      <rPr>
        <sz val="11"/>
        <color rgb="FF000000"/>
        <rFont val="Calibri"/>
      </rPr>
      <t xml:space="preserve">
</t>
    </r>
    <r>
      <rPr>
        <sz val="11"/>
        <color rgb="FF000000"/>
        <rFont val="Calibri"/>
      </rPr>
      <t>In order to compile an accurate risk assessment, and provide forensic analysis, it is essential for security personnel to know the source of the event, particularly in the case of centralized logging.</t>
    </r>
    <r>
      <rPr>
        <sz val="11"/>
        <color rgb="FF000000"/>
        <rFont val="Calibri"/>
      </rPr>
      <t xml:space="preserve">
</t>
    </r>
    <r>
      <rPr>
        <sz val="11"/>
        <color rgb="FF000000"/>
        <rFont val="Calibri"/>
      </rPr>
      <t xml:space="preserve">Associating information about the source of the event within the application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 xml:space="preserve">Satisfies:FAU_GEN.1.2(1) </t>
    </r>
    <r>
      <rPr>
        <sz val="11"/>
        <color rgb="FF000000"/>
        <rFont val="Calibri"/>
      </rPr>
      <t xml:space="preserve">
</t>
    </r>
    <r>
      <rPr>
        <sz val="11"/>
        <color rgb="FF000000"/>
        <rFont val="Calibri"/>
      </rPr>
      <t>Reference:PP-MDM-412060</t>
    </r>
  </si>
  <si>
    <r>
      <rPr>
        <sz val="11"/>
        <color rgb="FF000000"/>
        <rFont val="Calibri"/>
      </rPr>
      <t>Verify the UEM server produces audit records containing information to establish the source of the events.</t>
    </r>
    <r>
      <rPr>
        <sz val="11"/>
        <color rgb="FF000000"/>
        <rFont val="Calibri"/>
      </rPr>
      <t xml:space="preserve">
</t>
    </r>
    <r>
      <rPr>
        <sz val="11"/>
        <color rgb="FF000000"/>
        <rFont val="Calibri"/>
      </rPr>
      <t>If the UEM server does not produce audit records containing information to establish the source of the events, this is a finding.</t>
    </r>
  </si>
  <si>
    <t>V-234332</t>
  </si>
  <si>
    <r>
      <rPr>
        <sz val="11"/>
        <rFont val="Calibri"/>
      </rPr>
      <t>The UEM server must be configured to produce audit records that contain information to establish the outcome of the events.</t>
    </r>
  </si>
  <si>
    <r>
      <rPr>
        <sz val="11"/>
        <color rgb="FF000000"/>
        <rFont val="Calibri"/>
      </rPr>
      <t>Configure the UEM server to be configured to produce audit records that contain information to establish the outcome of the events.</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</si>
  <si>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 xml:space="preserve">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 </t>
    </r>
    <r>
      <rPr>
        <sz val="11"/>
        <color rgb="FF000000"/>
        <rFont val="Calibri"/>
      </rPr>
      <t xml:space="preserve">
</t>
    </r>
    <r>
      <rPr>
        <sz val="11"/>
        <color rgb="FF000000"/>
        <rFont val="Calibri"/>
      </rPr>
      <t xml:space="preserve">Satisfies:FAU_GEN.1.2(1) </t>
    </r>
    <r>
      <rPr>
        <sz val="11"/>
        <color rgb="FF000000"/>
        <rFont val="Calibri"/>
      </rPr>
      <t xml:space="preserve">
</t>
    </r>
    <r>
      <rPr>
        <sz val="11"/>
        <color rgb="FF000000"/>
        <rFont val="Calibri"/>
      </rPr>
      <t>Reference:PP-MDM-412060</t>
    </r>
  </si>
  <si>
    <r>
      <rPr>
        <sz val="11"/>
        <color rgb="FF000000"/>
        <rFont val="Calibri"/>
      </rPr>
      <t>Verify the UEM server produces audit records that contain information to establish the outcome of the events.</t>
    </r>
    <r>
      <rPr>
        <sz val="11"/>
        <color rgb="FF000000"/>
        <rFont val="Calibri"/>
      </rPr>
      <t xml:space="preserve">
</t>
    </r>
    <r>
      <rPr>
        <sz val="11"/>
        <color rgb="FF000000"/>
        <rFont val="Calibri"/>
      </rPr>
      <t>If the UEM server does not produce audit records that contain information to establish the outcome of the events, this is a finding.</t>
    </r>
  </si>
  <si>
    <t>V-234333</t>
  </si>
  <si>
    <r>
      <rPr>
        <sz val="11"/>
        <rFont val="Calibri"/>
      </rPr>
      <t>The UEM server must be configured to generate audit records containing information that establishes the identity of any individual or process associated with the event.</t>
    </r>
  </si>
  <si>
    <r>
      <rPr>
        <sz val="11"/>
        <color rgb="FF000000"/>
        <rFont val="Calibri"/>
      </rPr>
      <t>Configure the UEM server to be configured to generate audit records containing information that establishes the identity of any individual or process associated with the event.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</si>
  <si>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 xml:space="preserve">Event identifiers (if authenticated or otherwise known) include, but are not limited to, user database tables, primary key values, user names, or process identifiers. </t>
    </r>
    <r>
      <rPr>
        <sz val="11"/>
        <color rgb="FF000000"/>
        <rFont val="Calibri"/>
      </rPr>
      <t xml:space="preserve">
</t>
    </r>
    <r>
      <rPr>
        <sz val="11"/>
        <color rgb="FF000000"/>
        <rFont val="Calibri"/>
      </rPr>
      <t xml:space="preserve">Satisfies:FAU_GEN.1.2(1) </t>
    </r>
    <r>
      <rPr>
        <sz val="11"/>
        <color rgb="FF000000"/>
        <rFont val="Calibri"/>
      </rPr>
      <t xml:space="preserve">
</t>
    </r>
    <r>
      <rPr>
        <sz val="11"/>
        <color rgb="FF000000"/>
        <rFont val="Calibri"/>
      </rPr>
      <t>Reference:PP-MDM-412060</t>
    </r>
  </si>
  <si>
    <r>
      <rPr>
        <sz val="11"/>
        <color rgb="FF000000"/>
        <rFont val="Calibri"/>
      </rPr>
      <t>Verify the UEM server generates audit records containing information that establishes the identity of any individual or process associated with the event.</t>
    </r>
    <r>
      <rPr>
        <sz val="11"/>
        <color rgb="FF000000"/>
        <rFont val="Calibri"/>
      </rPr>
      <t xml:space="preserve">
</t>
    </r>
    <r>
      <rPr>
        <sz val="11"/>
        <color rgb="FF000000"/>
        <rFont val="Calibri"/>
      </rPr>
      <t>If the UEM server does not generate audit records containing information that establishes the identity of any individual or process associated with the event, this is a finding.</t>
    </r>
  </si>
  <si>
    <t>V-234334</t>
  </si>
  <si>
    <r>
      <rPr>
        <sz val="11"/>
        <rFont val="Calibri"/>
      </rPr>
      <t>The UEM server must be configured to generate audit records containing the full-text recording of privileged commands or the individual identities of group account users.</t>
    </r>
  </si>
  <si>
    <r>
      <rPr>
        <sz val="11"/>
        <color rgb="FF000000"/>
        <rFont val="Calibri"/>
      </rPr>
      <t>Configure the UEM server to be configured to generate audit records containing the full-text recording of privileged commands or the individual identities of group account users.</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</si>
  <si>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either full-text recording of privileged commands or the individual identities of group users,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 xml:space="preserve">In addition, the application must have the capability to include organization-defined additional, more detailed information in the audit records for audit events. </t>
    </r>
    <r>
      <rPr>
        <sz val="11"/>
        <color rgb="FF000000"/>
        <rFont val="Calibri"/>
      </rPr>
      <t xml:space="preserve">
</t>
    </r>
    <r>
      <rPr>
        <sz val="11"/>
        <color rgb="FF000000"/>
        <rFont val="Calibri"/>
      </rPr>
      <t xml:space="preserve">Satisfies:FAU_GEN.1.2(1) </t>
    </r>
    <r>
      <rPr>
        <sz val="11"/>
        <color rgb="FF000000"/>
        <rFont val="Calibri"/>
      </rPr>
      <t xml:space="preserve">
</t>
    </r>
    <r>
      <rPr>
        <sz val="11"/>
        <color rgb="FF000000"/>
        <rFont val="Calibri"/>
      </rPr>
      <t>Reference:PP-MDM-412060</t>
    </r>
  </si>
  <si>
    <r>
      <rPr>
        <sz val="11"/>
        <color rgb="FF000000"/>
        <rFont val="Calibri"/>
      </rPr>
      <t>Verify the UEM server generates audit records containing the full-text recording of privileged commands or the individual identities of group account users.</t>
    </r>
    <r>
      <rPr>
        <sz val="11"/>
        <color rgb="FF000000"/>
        <rFont val="Calibri"/>
      </rPr>
      <t xml:space="preserve">
</t>
    </r>
    <r>
      <rPr>
        <sz val="11"/>
        <color rgb="FF000000"/>
        <rFont val="Calibri"/>
      </rPr>
      <t>If the UEM server does not generate audit records containing the full-text recording of privileged commands or the individual identities of group account users, this is a finding.</t>
    </r>
  </si>
  <si>
    <t>V-234335</t>
  </si>
  <si>
    <r>
      <rPr>
        <sz val="11"/>
        <rFont val="Calibri"/>
      </rPr>
      <t>The UEM SRG must alert the ISSO and SA (at a minimum) in the event of an audit processing failure.</t>
    </r>
  </si>
  <si>
    <r>
      <rPr>
        <sz val="11"/>
        <color rgb="FF000000"/>
        <rFont val="Calibri"/>
      </rPr>
      <t>Configure the UEM server to alert the ISSO and SA (at a minimum) in the event of an audit processing failure.</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</si>
  <si>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 xml:space="preserve">This requirement applies to each audit data storage repository (i.e., distinct information system component where audit records are stored), the centralized audit storage capacity of organizations (i.e., all audit data storage repositories combined), or both. </t>
    </r>
    <r>
      <rPr>
        <sz val="11"/>
        <color rgb="FF000000"/>
        <rFont val="Calibri"/>
      </rPr>
      <t xml:space="preserve">
</t>
    </r>
    <r>
      <rPr>
        <sz val="11"/>
        <color rgb="FF000000"/>
        <rFont val="Calibri"/>
      </rPr>
      <t xml:space="preserve">Satisfies:FAU_ALT_EXT.1.1 </t>
    </r>
    <r>
      <rPr>
        <sz val="11"/>
        <color rgb="FF000000"/>
        <rFont val="Calibri"/>
      </rPr>
      <t xml:space="preserve">
</t>
    </r>
    <r>
      <rPr>
        <sz val="11"/>
        <color rgb="FF000000"/>
        <rFont val="Calibri"/>
      </rPr>
      <t>Reference:PP-MDM-412059</t>
    </r>
  </si>
  <si>
    <r>
      <rPr>
        <sz val="11"/>
        <color rgb="FF000000"/>
        <rFont val="Calibri"/>
      </rPr>
      <t>Verify the UEM server alerts the ISSO and SA (at a minimum) in the event of an audit processing failure.</t>
    </r>
    <r>
      <rPr>
        <sz val="11"/>
        <color rgb="FF000000"/>
        <rFont val="Calibri"/>
      </rPr>
      <t xml:space="preserve">
</t>
    </r>
    <r>
      <rPr>
        <sz val="11"/>
        <color rgb="FF000000"/>
        <rFont val="Calibri"/>
      </rPr>
      <t>If the UEM server does not alert the ISSO and SA (at a minimum) in the event of an audit processing failure, this is a finding.</t>
    </r>
  </si>
  <si>
    <t>V-234340</t>
  </si>
  <si>
    <r>
      <rPr>
        <sz val="11"/>
        <rFont val="Calibri"/>
      </rPr>
      <t>The UEM server must use host operating system clocks to generate time stamps for audit records.</t>
    </r>
  </si>
  <si>
    <r>
      <rPr>
        <sz val="11"/>
        <color rgb="FF000000"/>
        <rFont val="Calibri"/>
      </rPr>
      <t>Configure the UEM server to use host operating system clocks to generate time stamps for audit records.</t>
    </r>
  </si>
  <si>
    <r>
      <rPr>
        <sz val="11"/>
        <color rgb="FF000000"/>
        <rFont val="Calibri"/>
      </rPr>
      <t xml:space="preserve">Without an internal clock used as the reference for the time stored on each event to provide a trusted common reference for the time, forensic analysis would be impeded.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 xml:space="preserve">If the internal clock is not used, the system may not be able to provide time stamps for log messages. Additionally, externally generated time stamps may not be accurate. Applications can use the capability of an operating system or purpose-built module for this purpose. </t>
    </r>
    <r>
      <rPr>
        <sz val="11"/>
        <color rgb="FF000000"/>
        <rFont val="Calibri"/>
      </rPr>
      <t xml:space="preserve">
</t>
    </r>
    <r>
      <rPr>
        <sz val="11"/>
        <color rgb="FF000000"/>
        <rFont val="Calibri"/>
      </rPr>
      <t>Satisfies: OE.TIMESTAMP, FAU_GEN.1.2(1)</t>
    </r>
  </si>
  <si>
    <r>
      <rPr>
        <sz val="11"/>
        <color rgb="FF000000"/>
        <rFont val="Calibri"/>
      </rPr>
      <t>Verify the UEM server uses host operating system clocks to generate time stamps for audit records.</t>
    </r>
    <r>
      <rPr>
        <sz val="11"/>
        <color rgb="FF000000"/>
        <rFont val="Calibri"/>
      </rPr>
      <t xml:space="preserve">
</t>
    </r>
    <r>
      <rPr>
        <sz val="11"/>
        <color rgb="FF000000"/>
        <rFont val="Calibri"/>
      </rPr>
      <t>If the UEM server does not use host operating system clocks to generate time stamps for audit records, this is a finding</t>
    </r>
  </si>
  <si>
    <t>V-234341</t>
  </si>
  <si>
    <r>
      <rPr>
        <sz val="11"/>
        <rFont val="Calibri"/>
      </rPr>
      <t>The UEM server must protect audit information from any type of unauthorized read access.</t>
    </r>
  </si>
  <si>
    <r>
      <rPr>
        <sz val="11"/>
        <color rgb="FF000000"/>
        <rFont val="Calibri"/>
      </rPr>
      <t>Configure the UEM server to protect audit information from any type of unauthorized read access.</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</si>
  <si>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must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Satisfies:FIA_UAU.1.2, FMT_SMR.1.1(1)</t>
    </r>
  </si>
  <si>
    <r>
      <rPr>
        <sz val="11"/>
        <color rgb="FF000000"/>
        <rFont val="Calibri"/>
      </rPr>
      <t>Verify the UEM server protects audit information from any type of unauthorized read access.</t>
    </r>
    <r>
      <rPr>
        <sz val="11"/>
        <color rgb="FF000000"/>
        <rFont val="Calibri"/>
      </rPr>
      <t xml:space="preserve">
</t>
    </r>
    <r>
      <rPr>
        <sz val="11"/>
        <color rgb="FF000000"/>
        <rFont val="Calibri"/>
      </rPr>
      <t>If the UEM server does not protect audit information from any type of unauthorized read access, this is a finding</t>
    </r>
  </si>
  <si>
    <t>V-234342</t>
  </si>
  <si>
    <r>
      <rPr>
        <sz val="11"/>
        <rFont val="Calibri"/>
      </rPr>
      <t>The UEM server must protect audit information from unauthorized modification.</t>
    </r>
  </si>
  <si>
    <r>
      <rPr>
        <sz val="11"/>
        <color rgb="FF000000"/>
        <rFont val="Calibri"/>
      </rPr>
      <t>Configure the UEM server to protect audit information from unauthorized modification.</t>
    </r>
  </si>
  <si>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Satisfies:FIA_UAU.1.2, FMT_SMR.1.1(1)</t>
    </r>
  </si>
  <si>
    <r>
      <rPr>
        <sz val="11"/>
        <color rgb="FF000000"/>
        <rFont val="Calibri"/>
      </rPr>
      <t>Verify the UEM server protects audit information from unauthorized modification.</t>
    </r>
    <r>
      <rPr>
        <sz val="11"/>
        <color rgb="FF000000"/>
        <rFont val="Calibri"/>
      </rPr>
      <t xml:space="preserve">
</t>
    </r>
    <r>
      <rPr>
        <sz val="11"/>
        <color rgb="FF000000"/>
        <rFont val="Calibri"/>
      </rPr>
      <t>If the UEM server does not protect audit information from unauthorized modification, this is a finding.</t>
    </r>
  </si>
  <si>
    <t>V-234343</t>
  </si>
  <si>
    <r>
      <rPr>
        <sz val="11"/>
        <rFont val="Calibri"/>
      </rPr>
      <t>The UEM server must protect audit information from unauthorized deletion.</t>
    </r>
  </si>
  <si>
    <r>
      <rPr>
        <sz val="11"/>
        <color rgb="FF000000"/>
        <rFont val="Calibri"/>
      </rPr>
      <t>Configure the UEM server to protect audit information from unauthorized deletion.</t>
    </r>
  </si>
  <si>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Some commonly employed methods include: ensuring log files receive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Audit information may include data from other applications or be included with the audit application itself. </t>
    </r>
    <r>
      <rPr>
        <sz val="11"/>
        <color rgb="FF000000"/>
        <rFont val="Calibri"/>
      </rPr>
      <t xml:space="preserve">
</t>
    </r>
    <r>
      <rPr>
        <sz val="11"/>
        <color rgb="FF000000"/>
        <rFont val="Calibri"/>
      </rPr>
      <t>Satisfies:FIA_UAU.1.2, FMT_SMR.1.1(1)</t>
    </r>
  </si>
  <si>
    <r>
      <rPr>
        <sz val="11"/>
        <color rgb="FF000000"/>
        <rFont val="Calibri"/>
      </rPr>
      <t>Verify the UEM server protects audit information from unauthorized deletion.</t>
    </r>
    <r>
      <rPr>
        <sz val="11"/>
        <color rgb="FF000000"/>
        <rFont val="Calibri"/>
      </rPr>
      <t xml:space="preserve">
</t>
    </r>
    <r>
      <rPr>
        <sz val="11"/>
        <color rgb="FF000000"/>
        <rFont val="Calibri"/>
      </rPr>
      <t>If the UEM server does not protect audit information from unauthorized deletion, this is a finding</t>
    </r>
  </si>
  <si>
    <t>V-234347</t>
  </si>
  <si>
    <r>
      <rPr>
        <sz val="11"/>
        <rFont val="Calibri"/>
      </rPr>
      <t>The UEM server must back up audit records at least every seven days onto a log management server.</t>
    </r>
  </si>
  <si>
    <r>
      <rPr>
        <sz val="11"/>
        <color rgb="FF000000"/>
        <rFont val="Calibri"/>
      </rPr>
      <t>Configure the UEM server to back up audit records at least every seven days onto a log management server.</t>
    </r>
  </si>
  <si>
    <r>
      <rPr>
        <sz val="11"/>
        <color rgb="FF000000"/>
        <rFont val="Calibri"/>
      </rPr>
      <t xml:space="preserve">Protection of log data includes ensuring log data is not accidentally lost or deleted. Backing up audit records to a different system or onto separate media than the system being audited on an organizationally defined frequency helps ensure, in the event of a catastrophic system failure, the audit records will be retained. </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 xml:space="preserve">This requirement only applies to applications that have a native backup capability for audit records. Operating system backup requirements cover applications that do not provide native backup functions. </t>
    </r>
    <r>
      <rPr>
        <sz val="11"/>
        <color rgb="FF000000"/>
        <rFont val="Calibri"/>
      </rPr>
      <t xml:space="preserve">
</t>
    </r>
    <r>
      <rPr>
        <sz val="11"/>
        <color rgb="FF000000"/>
        <rFont val="Calibri"/>
      </rPr>
      <t>Satisfies:FAU_STG_EXT.1.1, FMT_SMF.1.1(2) Refinement b</t>
    </r>
  </si>
  <si>
    <r>
      <rPr>
        <sz val="11"/>
        <color rgb="FF000000"/>
        <rFont val="Calibri"/>
      </rPr>
      <t>Verify the UEM server backs up audit records at least every seven days onto a log management server.</t>
    </r>
    <r>
      <rPr>
        <sz val="11"/>
        <color rgb="FF000000"/>
        <rFont val="Calibri"/>
      </rPr>
      <t xml:space="preserve">
</t>
    </r>
    <r>
      <rPr>
        <sz val="11"/>
        <color rgb="FF000000"/>
        <rFont val="Calibri"/>
      </rPr>
      <t>If the UEM server does not back up audit records at least every seven days onto a log management server, this is a finding.</t>
    </r>
  </si>
  <si>
    <t>V-234349</t>
  </si>
  <si>
    <r>
      <rPr>
        <sz val="11"/>
        <rFont val="Calibri"/>
      </rPr>
      <t>The UEM server must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</si>
  <si>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Configure the UEM server to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</si>
  <si>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 xml:space="preserve">Changes to any software components can have significant effects on the overall security of the application. Verifying software components have been digitally signed using a certificate that is recognized and approved by the organization ensures the software has not been tampered with and that it has been provided by a trusted vendor. </t>
    </r>
    <r>
      <rPr>
        <sz val="11"/>
        <color rgb="FF000000"/>
        <rFont val="Calibri"/>
      </rPr>
      <t xml:space="preserve">
</t>
    </r>
    <r>
      <rPr>
        <sz val="11"/>
        <color rgb="FF000000"/>
        <rFont val="Calibri"/>
      </rPr>
      <t xml:space="preserve">Accordingly, patches, service packs, or application components must be signed with a certificate recognized and approved by the organization. </t>
    </r>
    <r>
      <rPr>
        <sz val="11"/>
        <color rgb="FF000000"/>
        <rFont val="Calibri"/>
      </rPr>
      <t xml:space="preserve">
</t>
    </r>
    <r>
      <rPr>
        <sz val="11"/>
        <color rgb="FF000000"/>
        <rFont val="Calibri"/>
      </rPr>
      <t xml:space="preserve">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application should not have to verify the software again. This requirement does not mandate DOD certificates for this purpose; however, the certificate used to verify the software must be from an approved certificate authority (CA). </t>
    </r>
    <r>
      <rPr>
        <sz val="11"/>
        <color rgb="FF000000"/>
        <rFont val="Calibri"/>
      </rPr>
      <t xml:space="preserve">
</t>
    </r>
    <r>
      <rPr>
        <sz val="11"/>
        <color rgb="FF000000"/>
        <rFont val="Calibri"/>
      </rPr>
      <t>Satisfies:FIA_X509_EXT.1.1(1)</t>
    </r>
  </si>
  <si>
    <r>
      <rPr>
        <sz val="11"/>
        <color rgb="FF000000"/>
        <rFont val="Calibri"/>
      </rPr>
      <t>Verify the UEM server prevents the installation of patches, service packs, or application components without verification the software component has been digitally signed using a certificate that is recognized and approved by the organization.</t>
    </r>
    <r>
      <rPr>
        <sz val="11"/>
        <color rgb="FF000000"/>
        <rFont val="Calibri"/>
      </rPr>
      <t xml:space="preserve">
</t>
    </r>
    <r>
      <rPr>
        <sz val="11"/>
        <color rgb="FF000000"/>
        <rFont val="Calibri"/>
      </rPr>
      <t>If the UEM server does not prevent the installation of patches, service packs, or application components without verification the software component has been digitally signed using a certificate that is recognized and approved by the organization, this is a finding.</t>
    </r>
  </si>
  <si>
    <t>V-234351</t>
  </si>
  <si>
    <r>
      <rPr>
        <sz val="11"/>
        <rFont val="Calibri"/>
      </rPr>
      <t>The UEM server must limit privileges to change the software resident within software libraries.</t>
    </r>
  </si>
  <si>
    <r>
      <rPr>
        <sz val="11"/>
        <color rgb="FF000000"/>
        <rFont val="Calibri"/>
      </rPr>
      <t>Configure the UEM server to limit privileges to change the software resident within software libraries.</t>
    </r>
  </si>
  <si>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 xml:space="preserve">This requirement applies to applications with software libraries that are accessible and configurable, as in the case of interpreted languages. Software libraries also include privileged programs, which execute with escalated privileges. Only qualified and authorized individuals will be allowed to obtain access to information system components for purposes of initiating changes, including upgrades and modifications. </t>
    </r>
    <r>
      <rPr>
        <sz val="11"/>
        <color rgb="FF000000"/>
        <rFont val="Calibri"/>
      </rPr>
      <t xml:space="preserve">
</t>
    </r>
    <r>
      <rPr>
        <sz val="11"/>
        <color rgb="FF000000"/>
        <rFont val="Calibri"/>
      </rPr>
      <t>Satisfies:FMT_SMR.1.1(1), FPT_TUD_EXT.1.2</t>
    </r>
  </si>
  <si>
    <r>
      <rPr>
        <sz val="11"/>
        <color rgb="FF000000"/>
        <rFont val="Calibri"/>
      </rPr>
      <t>Verify the UEM server limits privileges to change the software resident within software libraries.</t>
    </r>
    <r>
      <rPr>
        <sz val="11"/>
        <color rgb="FF000000"/>
        <rFont val="Calibri"/>
      </rPr>
      <t xml:space="preserve">
</t>
    </r>
    <r>
      <rPr>
        <sz val="11"/>
        <color rgb="FF000000"/>
        <rFont val="Calibri"/>
      </rPr>
      <t>If the UEM server does not limit privileges to change the software resident within software libraries, this is a finding.</t>
    </r>
  </si>
  <si>
    <t>V-234352</t>
  </si>
  <si>
    <r>
      <rPr>
        <sz val="11"/>
        <rFont val="Calibri"/>
      </rPr>
      <t>The UEM server must be configured to disable non-essential capabilities.</t>
    </r>
  </si>
  <si>
    <r>
      <rPr>
        <sz val="11"/>
        <color rgb="FF000000"/>
        <rFont val="Calibri"/>
      </rPr>
      <t>Configure the UEM server to be configured to disable non-essential capabilities.</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</si>
  <si>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Examples of non-essential capabilities include, but are not limited to, advertising software or browser plug-ins not related to requirements or providing a wide array of functionality not required for every mission, but cannot be disabled. </t>
    </r>
    <r>
      <rPr>
        <sz val="11"/>
        <color rgb="FF000000"/>
        <rFont val="Calibri"/>
      </rPr>
      <t xml:space="preserve">
</t>
    </r>
    <r>
      <rPr>
        <sz val="11"/>
        <color rgb="FF000000"/>
        <rFont val="Calibri"/>
      </rPr>
      <t xml:space="preserve">Satisfies:FMT_SMF.1.1(2) c.2 </t>
    </r>
    <r>
      <rPr>
        <sz val="11"/>
        <color rgb="FF000000"/>
        <rFont val="Calibri"/>
      </rPr>
      <t xml:space="preserve">
</t>
    </r>
    <r>
      <rPr>
        <sz val="11"/>
        <color rgb="FF000000"/>
        <rFont val="Calibri"/>
      </rPr>
      <t>Reference:PP-MDM-411064</t>
    </r>
  </si>
  <si>
    <r>
      <rPr>
        <sz val="11"/>
        <color rgb="FF000000"/>
        <rFont val="Calibri"/>
      </rPr>
      <t>Verify the UEM server has disabled non-essential capabilities.</t>
    </r>
    <r>
      <rPr>
        <sz val="11"/>
        <color rgb="FF000000"/>
        <rFont val="Calibri"/>
      </rPr>
      <t xml:space="preserve">
</t>
    </r>
    <r>
      <rPr>
        <sz val="11"/>
        <color rgb="FF000000"/>
        <rFont val="Calibri"/>
      </rPr>
      <t>If the UEM server has not disabled non-essential capabilities, this is a finding.</t>
    </r>
  </si>
  <si>
    <t>V-234353</t>
  </si>
  <si>
    <r>
      <rPr>
        <sz val="11"/>
        <rFont val="Calibri"/>
      </rPr>
      <t>The firewall protecting the UEM server platform must be configured so only DoD-approved ports, protocols, and services are enabled. (See the DoD Ports, Protocols, Services Management [PPSM] Category Assurance Levels [CAL] list for DoD-approved ports, protocols, and services).</t>
    </r>
  </si>
  <si>
    <r>
      <rPr>
        <sz val="11"/>
        <color rgb="FF000000"/>
        <rFont val="Calibri"/>
      </rPr>
      <t>Configure the firewall protecting the UEM server platform so that only DoD-approved ports, protocols, and services are enabled. (See the DoD PPSM CAL list for DoD-approved ports, protocols, and services).</t>
    </r>
  </si>
  <si>
    <r>
      <rPr>
        <sz val="11"/>
        <color rgb="FF000000"/>
        <rFont val="Calibri"/>
      </rPr>
      <t xml:space="preserve">All ports, protocols, and services used on DoD networks must be approved and registered via the DoD PPSM process. This is to ensure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 </t>
    </r>
    <r>
      <rPr>
        <sz val="11"/>
        <color rgb="FF000000"/>
        <rFont val="Calibri"/>
      </rPr>
      <t xml:space="preserve">
</t>
    </r>
    <r>
      <rPr>
        <sz val="11"/>
        <color rgb="FF000000"/>
        <rFont val="Calibri"/>
      </rPr>
      <t xml:space="preserve">Satisfies:FMT_SMF.1.1(2) Refinement b </t>
    </r>
    <r>
      <rPr>
        <sz val="11"/>
        <color rgb="FF000000"/>
        <rFont val="Calibri"/>
      </rPr>
      <t xml:space="preserve">
</t>
    </r>
    <r>
      <rPr>
        <sz val="11"/>
        <color rgb="FF000000"/>
        <rFont val="Calibri"/>
      </rPr>
      <t>Reference:PP-MDM-431006</t>
    </r>
  </si>
  <si>
    <r>
      <rPr>
        <sz val="11"/>
        <color rgb="FF000000"/>
        <rFont val="Calibri"/>
      </rPr>
      <t>Verify the firewall protecting the UEM server platform is configured so that only DoD-approved ports, protocols, and services are enabled. (See the DoD PPSM CAL list for DoD-approved ports, protocols, and services).</t>
    </r>
    <r>
      <rPr>
        <sz val="11"/>
        <color rgb="FF000000"/>
        <rFont val="Calibri"/>
      </rPr>
      <t xml:space="preserve">
</t>
    </r>
    <r>
      <rPr>
        <sz val="11"/>
        <color rgb="FF000000"/>
        <rFont val="Calibri"/>
      </rPr>
      <t>If the firewall protecting the UEM server platform is not configured so that only DoD-approved ports, protocols, and services are enabled, this is a finding.</t>
    </r>
  </si>
  <si>
    <t>V-234354</t>
  </si>
  <si>
    <r>
      <rPr>
        <sz val="11"/>
        <rFont val="Calibri"/>
      </rPr>
      <t>The UEM server must be configured to use only documented platform APIs.</t>
    </r>
  </si>
  <si>
    <r>
      <rPr>
        <sz val="11"/>
        <color rgb="FF000000"/>
        <rFont val="Calibri"/>
      </rPr>
      <t>Configure the UEM server to be configured to use only documented platform APIs.</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</si>
  <si>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utilizing transport encryption protocols, such as TLS. TLS provides web applications with a means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 xml:space="preserve">This requirement applies to applications that utilize communications sessions. This includes, but is not limited to, web-based applications and Service-Oriented Architectures (SOA). </t>
    </r>
    <r>
      <rPr>
        <sz val="11"/>
        <color rgb="FF000000"/>
        <rFont val="Calibri"/>
      </rPr>
      <t xml:space="preserve">
</t>
    </r>
    <r>
      <rPr>
        <sz val="11"/>
        <color rgb="FF000000"/>
        <rFont val="Calibri"/>
      </rPr>
      <t xml:space="preserve">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TLS mutual authentication (two-way/bidirectional). </t>
    </r>
    <r>
      <rPr>
        <sz val="11"/>
        <color rgb="FF000000"/>
        <rFont val="Calibri"/>
      </rPr>
      <t xml:space="preserve">
</t>
    </r>
    <r>
      <rPr>
        <sz val="11"/>
        <color rgb="FF000000"/>
        <rFont val="Calibri"/>
      </rPr>
      <t>Satisfies:FPT_API_EXT.1.1</t>
    </r>
  </si>
  <si>
    <r>
      <rPr>
        <sz val="11"/>
        <color rgb="FF000000"/>
        <rFont val="Calibri"/>
      </rPr>
      <t>Verify the UEM server uses only documented platform APIs.</t>
    </r>
    <r>
      <rPr>
        <sz val="11"/>
        <color rgb="FF000000"/>
        <rFont val="Calibri"/>
      </rPr>
      <t xml:space="preserve">
</t>
    </r>
    <r>
      <rPr>
        <sz val="11"/>
        <color rgb="FF000000"/>
        <rFont val="Calibri"/>
      </rPr>
      <t>If the UEM server does not use only documented platform APIs, this is a finding.</t>
    </r>
  </si>
  <si>
    <t>V-234355</t>
  </si>
  <si>
    <r>
      <rPr>
        <sz val="11"/>
        <rFont val="Calibri"/>
      </rPr>
      <t>The UEM server must uniquely identify and authenticate organizational users (or processes acting on behalf of organizational users).</t>
    </r>
  </si>
  <si>
    <r>
      <rPr>
        <sz val="11"/>
        <color rgb="FF000000"/>
        <rFont val="Calibri"/>
      </rPr>
      <t>Configure the UEM server to uniquely identify and authenticate organizational users (or processes acting on behalf of organizational users).</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</si>
  <si>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 xml:space="preserve">(ii) Accesses that occur through authorized use of group authenticators without individual authentication. Organizations may require unique identification of individuals in group accounts (e.g., shared privilege accounts) or for detailed accountability of individual activity. </t>
    </r>
    <r>
      <rPr>
        <sz val="11"/>
        <color rgb="FF000000"/>
        <rFont val="Calibri"/>
      </rPr>
      <t xml:space="preserve">
</t>
    </r>
    <r>
      <rPr>
        <sz val="11"/>
        <color rgb="FF000000"/>
        <rFont val="Calibri"/>
      </rPr>
      <t xml:space="preserve">Satisfies: FIA </t>
    </r>
    <r>
      <rPr>
        <sz val="11"/>
        <color rgb="FF000000"/>
        <rFont val="Calibri"/>
      </rPr>
      <t xml:space="preserve">
</t>
    </r>
    <r>
      <rPr>
        <sz val="11"/>
        <color rgb="FF000000"/>
        <rFont val="Calibri"/>
      </rPr>
      <t>Reference:PP-MDM-414003</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</si>
  <si>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uniquely identifies and authenticates organizational users (or processes acting on behalf of organizational users).</t>
    </r>
    <r>
      <rPr>
        <sz val="11"/>
        <color rgb="FF000000"/>
        <rFont val="Calibri"/>
      </rPr>
      <t xml:space="preserve">
</t>
    </r>
    <r>
      <rPr>
        <sz val="11"/>
        <color rgb="FF000000"/>
        <rFont val="Calibri"/>
      </rPr>
      <t>If the UEM server does not uniquely identify and authenticate organizational users (or processes acting on behalf of organizational users), this is a finding.</t>
    </r>
  </si>
  <si>
    <t>V-234356</t>
  </si>
  <si>
    <r>
      <rPr>
        <sz val="11"/>
        <rFont val="Calibri"/>
      </rPr>
      <t>The UEM server must be configured to use a DoD Central Directory Service to provide multifactor authentication for network access to privileged and non-privileged accounts.</t>
    </r>
  </si>
  <si>
    <r>
      <rPr>
        <sz val="11"/>
        <color rgb="FF000000"/>
        <rFont val="Calibri"/>
      </rPr>
      <t>Configure the UEM server to use a DoD Central Directory Service to provide multifactor authentication for network access to privileged and non-privileged accounts.</t>
    </r>
  </si>
  <si>
    <r>
      <rPr>
        <sz val="11"/>
        <color rgb="FF000000"/>
        <rFont val="Calibri"/>
      </rPr>
      <t xml:space="preserve">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MDM server to leverage an enterprise authentication mechanism (e.g., Microsoft Active Directory Kerberos). </t>
    </r>
    <r>
      <rPr>
        <sz val="11"/>
        <color rgb="FF000000"/>
        <rFont val="Calibri"/>
      </rPr>
      <t xml:space="preserve">
</t>
    </r>
    <r>
      <rPr>
        <sz val="11"/>
        <color rgb="FF000000"/>
        <rFont val="Calibri"/>
      </rPr>
      <t xml:space="preserve">Satisfies: FIA </t>
    </r>
    <r>
      <rPr>
        <sz val="11"/>
        <color rgb="FF000000"/>
        <rFont val="Calibri"/>
      </rPr>
      <t xml:space="preserve">
</t>
    </r>
    <r>
      <rPr>
        <sz val="11"/>
        <color rgb="FF000000"/>
        <rFont val="Calibri"/>
      </rPr>
      <t>Reference:PP-MDM-414003</t>
    </r>
  </si>
  <si>
    <r>
      <rPr>
        <sz val="11"/>
        <color rgb="FF000000"/>
        <rFont val="Calibri"/>
      </rPr>
      <t>Verify the UEM server uses a DoD Central Directory Service to provide multifactor authentication for network access to privileged and non-privileged accounts.</t>
    </r>
    <r>
      <rPr>
        <sz val="11"/>
        <color rgb="FF000000"/>
        <rFont val="Calibri"/>
      </rPr>
      <t xml:space="preserve">
</t>
    </r>
    <r>
      <rPr>
        <sz val="11"/>
        <color rgb="FF000000"/>
        <rFont val="Calibri"/>
      </rPr>
      <t>If the UEM server does not use a DoD Central Directory Service to provide multifactor authentication for network access to privileged and non-privileged accounts, this is a finding.</t>
    </r>
  </si>
  <si>
    <t>V-234358</t>
  </si>
  <si>
    <r>
      <rPr>
        <sz val="11"/>
        <rFont val="Calibri"/>
      </rPr>
      <t>All UEM server local accounts created during application installation and configuration must be removed. Note: In this context local accounts refers to user and or administrator accounts on the server that use user name and password for user access and authentication.</t>
    </r>
  </si>
  <si>
    <r>
      <rPr>
        <sz val="11"/>
        <color rgb="FF000000"/>
        <rFont val="Calibri"/>
      </rPr>
      <t xml:space="preserve">Remove all UEM server local accounts created during application installation. </t>
    </r>
    <r>
      <rPr>
        <sz val="11"/>
        <color rgb="FF000000"/>
        <rFont val="Calibri"/>
      </rPr>
      <t xml:space="preserve">
</t>
    </r>
    <r>
      <rPr>
        <sz val="11"/>
        <color rgb="FF000000"/>
        <rFont val="Calibri"/>
      </rPr>
      <t>Note: In this context, "local" accounts refers to user and or administrator accounts on the server that use user name and password for user access and authentication.</t>
    </r>
  </si>
  <si>
    <r>
      <rPr>
        <sz val="11"/>
        <color rgb="FF000000"/>
        <rFont val="Calibri"/>
      </rPr>
      <t xml:space="preserve">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MDM server to leverage an enterprise authentication mechanism (e.g., Microsoft Active Directory Kerberos). </t>
    </r>
    <r>
      <rPr>
        <sz val="11"/>
        <color rgb="FF000000"/>
        <rFont val="Calibri"/>
      </rPr>
      <t xml:space="preserve">
</t>
    </r>
    <r>
      <rPr>
        <sz val="11"/>
        <color rgb="FF000000"/>
        <rFont val="Calibri"/>
      </rPr>
      <t xml:space="preserve">Satisfies:FMT_SMF.1.1(2) b / IA-5(1)(a) </t>
    </r>
    <r>
      <rPr>
        <sz val="11"/>
        <color rgb="FF000000"/>
        <rFont val="Calibri"/>
      </rPr>
      <t xml:space="preserve">
</t>
    </r>
    <r>
      <rPr>
        <sz val="11"/>
        <color rgb="FF000000"/>
        <rFont val="Calibri"/>
      </rPr>
      <t>Reference:PP-MDM-431007</t>
    </r>
  </si>
  <si>
    <r>
      <rPr>
        <sz val="11"/>
        <color rgb="FF000000"/>
        <rFont val="Calibri"/>
      </rPr>
      <t xml:space="preserve">Verify all UEM server local accounts created during application installation and configuration have been removed. </t>
    </r>
    <r>
      <rPr>
        <sz val="11"/>
        <color rgb="FF000000"/>
        <rFont val="Calibri"/>
      </rPr>
      <t xml:space="preserve">
</t>
    </r>
    <r>
      <rPr>
        <sz val="11"/>
        <color rgb="FF000000"/>
        <rFont val="Calibri"/>
      </rPr>
      <t>Note: In this context, "local" accounts refers to user and or administrator accounts on the server that use user name and password for user access and authentication.</t>
    </r>
    <r>
      <rPr>
        <sz val="11"/>
        <color rgb="FF000000"/>
        <rFont val="Calibri"/>
      </rPr>
      <t xml:space="preserve">
</t>
    </r>
    <r>
      <rPr>
        <sz val="11"/>
        <color rgb="FF000000"/>
        <rFont val="Calibri"/>
      </rPr>
      <t>If all UEM server local accounts created during application installation and configuration have not been removed, this is a finding.</t>
    </r>
  </si>
  <si>
    <t>V-234360</t>
  </si>
  <si>
    <r>
      <rPr>
        <sz val="11"/>
        <rFont val="Calibri"/>
      </rPr>
      <t>The UEM server must ensure users are authenticated with an individual authenticator prior to using a group authenticator.</t>
    </r>
  </si>
  <si>
    <r>
      <rPr>
        <sz val="11"/>
        <color rgb="FF000000"/>
        <rFont val="Calibri"/>
      </rPr>
      <t>Configure the UEM server to ensure users are authenticated with an individual authenticator prior to using a group authenticator.</t>
    </r>
  </si>
  <si>
    <r>
      <rPr>
        <sz val="11"/>
        <color rgb="FF000000"/>
        <rFont val="Calibri"/>
      </rPr>
      <t xml:space="preserve">To ensure individual accountability and prevent unauthorized access, application users must be individually identified and authenticated. </t>
    </r>
    <r>
      <rPr>
        <sz val="11"/>
        <color rgb="FF000000"/>
        <rFont val="Calibri"/>
      </rPr>
      <t xml:space="preserve">
</t>
    </r>
    <r>
      <rPr>
        <sz val="11"/>
        <color rgb="FF000000"/>
        <rFont val="Calibri"/>
      </rPr>
      <t xml:space="preserve">Individual accountability mandates that each user is uniquely identified. A group authenticator is a shared account or some other form of authentication that allows multiple unique individuals to access the application using a single account. </t>
    </r>
    <r>
      <rPr>
        <sz val="11"/>
        <color rgb="FF000000"/>
        <rFont val="Calibri"/>
      </rPr>
      <t xml:space="preserve">
</t>
    </r>
    <r>
      <rPr>
        <sz val="11"/>
        <color rgb="FF000000"/>
        <rFont val="Calibri"/>
      </rPr>
      <t xml:space="preserve">If an application allows or provides for group authenticators, it must first individually authenticate users prior to implementing group authenticator functionality. </t>
    </r>
    <r>
      <rPr>
        <sz val="11"/>
        <color rgb="FF000000"/>
        <rFont val="Calibri"/>
      </rPr>
      <t xml:space="preserve">
</t>
    </r>
    <r>
      <rPr>
        <sz val="11"/>
        <color rgb="FF000000"/>
        <rFont val="Calibri"/>
      </rPr>
      <t>Some applications may not have the need to provide a group authenticator; this is considered a matter of application design. In those instances where the application design includes the use of a group authenticator, this requirement will apply.</t>
    </r>
    <r>
      <rPr>
        <sz val="11"/>
        <color rgb="FF000000"/>
        <rFont val="Calibri"/>
      </rPr>
      <t xml:space="preserve">
</t>
    </r>
    <r>
      <rPr>
        <sz val="11"/>
        <color rgb="FF000000"/>
        <rFont val="Calibri"/>
      </rPr>
      <t xml:space="preserve">There may also be instances when specific user actions need to be performed on the information system without unique user identification or authentication. An example of this type of access is a web server which contains publicly releasable information. </t>
    </r>
    <r>
      <rPr>
        <sz val="11"/>
        <color rgb="FF000000"/>
        <rFont val="Calibri"/>
      </rPr>
      <t xml:space="preserve">
</t>
    </r>
    <r>
      <rPr>
        <sz val="11"/>
        <color rgb="FF000000"/>
        <rFont val="Calibri"/>
      </rPr>
      <t xml:space="preserve">Satisfies: FIA </t>
    </r>
    <r>
      <rPr>
        <sz val="11"/>
        <color rgb="FF000000"/>
        <rFont val="Calibri"/>
      </rPr>
      <t xml:space="preserve">
</t>
    </r>
    <r>
      <rPr>
        <sz val="11"/>
        <color rgb="FF000000"/>
        <rFont val="Calibri"/>
      </rPr>
      <t>Reference:PP-MDM-414003</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</si>
  <si>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ensures users are authenticated with an individual authenticator prior to using a group authenticator.</t>
    </r>
    <r>
      <rPr>
        <sz val="11"/>
        <color rgb="FF000000"/>
        <rFont val="Calibri"/>
      </rPr>
      <t xml:space="preserve">
</t>
    </r>
    <r>
      <rPr>
        <sz val="11"/>
        <color rgb="FF000000"/>
        <rFont val="Calibri"/>
      </rPr>
      <t>If the UEM server does not ensure users are authenticated with an individual authenticator prior to using a group authenticator, this is a finding.</t>
    </r>
  </si>
  <si>
    <t>V-234361</t>
  </si>
  <si>
    <r>
      <rPr>
        <sz val="11"/>
        <rFont val="Calibri"/>
      </rPr>
      <t>The UEM server must be configured to use DOD PKI for multifactor authentication. This requirement is included in SRG-APP-000149.</t>
    </r>
  </si>
  <si>
    <r>
      <rPr>
        <sz val="11"/>
        <color rgb="FF000000"/>
        <rFont val="Calibri"/>
      </rPr>
      <t>Configure the UEM server to use DOD PKI for multifactor authentication.</t>
    </r>
  </si>
  <si>
    <r>
      <rPr>
        <sz val="11"/>
        <color rgb="FF000000"/>
        <rFont val="Calibri"/>
      </rPr>
      <t xml:space="preserve">Using an authentication device, such as a common access card (CAC) or token that is separate from the information system, ensures that even if the information system is compromised, that compromise will not affect credentials stored on the authentication device. </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card and the DOD CAC.</t>
    </r>
    <r>
      <rPr>
        <sz val="11"/>
        <color rgb="FF000000"/>
        <rFont val="Calibri"/>
      </rPr>
      <t xml:space="preserve">
</t>
    </r>
    <r>
      <rPr>
        <sz val="11"/>
        <color rgb="FF000000"/>
        <rFont val="Calibri"/>
      </rPr>
      <t xml:space="preserve">A privileged account is any information system account with authorizations of a privileged user. </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</si>
  <si>
    <r>
      <rPr>
        <sz val="11"/>
        <color rgb="FF000000"/>
        <rFont val="Calibri"/>
      </rPr>
      <t>Verify the UEM server uses DOD PKI for multifactor authentication.</t>
    </r>
    <r>
      <rPr>
        <sz val="11"/>
        <color rgb="FF000000"/>
        <rFont val="Calibri"/>
      </rPr>
      <t xml:space="preserve">
</t>
    </r>
    <r>
      <rPr>
        <sz val="11"/>
        <color rgb="FF000000"/>
        <rFont val="Calibri"/>
      </rPr>
      <t>If the UEM server does not use DOD PKI for multifactor authentication, this is a finding.</t>
    </r>
  </si>
  <si>
    <t>V-234363</t>
  </si>
  <si>
    <r>
      <rPr>
        <sz val="11"/>
        <rFont val="Calibri"/>
      </rPr>
      <t>The UEM server must use FIPS-validated SHA-2 or higher hash function to provide replay-resistant authentication mechanisms for network access to privileged accounts.</t>
    </r>
  </si>
  <si>
    <r>
      <rPr>
        <sz val="11"/>
        <color rgb="FF000000"/>
        <rFont val="Calibri"/>
      </rPr>
      <t>Configure the UEM server to use FIPS-validated SHA-2 or higher hash function to provide replay-resistant authentication mechanisms for network access to privileged accounts.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</si>
  <si>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Anti-replay is a cryptographically based mechanism; thus, it must use FIPS-approved algorithms. An authentication process resists replay attacks if it is impractical to achieve a successful authentication by recording and replaying a previous authentication message. Note that the anti-replay service is implicit when data contains monotonically increasing sequence numbers and data integrity is assured. Use of DoD PKI is inherently compliant with this requirement for user and device access. Use of Transport Layer Security (TLS), including application protocols, such as HTTPS and DNSSEC, that use TLS/SSL as the underlying security protocol is also complaint.</t>
    </r>
    <r>
      <rPr>
        <sz val="11"/>
        <color rgb="FF000000"/>
        <rFont val="Calibri"/>
      </rPr>
      <t xml:space="preserve">
</t>
    </r>
    <r>
      <rPr>
        <sz val="11"/>
        <color rgb="FF000000"/>
        <rFont val="Calibri"/>
      </rPr>
      <t>Note: Although allowed by SP800-131Ar1 for some applications, SHA-1 is considered a compromised hashing standard and is being phased out of use by industry and government standards.</t>
    </r>
    <r>
      <rPr>
        <sz val="11"/>
        <color rgb="FF000000"/>
        <rFont val="Calibri"/>
      </rPr>
      <t xml:space="preserve">
</t>
    </r>
    <r>
      <rPr>
        <sz val="11"/>
        <color rgb="FF000000"/>
        <rFont val="Calibri"/>
      </rPr>
      <t xml:space="preserve">Configure the information system to use the hash message authentication code (HMAC) algorithm for authentication services to Kerberos, SSH, web management tool, and any other access method. </t>
    </r>
    <r>
      <rPr>
        <sz val="11"/>
        <color rgb="FF000000"/>
        <rFont val="Calibri"/>
      </rPr>
      <t xml:space="preserve">
</t>
    </r>
    <r>
      <rPr>
        <sz val="11"/>
        <color rgb="FF000000"/>
        <rFont val="Calibri"/>
      </rPr>
      <t xml:space="preserve">Satisfies: FIA </t>
    </r>
    <r>
      <rPr>
        <sz val="11"/>
        <color rgb="FF000000"/>
        <rFont val="Calibri"/>
      </rPr>
      <t xml:space="preserve">
</t>
    </r>
    <r>
      <rPr>
        <sz val="11"/>
        <color rgb="FF000000"/>
        <rFont val="Calibri"/>
      </rPr>
      <t>Reference:PP-MDM-414003</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</si>
  <si>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uses FIPS-validated SHA-2 or higher hash function to provide replay-resistant authentication mechanisms for network access to privileged accounts.</t>
    </r>
    <r>
      <rPr>
        <sz val="11"/>
        <color rgb="FF000000"/>
        <rFont val="Calibri"/>
      </rPr>
      <t xml:space="preserve">
</t>
    </r>
    <r>
      <rPr>
        <sz val="11"/>
        <color rgb="FF000000"/>
        <rFont val="Calibri"/>
      </rPr>
      <t>If the UEM server does not use FIPS-validated SHA-2 or higher hash function to provide replay-resistant authentication mechanisms for network access to privileged accounts, this is a finding.</t>
    </r>
  </si>
  <si>
    <t>V-234364</t>
  </si>
  <si>
    <r>
      <rPr>
        <sz val="11"/>
        <rFont val="Calibri"/>
      </rPr>
      <t>The UEM server must implement replay-resistant authentication mechanisms for network access to nonprivileged accounts.</t>
    </r>
  </si>
  <si>
    <r>
      <rPr>
        <sz val="11"/>
        <color rgb="FF000000"/>
        <rFont val="Calibri"/>
      </rPr>
      <t>Configure the UEM server to implement replay-resistant authentication mechanisms for network access to nonprivileged accounts.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</si>
  <si>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 xml:space="preserve">A nonprivileged account is any operating system account with authorizations of a nonprivileged user. </t>
    </r>
    <r>
      <rPr>
        <sz val="11"/>
        <color rgb="FF000000"/>
        <rFont val="Calibri"/>
      </rPr>
      <t xml:space="preserve">
</t>
    </r>
    <r>
      <rPr>
        <sz val="11"/>
        <color rgb="FF000000"/>
        <rFont val="Calibri"/>
      </rPr>
      <t xml:space="preserve">Techniques used to address this include protocols using nonces (e.g., numbers generated for a specific one-time use) or challenges (e.g., TLS, WS_Security). Additional techniques include time-synchronous or challenge-response one-time authenticators. </t>
    </r>
    <r>
      <rPr>
        <sz val="11"/>
        <color rgb="FF000000"/>
        <rFont val="Calibri"/>
      </rPr>
      <t xml:space="preserve">
</t>
    </r>
    <r>
      <rPr>
        <sz val="11"/>
        <color rgb="FF000000"/>
        <rFont val="Calibri"/>
      </rPr>
      <t xml:space="preserve">Satisfies: FIA </t>
    </r>
    <r>
      <rPr>
        <sz val="11"/>
        <color rgb="FF000000"/>
        <rFont val="Calibri"/>
      </rPr>
      <t xml:space="preserve">
</t>
    </r>
    <r>
      <rPr>
        <sz val="11"/>
        <color rgb="FF000000"/>
        <rFont val="Calibri"/>
      </rPr>
      <t>Reference:PP-MDM-414003</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</si>
  <si>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implements replay-resistant authentication mechanisms for network access to nonprivileged accounts.</t>
    </r>
    <r>
      <rPr>
        <sz val="11"/>
        <color rgb="FF000000"/>
        <rFont val="Calibri"/>
      </rPr>
      <t xml:space="preserve">
</t>
    </r>
    <r>
      <rPr>
        <sz val="11"/>
        <color rgb="FF000000"/>
        <rFont val="Calibri"/>
      </rPr>
      <t>If the UEM server does not implement replay-resistant authentication mechanisms for network access to non-privileged accounts, this is a finding.</t>
    </r>
  </si>
  <si>
    <t>V-234367</t>
  </si>
  <si>
    <r>
      <rPr>
        <sz val="11"/>
        <rFont val="Calibri"/>
      </rPr>
      <t>The UEM server must enforce a minimum 15-character password length.</t>
    </r>
  </si>
  <si>
    <r>
      <rPr>
        <sz val="11"/>
        <color rgb="FF000000"/>
        <rFont val="Calibri"/>
      </rPr>
      <t>Configure the UEM server to enforce a minimum 15-character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</si>
  <si>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 xml:space="preserve">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t>
    </r>
    <r>
      <rPr>
        <sz val="11"/>
        <color rgb="FF000000"/>
        <rFont val="Calibri"/>
      </rPr>
      <t xml:space="preserve">
</t>
    </r>
    <r>
      <rPr>
        <sz val="11"/>
        <color rgb="FF000000"/>
        <rFont val="Calibri"/>
      </rPr>
      <t xml:space="preserve">Use of more characters in a password helps to exponentially increase the time and/or resources required to compromise the password.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Reference:PP-MDM-431018</t>
    </r>
  </si>
  <si>
    <r>
      <rPr>
        <sz val="11"/>
        <color rgb="FF000000"/>
        <rFont val="Calibri"/>
      </rPr>
      <t>Verify the UEM server enforces a minimum 15-character password length.</t>
    </r>
    <r>
      <rPr>
        <sz val="11"/>
        <color rgb="FF000000"/>
        <rFont val="Calibri"/>
      </rPr>
      <t xml:space="preserve">
</t>
    </r>
    <r>
      <rPr>
        <sz val="11"/>
        <color rgb="FF000000"/>
        <rFont val="Calibri"/>
      </rPr>
      <t>If the UEM server does not enforce a minimum 15-character password length, this is a finding.</t>
    </r>
  </si>
  <si>
    <t>V-234368</t>
  </si>
  <si>
    <r>
      <rPr>
        <sz val="11"/>
        <rFont val="Calibri"/>
      </rPr>
      <t>The UEM server must prohibit password reuse for a minimum of five generations.</t>
    </r>
  </si>
  <si>
    <r>
      <rPr>
        <sz val="11"/>
        <color rgb="FF000000"/>
        <rFont val="Calibri"/>
      </rPr>
      <t>Configure the UEM server to prohibit password reuse for a minimum of five generations.</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</si>
  <si>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 xml:space="preserve">If the information system or application allows the user to consecutively reuse their password when that password has exceeded its defined lifetime, the end result is a password that is not changed as per policy requirements.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Reference:PP-MDM-431025</t>
    </r>
  </si>
  <si>
    <r>
      <rPr>
        <sz val="11"/>
        <color rgb="FF000000"/>
        <rFont val="Calibri"/>
      </rPr>
      <t>Verify the UEM server prohibits password reuse for a minimum of five generations.</t>
    </r>
    <r>
      <rPr>
        <sz val="11"/>
        <color rgb="FF000000"/>
        <rFont val="Calibri"/>
      </rPr>
      <t xml:space="preserve">
</t>
    </r>
    <r>
      <rPr>
        <sz val="11"/>
        <color rgb="FF000000"/>
        <rFont val="Calibri"/>
      </rPr>
      <t>If the UEM server does not prohibit password reuse for a minimum of five generations, this is a finding.</t>
    </r>
  </si>
  <si>
    <t>V-234369</t>
  </si>
  <si>
    <r>
      <rPr>
        <sz val="11"/>
        <rFont val="Calibri"/>
      </rPr>
      <t>The UEM server must enforce password complexity by requiring that at least one uppercase character be used.</t>
    </r>
  </si>
  <si>
    <r>
      <rPr>
        <sz val="11"/>
        <color rgb="FF000000"/>
        <rFont val="Calibri"/>
      </rPr>
      <t>Configure the UEM server to enforce password complexity by requiring that at least one uppercase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</si>
  <si>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 xml:space="preserve">Password complexity is one factor of several that determine how long it takes to crack a password. The more complex the password is, the greater the number of possible combinations that need to be tested before the password is compromised.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Reference:PP-MDM-431020</t>
    </r>
  </si>
  <si>
    <r>
      <rPr>
        <sz val="11"/>
        <color rgb="FF000000"/>
        <rFont val="Calibri"/>
      </rPr>
      <t>Verify the UEM server enforces password complexity by requiring that at least one uppercase character be used.</t>
    </r>
    <r>
      <rPr>
        <sz val="11"/>
        <color rgb="FF000000"/>
        <rFont val="Calibri"/>
      </rPr>
      <t xml:space="preserve">
</t>
    </r>
    <r>
      <rPr>
        <sz val="11"/>
        <color rgb="FF000000"/>
        <rFont val="Calibri"/>
      </rPr>
      <t>If the UEM server does not enforce password complexity by requiring that at least one uppercase character be used, this is a finding.</t>
    </r>
  </si>
  <si>
    <t>V-234370</t>
  </si>
  <si>
    <r>
      <rPr>
        <sz val="11"/>
        <rFont val="Calibri"/>
      </rPr>
      <t>The UEM server must enforce password complexity by requiring that at least one lowercase character be used.</t>
    </r>
  </si>
  <si>
    <r>
      <rPr>
        <sz val="11"/>
        <color rgb="FF000000"/>
        <rFont val="Calibri"/>
      </rPr>
      <t>Configure the UEM server to enforce password complexity by requiring that at least one lowercase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</si>
  <si>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of several that determine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Reference:PP-MDM-431019</t>
    </r>
  </si>
  <si>
    <r>
      <rPr>
        <sz val="11"/>
        <color rgb="FF000000"/>
        <rFont val="Calibri"/>
      </rPr>
      <t>Verify the UEM server enforces password complexity by requiring that at least one lowercase character be used.</t>
    </r>
    <r>
      <rPr>
        <sz val="11"/>
        <color rgb="FF000000"/>
        <rFont val="Calibri"/>
      </rPr>
      <t xml:space="preserve">
</t>
    </r>
    <r>
      <rPr>
        <sz val="11"/>
        <color rgb="FF000000"/>
        <rFont val="Calibri"/>
      </rPr>
      <t>If the UEM server does not enforce password complexity by requiring that at least one lowercase character be used, this is a finding.</t>
    </r>
  </si>
  <si>
    <t>V-234371</t>
  </si>
  <si>
    <r>
      <rPr>
        <sz val="11"/>
        <rFont val="Calibri"/>
      </rPr>
      <t>The UEM server must enforce password complexity by requiring that at least one numeric character be used.</t>
    </r>
  </si>
  <si>
    <r>
      <rPr>
        <sz val="11"/>
        <color rgb="FF000000"/>
        <rFont val="Calibri"/>
      </rPr>
      <t>Configure the UEM server to enforce password complexity by requiring that at least one numeric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</si>
  <si>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of several that determine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Reference:PP-MDM-431021</t>
    </r>
  </si>
  <si>
    <r>
      <rPr>
        <sz val="11"/>
        <color rgb="FF000000"/>
        <rFont val="Calibri"/>
      </rPr>
      <t>Verify the UEM server enforces password complexity by requiring that at least one numeric character be used.</t>
    </r>
    <r>
      <rPr>
        <sz val="11"/>
        <color rgb="FF000000"/>
        <rFont val="Calibri"/>
      </rPr>
      <t xml:space="preserve">
</t>
    </r>
    <r>
      <rPr>
        <sz val="11"/>
        <color rgb="FF000000"/>
        <rFont val="Calibri"/>
      </rPr>
      <t>If the UEM server does not enforce password complexity by requiring that at least one numeric character be used, this is a finding.</t>
    </r>
  </si>
  <si>
    <t>V-234372</t>
  </si>
  <si>
    <r>
      <rPr>
        <sz val="11"/>
        <rFont val="Calibri"/>
      </rPr>
      <t>The UEM server must enforce password complexity by requiring that at least one special character be used.</t>
    </r>
  </si>
  <si>
    <r>
      <rPr>
        <sz val="11"/>
        <color rgb="FF000000"/>
        <rFont val="Calibri"/>
      </rPr>
      <t>Configure the UEM server to enforce password complexity by requiring that at least one special character be used.</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</si>
  <si>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Special characters are those characters that are not alphanumeric. Examples include: ~ ! @ # $ % ^ *.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Reference:PP-MDM-431022</t>
    </r>
  </si>
  <si>
    <r>
      <rPr>
        <sz val="11"/>
        <color rgb="FF000000"/>
        <rFont val="Calibri"/>
      </rPr>
      <t>Verify the UEM server enforces password complexity by requiring that at least one special character be used.</t>
    </r>
    <r>
      <rPr>
        <sz val="11"/>
        <color rgb="FF000000"/>
        <rFont val="Calibri"/>
      </rPr>
      <t xml:space="preserve">
</t>
    </r>
    <r>
      <rPr>
        <sz val="11"/>
        <color rgb="FF000000"/>
        <rFont val="Calibri"/>
      </rPr>
      <t>If the UEM server does not enforce password complexity by requiring that at least one special character be used, this is a finding.</t>
    </r>
  </si>
  <si>
    <t>V-234373</t>
  </si>
  <si>
    <r>
      <rPr>
        <sz val="11"/>
        <rFont val="Calibri"/>
      </rPr>
      <t>UEM server must require the change of at least 50 percent of the previous password</t>
    </r>
    <r>
      <rPr>
        <sz val="11"/>
        <color rgb="FF000000"/>
        <rFont val="Calibri"/>
      </rPr>
      <t>'</t>
    </r>
    <r>
      <rPr>
        <sz val="11"/>
        <color rgb="FF000000"/>
        <rFont val="Calibri"/>
      </rPr>
      <t>s characters.</t>
    </r>
  </si>
  <si>
    <r>
      <rPr>
        <sz val="11"/>
        <color rgb="FF000000"/>
        <rFont val="Calibri"/>
      </rPr>
      <t>Configure the UEM server to require the change of at least 50 percent of the previous password's characters.</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</si>
  <si>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</si>
  <si>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Verify the UEM server requires the change of at least 50 percent of the previous password's characters.</t>
    </r>
    <r>
      <rPr>
        <sz val="11"/>
        <color rgb="FF000000"/>
        <rFont val="Calibri"/>
      </rPr>
      <t xml:space="preserve">
</t>
    </r>
    <r>
      <rPr>
        <sz val="11"/>
        <color rgb="FF000000"/>
        <rFont val="Calibri"/>
      </rPr>
      <t>If the UEM server does not require the change of at least 50 percent of the previous password's characters when passwords are changed, this is a finding.</t>
    </r>
  </si>
  <si>
    <t>V-234374</t>
  </si>
  <si>
    <r>
      <rPr>
        <sz val="11"/>
        <rFont val="Calibri"/>
      </rPr>
      <t>For UEM server using password authentication, the application must store only cryptographic representations of passwords.</t>
    </r>
  </si>
  <si>
    <r>
      <rPr>
        <sz val="11"/>
        <color rgb="FF000000"/>
        <rFont val="Calibri"/>
      </rPr>
      <t>For a UEM server using password authentication, configure the server to store only cryptographic representations of passwords.</t>
    </r>
  </si>
  <si>
    <r>
      <rPr>
        <sz val="11"/>
        <color rgb="FF000000"/>
        <rFont val="Calibri"/>
      </rPr>
      <t xml:space="preserve">Passwords need to be protected at all times, and encryption is the standard method for protecting passwords. If passwords are not encrypted, they can be plainly read and easily compromised. Use of passwords for authentication is intended only for limited situations and should not be used as a replacement for two-factor CAC-enabled authentication. </t>
    </r>
    <r>
      <rPr>
        <sz val="11"/>
        <color rgb="FF000000"/>
        <rFont val="Calibri"/>
      </rPr>
      <t xml:space="preserve">
</t>
    </r>
    <r>
      <rPr>
        <sz val="11"/>
        <color rgb="FF000000"/>
        <rFont val="Calibri"/>
      </rPr>
      <t>Examples of situations where a user ID and password might be used include:</t>
    </r>
    <r>
      <rPr>
        <sz val="11"/>
        <color rgb="FF000000"/>
        <rFont val="Calibri"/>
      </rPr>
      <t xml:space="preserve">
</t>
    </r>
    <r>
      <rPr>
        <sz val="11"/>
        <color rgb="FF000000"/>
        <rFont val="Calibri"/>
      </rPr>
      <t>- When the user does not use a common access card (CAC) and is not a current DOD employee, member of the military, or DOD contractor.</t>
    </r>
    <r>
      <rPr>
        <sz val="11"/>
        <color rgb="FF000000"/>
        <rFont val="Calibri"/>
      </rPr>
      <t xml:space="preserve">
</t>
    </r>
    <r>
      <rPr>
        <sz val="11"/>
        <color rgb="FF000000"/>
        <rFont val="Calibri"/>
      </rPr>
      <t>- When a user has been officially designated as temporarily unable to present a CAC for some reason (lost, damaged, not yet issued, broken card reader) (i.e., Temporary Exception User)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If the password is already encrypted and not a plaintext password, this meets this requirement. Implementation of this requirement requires configuration of FIPS-approved cipher block algorithm and block cipher modes for encryption. This method uses a one-way hashing encryption algorithm with a salt value to validate a user's password without having to store the actual password. Performance and time required to access are factors that must be considered, and the one-way hash is the most feasible means of securing the password and providing an acceptable measure of password security.</t>
    </r>
    <r>
      <rPr>
        <sz val="11"/>
        <color rgb="FF000000"/>
        <rFont val="Calibri"/>
      </rPr>
      <t xml:space="preserve">
</t>
    </r>
    <r>
      <rPr>
        <sz val="11"/>
        <color rgb="FF000000"/>
        <rFont val="Calibri"/>
      </rPr>
      <t>Verifying the user knows a password is performed using a password verifier. In its simplest form, a password verifier is a computational function that is capable of creating a hash of a password and determining if the value provided by the user matches the hash. A more secure version of verifying a user knowing a password is to store the result of an iterating hash function and a large random salt value as follows:</t>
    </r>
    <r>
      <rPr>
        <sz val="11"/>
        <color rgb="FF000000"/>
        <rFont val="Calibri"/>
      </rPr>
      <t xml:space="preserve">
</t>
    </r>
    <r>
      <rPr>
        <sz val="11"/>
        <color rgb="FF000000"/>
        <rFont val="Calibri"/>
      </rPr>
      <t>H0 = H(pwd, H(salt))</t>
    </r>
    <r>
      <rPr>
        <sz val="11"/>
        <color rgb="FF000000"/>
        <rFont val="Calibri"/>
      </rPr>
      <t xml:space="preserve">
</t>
    </r>
    <r>
      <rPr>
        <sz val="11"/>
        <color rgb="FF000000"/>
        <rFont val="Calibri"/>
      </rPr>
      <t>Hn = H(Hn-1,H(salt))</t>
    </r>
    <r>
      <rPr>
        <sz val="11"/>
        <color rgb="FF000000"/>
        <rFont val="Calibri"/>
      </rPr>
      <t xml:space="preserve">
</t>
    </r>
    <r>
      <rPr>
        <sz val="11"/>
        <color rgb="FF000000"/>
        <rFont val="Calibri"/>
      </rPr>
      <t>In the above, "n" is a cryptographically-strong random [*3] number. "Hn" is stored along with the salt. When the application wishes to verify that the user knows a password, it simply repeats the process and compares "Hn" with the stored "Hn". A salt is essentially a fixed-length cryptographically strong random value.</t>
    </r>
    <r>
      <rPr>
        <sz val="11"/>
        <color rgb="FF000000"/>
        <rFont val="Calibri"/>
      </rPr>
      <t xml:space="preserve">
</t>
    </r>
    <r>
      <rPr>
        <sz val="11"/>
        <color rgb="FF000000"/>
        <rFont val="Calibri"/>
      </rPr>
      <t>Another method is using a keyed-hash message authentication code (HMAC). HMAC calculates a message authentication code via a cryptographic hash function used in conjunction with an encryption key. The key must be protected as with any private key.</t>
    </r>
    <r>
      <rPr>
        <sz val="11"/>
        <color rgb="FF000000"/>
        <rFont val="Calibri"/>
      </rPr>
      <t xml:space="preserve">
</t>
    </r>
    <r>
      <rPr>
        <sz val="11"/>
        <color rgb="FF000000"/>
        <rFont val="Calibri"/>
      </rPr>
      <t xml:space="preserve">This requirement applies to all accounts including authentication server, AAA, and local account, including the root account and the account of last resort.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Reference:PP-MDM-431008</t>
    </r>
  </si>
  <si>
    <r>
      <rPr>
        <sz val="11"/>
        <color rgb="FF000000"/>
        <rFont val="Calibri"/>
      </rPr>
      <t>If the UEM server is using password authentication, verify the server stores only cryptographic representations of passwords.</t>
    </r>
    <r>
      <rPr>
        <sz val="11"/>
        <color rgb="FF000000"/>
        <rFont val="Calibri"/>
      </rPr>
      <t xml:space="preserve">
</t>
    </r>
    <r>
      <rPr>
        <sz val="11"/>
        <color rgb="FF000000"/>
        <rFont val="Calibri"/>
      </rPr>
      <t>If the UEM server is using password authentication but does not store only cryptographic representations of passwords, this is a finding.</t>
    </r>
  </si>
  <si>
    <t>V-234375</t>
  </si>
  <si>
    <r>
      <rPr>
        <sz val="11"/>
        <rFont val="Calibri"/>
      </rPr>
      <t>For UEM server using password authentication, the network element must use FIPS-validated SHA-2 or later protocol to protect the integrity of the password authentication process.</t>
    </r>
  </si>
  <si>
    <r>
      <rPr>
        <sz val="11"/>
        <color rgb="FF000000"/>
        <rFont val="Calibri"/>
      </rPr>
      <t>For a UEM server using password authentication, configure the network element to use FIPS-validated SHA-2 or later protocol to protect the integrity of the password authentication process.</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</si>
  <si>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The information system must specify the hash algorithm used for authenticating passwords. Implementation of this requirement requires configuration of FIPS-approved cipher block algorithm and block cipher modes for encryption.</t>
    </r>
    <r>
      <rPr>
        <sz val="11"/>
        <color rgb="FF000000"/>
        <rFont val="Calibri"/>
      </rPr>
      <t xml:space="preserve">
</t>
    </r>
    <r>
      <rPr>
        <sz val="11"/>
        <color rgb="FF000000"/>
        <rFont val="Calibri"/>
      </rPr>
      <t xml:space="preserve">Note: Although allowed by SP800-131Ar1 for some applications, SHA-1 is considered a compromised hashing standard and is being phased out of use by industry and government standards. Unless required for legacy use, DoD systems must not be configured to use SHA-1 for integrity of remote access sessions. </t>
    </r>
    <r>
      <rPr>
        <sz val="11"/>
        <color rgb="FF000000"/>
        <rFont val="Calibri"/>
      </rPr>
      <t xml:space="preserve">
</t>
    </r>
    <r>
      <rPr>
        <sz val="11"/>
        <color rgb="FF000000"/>
        <rFont val="Calibri"/>
      </rPr>
      <t>This requirement applies to all accounts, including authentication server; Authorization, Authentication, and Accounting (AAA); and local accounts such as the root account and the account of last resort.</t>
    </r>
    <r>
      <rPr>
        <sz val="11"/>
        <color rgb="FF000000"/>
        <rFont val="Calibri"/>
      </rPr>
      <t xml:space="preserve">
</t>
    </r>
    <r>
      <rPr>
        <sz val="11"/>
        <color rgb="FF000000"/>
        <rFont val="Calibri"/>
      </rPr>
      <t xml:space="preserve">This requirement only applies to components where this is specific to the function of the device (e.g., TLS VPN or ALG). This does not apply to authentication for the purpose of configuring the device itself (management). </t>
    </r>
    <r>
      <rPr>
        <sz val="11"/>
        <color rgb="FF000000"/>
        <rFont val="Calibri"/>
      </rPr>
      <t xml:space="preserve">
</t>
    </r>
    <r>
      <rPr>
        <sz val="11"/>
        <color rgb="FF000000"/>
        <rFont val="Calibri"/>
      </rPr>
      <t>Satisfies:FIA_ENR_EXT.1.1, FCS_COP.1.1(2) Refinement</t>
    </r>
  </si>
  <si>
    <r>
      <rPr>
        <sz val="11"/>
        <color rgb="FF000000"/>
        <rFont val="Calibri"/>
      </rPr>
      <t>For UEM server using password authentication, verify the network element uses FIPS-validated SHA-2 or later protocol to protect the integrity of the password authentication process.</t>
    </r>
    <r>
      <rPr>
        <sz val="11"/>
        <color rgb="FF000000"/>
        <rFont val="Calibri"/>
      </rPr>
      <t xml:space="preserve">
</t>
    </r>
    <r>
      <rPr>
        <sz val="11"/>
        <color rgb="FF000000"/>
        <rFont val="Calibri"/>
      </rPr>
      <t>If UEM server using password authentication but the network element does not use FIPS-validated SHA-2 or later protocol to protect the integrity of the password authentication process, this is a finding.</t>
    </r>
  </si>
  <si>
    <t>V-234377</t>
  </si>
  <si>
    <r>
      <rPr>
        <sz val="11"/>
        <rFont val="Calibri"/>
      </rPr>
      <t>The UEM server must enforce a 60-day maximum password lifetime restriction.</t>
    </r>
  </si>
  <si>
    <r>
      <rPr>
        <sz val="11"/>
        <color rgb="FF000000"/>
        <rFont val="Calibri"/>
      </rPr>
      <t>Configure the UEM server to enforce a 60-day maximum password lifetime restriction.</t>
    </r>
  </si>
  <si>
    <r>
      <rPr>
        <sz val="11"/>
        <color rgb="FF000000"/>
        <rFont val="Calibri"/>
      </rPr>
      <t xml:space="preserve">Any password, no matter how complex, can eventually be cracked. Therefore, passwords need to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 xml:space="preserve">This requirement does not include emergency administration accounts, which are meant for access to the application in case of failure. These accounts are not required to have maximum password lifetime restrictions.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Reference:PP-MDM-431024</t>
    </r>
  </si>
  <si>
    <r>
      <rPr>
        <sz val="11"/>
        <color rgb="FF000000"/>
        <rFont val="Calibri"/>
      </rPr>
      <t>Verify the UEM server enforces a 60-day maximum password lifetime restriction.</t>
    </r>
    <r>
      <rPr>
        <sz val="11"/>
        <color rgb="FF000000"/>
        <rFont val="Calibri"/>
      </rPr>
      <t xml:space="preserve">
</t>
    </r>
    <r>
      <rPr>
        <sz val="11"/>
        <color rgb="FF000000"/>
        <rFont val="Calibri"/>
      </rPr>
      <t>If the UEM server does not enforce a 60-day maximum password lifetime restriction, this is a finding.</t>
    </r>
  </si>
  <si>
    <t>V-234378</t>
  </si>
  <si>
    <r>
      <rPr>
        <sz val="11"/>
        <rFont val="Calibri"/>
      </rPr>
      <t>When using PKI-based authentication for user access, the UEM server must validate certificates by constructing a certification path (which includes status information) to an accepted trust anchor.</t>
    </r>
  </si>
  <si>
    <r>
      <rPr>
        <sz val="11"/>
        <color rgb="FF000000"/>
        <rFont val="Calibri"/>
      </rPr>
      <t>When using PKI-based authentication for user access, configure the UEM server to validate certificates by constructing a certification path (which includes status information) to an accepted trust anchor.</t>
    </r>
  </si>
  <si>
    <r>
      <rPr>
        <sz val="11"/>
        <color rgb="FF000000"/>
        <rFont val="Calibri"/>
      </rPr>
      <t>Without path validation, an informed trust decision by the relying party cannot be made when presented with any certificate not already explicitly trusted. To meet this requirement, the information system must create trusted channels between itself and remote trusted authorized IT product (e.g., syslog server) entities that protect the confidentiality and integrity of communications. The information system must create trusted paths between itself and remote administrators and users that protect the confidentiality and integrity of communications.</t>
    </r>
    <r>
      <rPr>
        <sz val="11"/>
        <color rgb="FF000000"/>
        <rFont val="Calibri"/>
      </rPr>
      <t xml:space="preserve">
</t>
    </r>
    <r>
      <rPr>
        <sz val="11"/>
        <color rgb="FF000000"/>
        <rFont val="Calibri"/>
      </rPr>
      <t>A trust anchor is an authoritative entity represented via a public key and associated data. It is most often used in the context of public key infrastructures, X.509 digital certificates, and DNSSEC. However, applications that do not use a trusted path are not approved for non-local and remote management of DoD information systems.</t>
    </r>
    <r>
      <rPr>
        <sz val="11"/>
        <color rgb="FF000000"/>
        <rFont val="Calibri"/>
      </rPr>
      <t xml:space="preserve">
</t>
    </r>
    <r>
      <rPr>
        <sz val="11"/>
        <color rgb="FF000000"/>
        <rFont val="Calibri"/>
      </rPr>
      <t>Use of SSHv2 to establish a trusted channel is approved. Use of FTP, TELNET, HTTP, and SNMPV1 is not approved since they violate the trusted channel rule set. Use of web management tools that are not validated by common criteria my also violate trusted channel rule set.</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 xml:space="preserve">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 </t>
    </r>
    <r>
      <rPr>
        <sz val="11"/>
        <color rgb="FF000000"/>
        <rFont val="Calibri"/>
      </rPr>
      <t xml:space="preserve">
</t>
    </r>
    <r>
      <rPr>
        <sz val="11"/>
        <color rgb="FF000000"/>
        <rFont val="Calibri"/>
      </rPr>
      <t>Satisfies:FIA_X509_EXT.1.1(1), FIA_X509_EXT.2.1, FIA_X509_EXT.2.2</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</si>
  <si>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When using PKI-based authentication for user access, verify the UEM server validates certificates by constructing a certification path (which includes status information) to an accepted trust anchor.</t>
    </r>
    <r>
      <rPr>
        <sz val="11"/>
        <color rgb="FF000000"/>
        <rFont val="Calibri"/>
      </rPr>
      <t xml:space="preserve">
</t>
    </r>
    <r>
      <rPr>
        <sz val="11"/>
        <color rgb="FF000000"/>
        <rFont val="Calibri"/>
      </rPr>
      <t>If the UEM server uses PKI-based authentication for user access but does not validate certificates by constructing a certification path (which includes status information) to an accepted trust anchor, this is a finding.</t>
    </r>
  </si>
  <si>
    <t>V-234379</t>
  </si>
  <si>
    <r>
      <rPr>
        <sz val="11"/>
        <rFont val="Calibri"/>
      </rPr>
      <t>When the UEM server cannot establish a connection to determine the validity of a certificate, the server must be configured not to have the option to accept the certificate.</t>
    </r>
  </si>
  <si>
    <r>
      <rPr>
        <sz val="11"/>
        <color rgb="FF000000"/>
        <rFont val="Calibri"/>
      </rPr>
      <t>Configure the UEM server to not automatically accept a certificate when it cannot establish a connection to determine the validity of a certificate.</t>
    </r>
  </si>
  <si>
    <r>
      <rPr>
        <sz val="11"/>
        <color rgb="FF000000"/>
        <rFont val="Calibri"/>
      </rPr>
      <t xml:space="preserve">When an UEM server accepts an unverified certificate, it may be trusting a malicious actor. For example, messages signed with an invalid certificate may contain links to malware, which could lead to the installation or distribution of that malware on DoD information systems, leading to compromise of DoD sensitive information and other attacks. </t>
    </r>
    <r>
      <rPr>
        <sz val="11"/>
        <color rgb="FF000000"/>
        <rFont val="Calibri"/>
      </rPr>
      <t xml:space="preserve">
</t>
    </r>
    <r>
      <rPr>
        <sz val="11"/>
        <color rgb="FF000000"/>
        <rFont val="Calibri"/>
      </rPr>
      <t xml:space="preserve">Satisfies:FIA_X509_EXT.2.2 </t>
    </r>
    <r>
      <rPr>
        <sz val="11"/>
        <color rgb="FF000000"/>
        <rFont val="Calibri"/>
      </rPr>
      <t xml:space="preserve">
</t>
    </r>
    <r>
      <rPr>
        <sz val="11"/>
        <color rgb="FF000000"/>
        <rFont val="Calibri"/>
      </rPr>
      <t>Reference:PP-MDM-412003</t>
    </r>
  </si>
  <si>
    <r>
      <rPr>
        <sz val="11"/>
        <color rgb="FF000000"/>
        <rFont val="Calibri"/>
      </rPr>
      <t>Verify the UEM server does not automatically accept a certificate when it cannot establish a connection to determine the validity of a certificate.</t>
    </r>
    <r>
      <rPr>
        <sz val="11"/>
        <color rgb="FF000000"/>
        <rFont val="Calibri"/>
      </rPr>
      <t xml:space="preserve">
</t>
    </r>
    <r>
      <rPr>
        <sz val="11"/>
        <color rgb="FF000000"/>
        <rFont val="Calibri"/>
      </rPr>
      <t>If the UEM server automatically accepts a certificate when it cannot establish a connection to determine the validity of a certificate, this is a finding.</t>
    </r>
  </si>
  <si>
    <t>V-234380</t>
  </si>
  <si>
    <r>
      <rPr>
        <sz val="11"/>
        <rFont val="Calibri"/>
      </rPr>
      <t>The UEM server, when using PKI-based authentication, must enforce authorized access to the corresponding private key.</t>
    </r>
  </si>
  <si>
    <r>
      <rPr>
        <sz val="11"/>
        <color rgb="FF000000"/>
        <rFont val="Calibri"/>
      </rPr>
      <t>Configure the UEM server, when using PKI-based authentication, to enforce authorized access to the corresponding private key.</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</si>
  <si>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 xml:space="preserve">The cornerstone of the PKI is the private key used to encrypt or digitally sign information. </t>
    </r>
    <r>
      <rPr>
        <sz val="11"/>
        <color rgb="FF000000"/>
        <rFont val="Calibri"/>
      </rPr>
      <t xml:space="preserve">
</t>
    </r>
    <r>
      <rPr>
        <sz val="11"/>
        <color rgb="FF000000"/>
        <rFont val="Calibri"/>
      </rPr>
      <t xml:space="preserve">If the private key is stolen, this will lead to the compromise of the authentication and non-repudiation gained through PKI because the attacker can use the private key to digitally sign documents and pretend to be the authorized user. </t>
    </r>
    <r>
      <rPr>
        <sz val="11"/>
        <color rgb="FF000000"/>
        <rFont val="Calibri"/>
      </rPr>
      <t xml:space="preserve">
</t>
    </r>
    <r>
      <rPr>
        <sz val="11"/>
        <color rgb="FF000000"/>
        <rFont val="Calibri"/>
      </rPr>
      <t xml:space="preserve">Both the holders of a digital certificate and the issuing authority must protect the computers, storage devices, or whatever they use to keep the private keys. </t>
    </r>
    <r>
      <rPr>
        <sz val="11"/>
        <color rgb="FF000000"/>
        <rFont val="Calibri"/>
      </rPr>
      <t xml:space="preserve">
</t>
    </r>
    <r>
      <rPr>
        <sz val="11"/>
        <color rgb="FF000000"/>
        <rFont val="Calibri"/>
      </rPr>
      <t>Satisfies:FIA_X509_EXT.1.1(1)</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</si>
  <si>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he UEM server, when using PKI-based authentication, enforces authorized access to the corresponding private key.</t>
    </r>
    <r>
      <rPr>
        <sz val="11"/>
        <color rgb="FF000000"/>
        <rFont val="Calibri"/>
      </rPr>
      <t xml:space="preserve">
</t>
    </r>
    <r>
      <rPr>
        <sz val="11"/>
        <color rgb="FF000000"/>
        <rFont val="Calibri"/>
      </rPr>
      <t>If the UEM server, when using PKI-based authentication, does not enforce authorized access to the corresponding private key, this is a finding</t>
    </r>
  </si>
  <si>
    <t>V-234381</t>
  </si>
  <si>
    <r>
      <rPr>
        <sz val="11"/>
        <rFont val="Calibri"/>
      </rPr>
      <t>The UEM server must map the authenticated identity to the individual user or group account for PKI-based authentication.</t>
    </r>
  </si>
  <si>
    <r>
      <rPr>
        <sz val="11"/>
        <color rgb="FF000000"/>
        <rFont val="Calibri"/>
      </rPr>
      <t>Configure the UEM server to map the authenticated identity to the individual user or group account for PKI-based authentication.</t>
    </r>
  </si>
  <si>
    <r>
      <rPr>
        <sz val="11"/>
        <color rgb="FF000000"/>
        <rFont val="Calibri"/>
      </rPr>
      <t xml:space="preserve">Without mapping the certificate used to authenticate to the user account, the ability to determine the identity of the individual user or group will not be available for forensic analysis. </t>
    </r>
    <r>
      <rPr>
        <sz val="11"/>
        <color rgb="FF000000"/>
        <rFont val="Calibri"/>
      </rPr>
      <t xml:space="preserve">
</t>
    </r>
    <r>
      <rPr>
        <sz val="11"/>
        <color rgb="FF000000"/>
        <rFont val="Calibri"/>
      </rPr>
      <t xml:space="preserve">Satisfies: FIA </t>
    </r>
    <r>
      <rPr>
        <sz val="11"/>
        <color rgb="FF000000"/>
        <rFont val="Calibri"/>
      </rPr>
      <t xml:space="preserve">
</t>
    </r>
    <r>
      <rPr>
        <sz val="11"/>
        <color rgb="FF000000"/>
        <rFont val="Calibri"/>
      </rPr>
      <t>Reference:PP-MDM-414003</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</si>
  <si>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maps the authenticated identity to the individual user or group account for PKI-based authentication.</t>
    </r>
    <r>
      <rPr>
        <sz val="11"/>
        <color rgb="FF000000"/>
        <rFont val="Calibri"/>
      </rPr>
      <t xml:space="preserve">
</t>
    </r>
    <r>
      <rPr>
        <sz val="11"/>
        <color rgb="FF000000"/>
        <rFont val="Calibri"/>
      </rPr>
      <t>If the UEM server does not map the authenticated identity to the individual user or group account for PKI-based authentication, this is a finding.</t>
    </r>
  </si>
  <si>
    <t>V-234382</t>
  </si>
  <si>
    <r>
      <rPr>
        <sz val="11"/>
        <rFont val="Calibri"/>
      </rPr>
      <t>The UEM server must obscure feedback of authentication information during the authentication process to protect the information from possible exploitation/use by unauthorized individuals.</t>
    </r>
  </si>
  <si>
    <r>
      <rPr>
        <sz val="11"/>
        <color rgb="FF000000"/>
        <rFont val="Calibri"/>
      </rPr>
      <t>Configure the UEM server to obscure feedback of authentication information during the authentication process to protect the information from possible exploitation/use by unauthorized individuals.</t>
    </r>
  </si>
  <si>
    <r>
      <rPr>
        <sz val="11"/>
        <color rgb="FF000000"/>
        <rFont val="Calibri"/>
      </rPr>
      <t xml:space="preserve">To prevent the compromise of authentication information such as passwords during the authentication process, the feedback from the information system must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information when typed into the system is a method used in addressing this risk. </t>
    </r>
    <r>
      <rPr>
        <sz val="11"/>
        <color rgb="FF000000"/>
        <rFont val="Calibri"/>
      </rPr>
      <t xml:space="preserve">
</t>
    </r>
    <r>
      <rPr>
        <sz val="11"/>
        <color rgb="FF000000"/>
        <rFont val="Calibri"/>
      </rPr>
      <t xml:space="preserve">For example, displaying asterisks when a user types in a password is an example of obscuring feedback of authentication information.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Reference:PP-MDM-431026</t>
    </r>
  </si>
  <si>
    <r>
      <rPr>
        <sz val="11"/>
        <color rgb="FF000000"/>
        <rFont val="Calibri"/>
      </rPr>
      <t>Verify the UEM server obscures feedback of authentication information during the authentication process to protect the information from possible exploitation/use by unauthorized individuals.</t>
    </r>
    <r>
      <rPr>
        <sz val="11"/>
        <color rgb="FF000000"/>
        <rFont val="Calibri"/>
      </rPr>
      <t xml:space="preserve">
</t>
    </r>
    <r>
      <rPr>
        <sz val="11"/>
        <color rgb="FF000000"/>
        <rFont val="Calibri"/>
      </rPr>
      <t>If the UEM server does not obscure feedback of authentication information during the authentication process to protect the information from possible exploitation/use by unauthorized individuals, this is a finding.</t>
    </r>
  </si>
  <si>
    <t>V-234383</t>
  </si>
  <si>
    <r>
      <rPr>
        <sz val="11"/>
        <rFont val="Calibri"/>
      </rPr>
      <t>The UEM server must use FIPS-validated SHA-2 or higher hash function to protect the integrity of keyed-hash message authentication code (HMAC), Key Derivation Functions (KDFs), Random Bit Generation, and hash-only applications.</t>
    </r>
  </si>
  <si>
    <r>
      <rPr>
        <sz val="11"/>
        <color rgb="FF000000"/>
        <rFont val="Calibri"/>
      </rPr>
      <t>Configure the UEM server to use FIPS-validated SHA-2 or higher hash function to protect the integrity of keyed-hash message authentication code (HMAC), Key Derivation Functions (KDFs), Random Bit Generation, and hash-only applications.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</si>
  <si>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 xml:space="preserve">Nonlocal maintenance and diagnostic activities are activities conducted by individuals communicating through either an external network (e.g., the internet) or an internal network. </t>
    </r>
    <r>
      <rPr>
        <sz val="11"/>
        <color rgb="FF000000"/>
        <rFont val="Calibri"/>
      </rPr>
      <t xml:space="preserve">
</t>
    </r>
    <r>
      <rPr>
        <sz val="11"/>
        <color rgb="FF000000"/>
        <rFont val="Calibri"/>
      </rPr>
      <t xml:space="preserve">Note: Although allowed by SP800-131Ar1 for some applications, SHA-1 is considered a compromised hashing standard and is being phased out of use by industry and government standards. Unless required for legacy use, DoD systems should not be configured to use SHA-1 for integrity of remote access sessions. </t>
    </r>
    <r>
      <rPr>
        <sz val="11"/>
        <color rgb="FF000000"/>
        <rFont val="Calibri"/>
      </rPr>
      <t xml:space="preserve">
</t>
    </r>
    <r>
      <rPr>
        <sz val="11"/>
        <color rgb="FF000000"/>
        <rFont val="Calibri"/>
      </rPr>
      <t>To protect the integrity of the authenticator and authentication mechanism used for the cryptographic module used by the network device, the application, operating system, or protocol must be configured to use one of the following hash functions for hashing the password or other authenticator in accordance with SP 800-131Ar1: SHA-224, SHA-256, SHA-384, SHA-512, SHA-512/224, SHA-512/256, SHA3-224, SHA3-256, SHA3-384, and SHA3-512.</t>
    </r>
    <r>
      <rPr>
        <sz val="11"/>
        <color rgb="FF000000"/>
        <rFont val="Calibri"/>
      </rPr>
      <t xml:space="preserve">
</t>
    </r>
    <r>
      <rPr>
        <sz val="11"/>
        <color rgb="FF000000"/>
        <rFont val="Calibri"/>
      </rPr>
      <t>Applications also include HMAC, KDFs, Random Bit Generation, and hash-only applications (e.g., hashing passwords and use for compute a checksum). For digital signature verification, SP800-131Ar1 allows SHA-1 for legacy use only, but this is discouraged by DoD.</t>
    </r>
    <r>
      <rPr>
        <sz val="11"/>
        <color rgb="FF000000"/>
        <rFont val="Calibri"/>
      </rPr>
      <t xml:space="preserve">
</t>
    </r>
    <r>
      <rPr>
        <sz val="11"/>
        <color rgb="FF000000"/>
        <rFont val="Calibri"/>
      </rPr>
      <t xml:space="preserve">Separate requirements for configuring applications and protocols used by each product (e.g., SNMPv3, SSH, NTP, and other protocols and applications that require server/client authentication) are required to implement this requirement. </t>
    </r>
    <r>
      <rPr>
        <sz val="11"/>
        <color rgb="FF000000"/>
        <rFont val="Calibri"/>
      </rPr>
      <t xml:space="preserve">
</t>
    </r>
    <r>
      <rPr>
        <sz val="11"/>
        <color rgb="FF000000"/>
        <rFont val="Calibri"/>
      </rPr>
      <t>Satisfies:FCS_COP.1.1(2)</t>
    </r>
  </si>
  <si>
    <r>
      <rPr>
        <sz val="11"/>
        <color rgb="FF000000"/>
        <rFont val="Calibri"/>
      </rPr>
      <t>Verify the UEM server uses FIPS-validated SHA-2 or higher hash function to protect the integrity of keyed-hash message authentication code (HMAC), Key Derivation Functions (KDFs), Random Bit Generation, and hash-only applications.</t>
    </r>
    <r>
      <rPr>
        <sz val="11"/>
        <color rgb="FF000000"/>
        <rFont val="Calibri"/>
      </rPr>
      <t xml:space="preserve">
</t>
    </r>
    <r>
      <rPr>
        <sz val="11"/>
        <color rgb="FF000000"/>
        <rFont val="Calibri"/>
      </rPr>
      <t>If the UEM server does not use FIPS-validated SHA-2 or higher hash function to protect the integrity of keyed-hash message authentication code (HMAC), Key Derivation Functions (KDFs), Random Bit Generation, and hash-only applications, this is a finding.</t>
    </r>
  </si>
  <si>
    <t>V-234390</t>
  </si>
  <si>
    <r>
      <rPr>
        <sz val="11"/>
        <rFont val="Calibri"/>
      </rPr>
      <t>The UEM server must be configured to provide a trusted communication channel between itself and authorized IT entities using [selection: -IPsec, -SSH, -mutually authenticated TLS, -mutually authenticated DTLS, -HTTPS].</t>
    </r>
  </si>
  <si>
    <r>
      <rPr>
        <sz val="11"/>
        <color rgb="FF000000"/>
        <rFont val="Calibri"/>
      </rPr>
      <t>Configure the UEM server to provide a trusted communication channel between itself and authorized IT entities using [selection:</t>
    </r>
    <r>
      <rPr>
        <sz val="11"/>
        <color rgb="FF000000"/>
        <rFont val="Calibri"/>
      </rPr>
      <t xml:space="preserve">
</t>
    </r>
    <r>
      <rPr>
        <sz val="11"/>
        <color rgb="FF000000"/>
        <rFont val="Calibri"/>
      </rPr>
      <t>-IPsec,</t>
    </r>
    <r>
      <rPr>
        <sz val="11"/>
        <color rgb="FF000000"/>
        <rFont val="Calibri"/>
      </rPr>
      <t xml:space="preserve">
</t>
    </r>
    <r>
      <rPr>
        <sz val="11"/>
        <color rgb="FF000000"/>
        <rFont val="Calibri"/>
      </rPr>
      <t>-SSH,</t>
    </r>
    <r>
      <rPr>
        <sz val="11"/>
        <color rgb="FF000000"/>
        <rFont val="Calibri"/>
      </rPr>
      <t xml:space="preserve">
</t>
    </r>
    <r>
      <rPr>
        <sz val="11"/>
        <color rgb="FF000000"/>
        <rFont val="Calibri"/>
      </rPr>
      <t xml:space="preserve">-mutually authenticated TLS, </t>
    </r>
    <r>
      <rPr>
        <sz val="11"/>
        <color rgb="FF000000"/>
        <rFont val="Calibri"/>
      </rPr>
      <t xml:space="preserve">
</t>
    </r>
    <r>
      <rPr>
        <sz val="11"/>
        <color rgb="FF000000"/>
        <rFont val="Calibri"/>
      </rPr>
      <t xml:space="preserve">-mutually authenticated DTLS, </t>
    </r>
    <r>
      <rPr>
        <sz val="11"/>
        <color rgb="FF000000"/>
        <rFont val="Calibri"/>
      </rPr>
      <t xml:space="preserve">
</t>
    </r>
    <r>
      <rPr>
        <sz val="11"/>
        <color rgb="FF000000"/>
        <rFont val="Calibri"/>
      </rPr>
      <t>-HTTPS].</t>
    </r>
  </si>
  <si>
    <r>
      <rPr>
        <sz val="11"/>
        <color rgb="FF000000"/>
        <rFont val="Calibri"/>
      </rPr>
      <t>Examples of authorized IT entities: audit server, Active Directory, software update server, and database server.</t>
    </r>
    <r>
      <rPr>
        <sz val="11"/>
        <color rgb="FF000000"/>
        <rFont val="Calibri"/>
      </rPr>
      <t xml:space="preserve">
</t>
    </r>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 xml:space="preserve">Nonlocal maintenance and diagnostic activities are activities conducted by individuals communicating through either an external network (e.g., the internet) or an internal network. </t>
    </r>
    <r>
      <rPr>
        <sz val="11"/>
        <color rgb="FF000000"/>
        <rFont val="Calibri"/>
      </rPr>
      <t xml:space="preserve">
</t>
    </r>
    <r>
      <rPr>
        <sz val="11"/>
        <color rgb="FF000000"/>
        <rFont val="Calibri"/>
      </rPr>
      <t xml:space="preserve">Satisfies: FTP_ITC.1.1(1) Refinement </t>
    </r>
    <r>
      <rPr>
        <sz val="11"/>
        <color rgb="FF000000"/>
        <rFont val="Calibri"/>
      </rPr>
      <t xml:space="preserve">
</t>
    </r>
    <r>
      <rPr>
        <sz val="11"/>
        <color rgb="FF000000"/>
        <rFont val="Calibri"/>
      </rPr>
      <t>Reference: PP-MDM-412062</t>
    </r>
  </si>
  <si>
    <r>
      <rPr>
        <sz val="11"/>
        <color rgb="FF000000"/>
        <rFont val="Calibri"/>
      </rPr>
      <t>Verify the UEM server provides a trusted communication channel between itself and authorized IT entities using [selection:</t>
    </r>
    <r>
      <rPr>
        <sz val="11"/>
        <color rgb="FF000000"/>
        <rFont val="Calibri"/>
      </rPr>
      <t xml:space="preserve">
</t>
    </r>
    <r>
      <rPr>
        <sz val="11"/>
        <color rgb="FF000000"/>
        <rFont val="Calibri"/>
      </rPr>
      <t>-IPsec,</t>
    </r>
    <r>
      <rPr>
        <sz val="11"/>
        <color rgb="FF000000"/>
        <rFont val="Calibri"/>
      </rPr>
      <t xml:space="preserve">
</t>
    </r>
    <r>
      <rPr>
        <sz val="11"/>
        <color rgb="FF000000"/>
        <rFont val="Calibri"/>
      </rPr>
      <t>-SSH,</t>
    </r>
    <r>
      <rPr>
        <sz val="11"/>
        <color rgb="FF000000"/>
        <rFont val="Calibri"/>
      </rPr>
      <t xml:space="preserve">
</t>
    </r>
    <r>
      <rPr>
        <sz val="11"/>
        <color rgb="FF000000"/>
        <rFont val="Calibri"/>
      </rPr>
      <t xml:space="preserve">-mutually authenticated TLS, </t>
    </r>
    <r>
      <rPr>
        <sz val="11"/>
        <color rgb="FF000000"/>
        <rFont val="Calibri"/>
      </rPr>
      <t xml:space="preserve">
</t>
    </r>
    <r>
      <rPr>
        <sz val="11"/>
        <color rgb="FF000000"/>
        <rFont val="Calibri"/>
      </rPr>
      <t xml:space="preserve">-mutually authenticated DTLS, </t>
    </r>
    <r>
      <rPr>
        <sz val="11"/>
        <color rgb="FF000000"/>
        <rFont val="Calibri"/>
      </rPr>
      <t xml:space="preserve">
</t>
    </r>
    <r>
      <rPr>
        <sz val="11"/>
        <color rgb="FF000000"/>
        <rFont val="Calibri"/>
      </rPr>
      <t>-HTTPS].</t>
    </r>
    <r>
      <rPr>
        <sz val="11"/>
        <color rgb="FF000000"/>
        <rFont val="Calibri"/>
      </rPr>
      <t xml:space="preserve">
</t>
    </r>
    <r>
      <rPr>
        <sz val="11"/>
        <color rgb="FF000000"/>
        <rFont val="Calibri"/>
      </rPr>
      <t>If the UEM server does not provide a trusted communication channel between itself and authorized IT entities using [selection:</t>
    </r>
    <r>
      <rPr>
        <sz val="11"/>
        <color rgb="FF000000"/>
        <rFont val="Calibri"/>
      </rPr>
      <t xml:space="preserve">
</t>
    </r>
    <r>
      <rPr>
        <sz val="11"/>
        <color rgb="FF000000"/>
        <rFont val="Calibri"/>
      </rPr>
      <t>-IPsec,</t>
    </r>
    <r>
      <rPr>
        <sz val="11"/>
        <color rgb="FF000000"/>
        <rFont val="Calibri"/>
      </rPr>
      <t xml:space="preserve">
</t>
    </r>
    <r>
      <rPr>
        <sz val="11"/>
        <color rgb="FF000000"/>
        <rFont val="Calibri"/>
      </rPr>
      <t>-SSH,</t>
    </r>
    <r>
      <rPr>
        <sz val="11"/>
        <color rgb="FF000000"/>
        <rFont val="Calibri"/>
      </rPr>
      <t xml:space="preserve">
</t>
    </r>
    <r>
      <rPr>
        <sz val="11"/>
        <color rgb="FF000000"/>
        <rFont val="Calibri"/>
      </rPr>
      <t xml:space="preserve">-mutually authenticated TLS, </t>
    </r>
    <r>
      <rPr>
        <sz val="11"/>
        <color rgb="FF000000"/>
        <rFont val="Calibri"/>
      </rPr>
      <t xml:space="preserve">
</t>
    </r>
    <r>
      <rPr>
        <sz val="11"/>
        <color rgb="FF000000"/>
        <rFont val="Calibri"/>
      </rPr>
      <t xml:space="preserve">-mutually authenticated DTLS, </t>
    </r>
    <r>
      <rPr>
        <sz val="11"/>
        <color rgb="FF000000"/>
        <rFont val="Calibri"/>
      </rPr>
      <t xml:space="preserve">
</t>
    </r>
    <r>
      <rPr>
        <sz val="11"/>
        <color rgb="FF000000"/>
        <rFont val="Calibri"/>
      </rPr>
      <t>-HTTPS], this is a finding.</t>
    </r>
  </si>
  <si>
    <t>V-234391</t>
  </si>
  <si>
    <r>
      <rPr>
        <sz val="11"/>
        <rFont val="Calibri"/>
      </rPr>
      <t>The UEM server must be configured to invoke either host-OS functionality or server functionality to provide a trusted communication channel between itself and remote administrators that provides assured identification of its endpoints and protection of the communicated data from modification and disclosure using [selection: -IPsec, -SSH, -TLS, -HTTPS].</t>
    </r>
  </si>
  <si>
    <r>
      <rPr>
        <sz val="11"/>
        <color rgb="FF000000"/>
        <rFont val="Calibri"/>
      </rPr>
      <t>Configure the UEM server to invoke either host-OS functionality or server functionality to provide a trusted communication channel between itself and remote administrators that provides assured identification of its endpoints and protection of the communicated data from modification and disclosure using [selection:</t>
    </r>
    <r>
      <rPr>
        <sz val="11"/>
        <color rgb="FF000000"/>
        <rFont val="Calibri"/>
      </rPr>
      <t xml:space="preserve">
</t>
    </r>
    <r>
      <rPr>
        <sz val="11"/>
        <color rgb="FF000000"/>
        <rFont val="Calibri"/>
      </rPr>
      <t>-IPsec,</t>
    </r>
    <r>
      <rPr>
        <sz val="11"/>
        <color rgb="FF000000"/>
        <rFont val="Calibri"/>
      </rPr>
      <t xml:space="preserve">
</t>
    </r>
    <r>
      <rPr>
        <sz val="11"/>
        <color rgb="FF000000"/>
        <rFont val="Calibri"/>
      </rPr>
      <t>-SSH,</t>
    </r>
    <r>
      <rPr>
        <sz val="11"/>
        <color rgb="FF000000"/>
        <rFont val="Calibri"/>
      </rPr>
      <t xml:space="preserve">
</t>
    </r>
    <r>
      <rPr>
        <sz val="11"/>
        <color rgb="FF000000"/>
        <rFont val="Calibri"/>
      </rPr>
      <t xml:space="preserve">-TLS, </t>
    </r>
    <r>
      <rPr>
        <sz val="11"/>
        <color rgb="FF000000"/>
        <rFont val="Calibri"/>
      </rPr>
      <t xml:space="preserve">
</t>
    </r>
    <r>
      <rPr>
        <sz val="11"/>
        <color rgb="FF000000"/>
        <rFont val="Calibri"/>
      </rPr>
      <t>-HTTPS].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</si>
  <si>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 xml:space="preserve">Nonlocal maintenance and diagnostic activities are activities conducted by individuals communicating through either an external network (e.g., the internet) or an internal network. </t>
    </r>
    <r>
      <rPr>
        <sz val="11"/>
        <color rgb="FF000000"/>
        <rFont val="Calibri"/>
      </rPr>
      <t xml:space="preserve">
</t>
    </r>
    <r>
      <rPr>
        <sz val="11"/>
        <color rgb="FF000000"/>
        <rFont val="Calibri"/>
      </rPr>
      <t>Satisfies: FTP_TRP.1.1(1) Refinement</t>
    </r>
  </si>
  <si>
    <r>
      <rPr>
        <sz val="11"/>
        <color rgb="FF000000"/>
        <rFont val="Calibri"/>
      </rPr>
      <t>Verify the UEM server invokes either host-OS functionality or server functionality to provide a trusted communication channel between itself and remote administrators that provides assured identification of its endpoints and protection of the communicated data from modification and disclosure using [selection:</t>
    </r>
    <r>
      <rPr>
        <sz val="11"/>
        <color rgb="FF000000"/>
        <rFont val="Calibri"/>
      </rPr>
      <t xml:space="preserve">
</t>
    </r>
    <r>
      <rPr>
        <sz val="11"/>
        <color rgb="FF000000"/>
        <rFont val="Calibri"/>
      </rPr>
      <t>-IPsec,</t>
    </r>
    <r>
      <rPr>
        <sz val="11"/>
        <color rgb="FF000000"/>
        <rFont val="Calibri"/>
      </rPr>
      <t xml:space="preserve">
</t>
    </r>
    <r>
      <rPr>
        <sz val="11"/>
        <color rgb="FF000000"/>
        <rFont val="Calibri"/>
      </rPr>
      <t>-SSH,</t>
    </r>
    <r>
      <rPr>
        <sz val="11"/>
        <color rgb="FF000000"/>
        <rFont val="Calibri"/>
      </rPr>
      <t xml:space="preserve">
</t>
    </r>
    <r>
      <rPr>
        <sz val="11"/>
        <color rgb="FF000000"/>
        <rFont val="Calibri"/>
      </rPr>
      <t xml:space="preserve">-TLS, </t>
    </r>
    <r>
      <rPr>
        <sz val="11"/>
        <color rgb="FF000000"/>
        <rFont val="Calibri"/>
      </rPr>
      <t xml:space="preserve">
</t>
    </r>
    <r>
      <rPr>
        <sz val="11"/>
        <color rgb="FF000000"/>
        <rFont val="Calibri"/>
      </rPr>
      <t>-HTTPS].</t>
    </r>
    <r>
      <rPr>
        <sz val="11"/>
        <color rgb="FF000000"/>
        <rFont val="Calibri"/>
      </rPr>
      <t xml:space="preserve">
</t>
    </r>
    <r>
      <rPr>
        <sz val="11"/>
        <color rgb="FF000000"/>
        <rFont val="Calibri"/>
      </rPr>
      <t>If the UEM server does not invoke either host-OS functionality or server functionality to provide a trusted communication channel between itself and remote administrators that provides assured identification of its endpoints and protection of the communicated data from modification and disclosure using [selection:</t>
    </r>
    <r>
      <rPr>
        <sz val="11"/>
        <color rgb="FF000000"/>
        <rFont val="Calibri"/>
      </rPr>
      <t xml:space="preserve">
</t>
    </r>
    <r>
      <rPr>
        <sz val="11"/>
        <color rgb="FF000000"/>
        <rFont val="Calibri"/>
      </rPr>
      <t>-IPsec,</t>
    </r>
    <r>
      <rPr>
        <sz val="11"/>
        <color rgb="FF000000"/>
        <rFont val="Calibri"/>
      </rPr>
      <t xml:space="preserve">
</t>
    </r>
    <r>
      <rPr>
        <sz val="11"/>
        <color rgb="FF000000"/>
        <rFont val="Calibri"/>
      </rPr>
      <t>-SSH,</t>
    </r>
    <r>
      <rPr>
        <sz val="11"/>
        <color rgb="FF000000"/>
        <rFont val="Calibri"/>
      </rPr>
      <t xml:space="preserve">
</t>
    </r>
    <r>
      <rPr>
        <sz val="11"/>
        <color rgb="FF000000"/>
        <rFont val="Calibri"/>
      </rPr>
      <t xml:space="preserve">-TLS, </t>
    </r>
    <r>
      <rPr>
        <sz val="11"/>
        <color rgb="FF000000"/>
        <rFont val="Calibri"/>
      </rPr>
      <t xml:space="preserve">
</t>
    </r>
    <r>
      <rPr>
        <sz val="11"/>
        <color rgb="FF000000"/>
        <rFont val="Calibri"/>
      </rPr>
      <t>-HTTPS], this is a finding.</t>
    </r>
  </si>
  <si>
    <t>V-234392</t>
  </si>
  <si>
    <r>
      <rPr>
        <sz val="11"/>
        <rFont val="Calibri"/>
      </rPr>
      <t>The UEM server must be configured to invoke either host-OS functionality or server functionality to provide a trusted communication channel between itself and managed devices that provides assured identification of its endpoints and protection of the communicated data from modification and disclosure using [selection: -TLS, -HTTPS].</t>
    </r>
  </si>
  <si>
    <r>
      <rPr>
        <sz val="11"/>
        <color rgb="FF000000"/>
        <rFont val="Calibri"/>
      </rPr>
      <t>Configure the UEM server to invoke either host-OS functionality or server functionality to provide a trusted communication channel between itself and managed devices that provides assured identification of its endpoints and protection of the communicated data from modification and disclosure using [selection:</t>
    </r>
    <r>
      <rPr>
        <sz val="11"/>
        <color rgb="FF000000"/>
        <rFont val="Calibri"/>
      </rPr>
      <t xml:space="preserve">
</t>
    </r>
    <r>
      <rPr>
        <sz val="11"/>
        <color rgb="FF000000"/>
        <rFont val="Calibri"/>
      </rPr>
      <t xml:space="preserve">-TLS, </t>
    </r>
    <r>
      <rPr>
        <sz val="11"/>
        <color rgb="FF000000"/>
        <rFont val="Calibri"/>
      </rPr>
      <t xml:space="preserve">
</t>
    </r>
    <r>
      <rPr>
        <sz val="11"/>
        <color rgb="FF000000"/>
        <rFont val="Calibri"/>
      </rPr>
      <t>-HTTPS].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</si>
  <si>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 xml:space="preserve">Nonlocal maintenance and diagnostic activities are activities conducted by individuals communicating through either an external network (e.g., the internet) or an internal network. </t>
    </r>
    <r>
      <rPr>
        <sz val="11"/>
        <color rgb="FF000000"/>
        <rFont val="Calibri"/>
      </rPr>
      <t xml:space="preserve">
</t>
    </r>
    <r>
      <rPr>
        <sz val="11"/>
        <color rgb="FF000000"/>
        <rFont val="Calibri"/>
      </rPr>
      <t>Satisfies: FTP_TRP.1.1(2) Refinement</t>
    </r>
  </si>
  <si>
    <r>
      <rPr>
        <sz val="11"/>
        <color rgb="FF000000"/>
        <rFont val="Calibri"/>
      </rPr>
      <t>Verify the UEM server invokes either host-OS functionality or server functionality to provide a trusted communication channel between itself and managed devices that provides assured identification of its endpoints and protection of the communicated data from modification and disclosure using [selection:</t>
    </r>
    <r>
      <rPr>
        <sz val="11"/>
        <color rgb="FF000000"/>
        <rFont val="Calibri"/>
      </rPr>
      <t xml:space="preserve">
</t>
    </r>
    <r>
      <rPr>
        <sz val="11"/>
        <color rgb="FF000000"/>
        <rFont val="Calibri"/>
      </rPr>
      <t xml:space="preserve">-TLS, </t>
    </r>
    <r>
      <rPr>
        <sz val="11"/>
        <color rgb="FF000000"/>
        <rFont val="Calibri"/>
      </rPr>
      <t xml:space="preserve">
</t>
    </r>
    <r>
      <rPr>
        <sz val="11"/>
        <color rgb="FF000000"/>
        <rFont val="Calibri"/>
      </rPr>
      <t>-HTTPS].</t>
    </r>
    <r>
      <rPr>
        <sz val="11"/>
        <color rgb="FF000000"/>
        <rFont val="Calibri"/>
      </rPr>
      <t xml:space="preserve">
</t>
    </r>
    <r>
      <rPr>
        <sz val="11"/>
        <color rgb="FF000000"/>
        <rFont val="Calibri"/>
      </rPr>
      <t>If the UEM server does not invoke either host-OS functionality or server functionality to provide a trusted communication channel between itself and managed devices that provides assured identification of its endpoints and protection of the communicated data from modification and disclosure using [selection:</t>
    </r>
    <r>
      <rPr>
        <sz val="11"/>
        <color rgb="FF000000"/>
        <rFont val="Calibri"/>
      </rPr>
      <t xml:space="preserve">
</t>
    </r>
    <r>
      <rPr>
        <sz val="11"/>
        <color rgb="FF000000"/>
        <rFont val="Calibri"/>
      </rPr>
      <t xml:space="preserve">-TLS, </t>
    </r>
    <r>
      <rPr>
        <sz val="11"/>
        <color rgb="FF000000"/>
        <rFont val="Calibri"/>
      </rPr>
      <t xml:space="preserve">
</t>
    </r>
    <r>
      <rPr>
        <sz val="11"/>
        <color rgb="FF000000"/>
        <rFont val="Calibri"/>
      </rPr>
      <t>-HTTPS], this is a finding.</t>
    </r>
  </si>
  <si>
    <t>V-234405</t>
  </si>
  <si>
    <r>
      <rPr>
        <sz val="11"/>
        <rFont val="Calibri"/>
      </rPr>
      <t>The UEM server must protect the authenticity of communications sessions.</t>
    </r>
  </si>
  <si>
    <r>
      <rPr>
        <sz val="11"/>
        <color rgb="FF000000"/>
        <rFont val="Calibri"/>
      </rPr>
      <t>Configure the UEM server to protect the authenticity of communications sessions.</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</si>
  <si>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utilizing transport encryption protocols, such as TLS. TLS provides web applications with a means to be able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 xml:space="preserve">This requirement applies to applications that utilize communications sessions. This includes, but is not limited to, web-based applications and Service-Oriented Architectures (SOA). </t>
    </r>
    <r>
      <rPr>
        <sz val="11"/>
        <color rgb="FF000000"/>
        <rFont val="Calibri"/>
      </rPr>
      <t xml:space="preserve">
</t>
    </r>
    <r>
      <rPr>
        <sz val="11"/>
        <color rgb="FF000000"/>
        <rFont val="Calibri"/>
      </rPr>
      <t xml:space="preserve">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TLS mutual authentication (two-way/bidirectional). </t>
    </r>
    <r>
      <rPr>
        <sz val="11"/>
        <color rgb="FF000000"/>
        <rFont val="Calibri"/>
      </rPr>
      <t xml:space="preserve">
</t>
    </r>
    <r>
      <rPr>
        <sz val="11"/>
        <color rgb="FF000000"/>
        <rFont val="Calibri"/>
      </rPr>
      <t>Satisfies:FIA_ENR_EXT.1.1, FTP_TRP.1.1(2), FTP_TRP.1.1(1)</t>
    </r>
  </si>
  <si>
    <r>
      <rPr>
        <sz val="11"/>
        <color rgb="FF000000"/>
        <rFont val="Calibri"/>
      </rPr>
      <t>Verify the UEM server protects the authenticity of communications sessions.</t>
    </r>
    <r>
      <rPr>
        <sz val="11"/>
        <color rgb="FF000000"/>
        <rFont val="Calibri"/>
      </rPr>
      <t xml:space="preserve">
</t>
    </r>
    <r>
      <rPr>
        <sz val="11"/>
        <color rgb="FF000000"/>
        <rFont val="Calibri"/>
      </rPr>
      <t>If the UEM server does not protect the authenticity of communications sessions, this is a finding.</t>
    </r>
  </si>
  <si>
    <t>V-234406</t>
  </si>
  <si>
    <r>
      <rPr>
        <sz val="11"/>
        <rFont val="Calibri"/>
      </rPr>
      <t>The UEM server must invalidate session identifiers upon user logout or other session termination.</t>
    </r>
  </si>
  <si>
    <r>
      <rPr>
        <sz val="11"/>
        <color rgb="FF000000"/>
        <rFont val="Calibri"/>
      </rPr>
      <t>Configure the UEM server to invalidate session identifiers upon user logout or other session termination.</t>
    </r>
  </si>
  <si>
    <r>
      <rPr>
        <sz val="11"/>
        <color rgb="FF000000"/>
        <rFont val="Calibri"/>
      </rPr>
      <t>Captured sessions can be reused in "replay" attacks. This requirement limits the ability of adversaries from capturing and continuing to employ previously valid session IDs.</t>
    </r>
    <r>
      <rPr>
        <sz val="11"/>
        <color rgb="FF000000"/>
        <rFont val="Calibri"/>
      </rPr>
      <t xml:space="preserve">
</t>
    </r>
    <r>
      <rPr>
        <sz val="11"/>
        <color rgb="FF000000"/>
        <rFont val="Calibri"/>
      </rPr>
      <t xml:space="preserve">This requirement focuses on communications protection for the application session rather than for the network packet. This requirement applies to applications that utilize communications sessions. This includes, but is not limited to, web-based applications and Service-Oriented Architectures (SOA). </t>
    </r>
    <r>
      <rPr>
        <sz val="11"/>
        <color rgb="FF000000"/>
        <rFont val="Calibri"/>
      </rPr>
      <t xml:space="preserve">
</t>
    </r>
    <r>
      <rPr>
        <sz val="11"/>
        <color rgb="FF000000"/>
        <rFont val="Calibri"/>
      </rPr>
      <t>Session IDs are tokens generated by web applications to uniquely identify an application user's session. Applications will make application decisions and execute business logic based on the session ID. Unique session identifiers or IDs are the opposite of sequentially generated session IDs, which can be easily guessed by an attacker. Unique session IDs help to reduce predictability of said identifiers. When a user logs out, or when any other session termination event occurs, the application must terminate the user session to minimize the potential for an attacker to hijack that particular user session.</t>
    </r>
  </si>
  <si>
    <r>
      <rPr>
        <sz val="11"/>
        <color rgb="FF000000"/>
        <rFont val="Calibri"/>
      </rPr>
      <t>Verify the UEM server invalidates session identifiers upon user logout or other session termination.</t>
    </r>
    <r>
      <rPr>
        <sz val="11"/>
        <color rgb="FF000000"/>
        <rFont val="Calibri"/>
      </rPr>
      <t xml:space="preserve">
</t>
    </r>
    <r>
      <rPr>
        <sz val="11"/>
        <color rgb="FF000000"/>
        <rFont val="Calibri"/>
      </rPr>
      <t>If the UEM server does not invalidate session identifiers upon user logout or other session termination, this is a finding.</t>
    </r>
  </si>
  <si>
    <t>V-234407</t>
  </si>
  <si>
    <r>
      <rPr>
        <sz val="11"/>
        <rFont val="Calibri"/>
      </rPr>
      <t>The UEM server must recognize only system-generated session identifiers.</t>
    </r>
  </si>
  <si>
    <r>
      <rPr>
        <sz val="11"/>
        <color rgb="FF000000"/>
        <rFont val="Calibri"/>
      </rPr>
      <t>Configure the UEM server to recognize only system-generated session identifiers.</t>
    </r>
  </si>
  <si>
    <r>
      <rPr>
        <sz val="11"/>
        <color rgb="FF000000"/>
        <rFont val="Calibri"/>
      </rPr>
      <t>Applications utilize sessions and session identifiers to control application behavior and user access. If an attacker can guess the session identifier, or can inject or manually insert session information, the session may be compromised.</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focuses on communications protection for the application session rather than for the network packet. This requirement applies to applications that utilize communications sessions. This includes, but is not limited to, web-based applications and Service-Oriented Architectures (SOA).</t>
    </r>
  </si>
  <si>
    <r>
      <rPr>
        <sz val="11"/>
        <color rgb="FF000000"/>
        <rFont val="Calibri"/>
      </rPr>
      <t>Verify the UEM server recognizes only system-generated session identifiers.</t>
    </r>
    <r>
      <rPr>
        <sz val="11"/>
        <color rgb="FF000000"/>
        <rFont val="Calibri"/>
      </rPr>
      <t xml:space="preserve">
</t>
    </r>
    <r>
      <rPr>
        <sz val="11"/>
        <color rgb="FF000000"/>
        <rFont val="Calibri"/>
      </rPr>
      <t>If the UEM server does not recognize only system-generated session identifiers, this is a finding.</t>
    </r>
  </si>
  <si>
    <t>V-234408</t>
  </si>
  <si>
    <r>
      <rPr>
        <sz val="11"/>
        <rFont val="Calibri"/>
      </rPr>
      <t>The UEM server must generate unique session identifiers using a FIPS-validated Random Number Generator (RNG) based on the Deterministic Random Bit Generators (DRBG) algorithm.</t>
    </r>
  </si>
  <si>
    <r>
      <rPr>
        <sz val="11"/>
        <color rgb="FF000000"/>
        <rFont val="Calibri"/>
      </rPr>
      <t>Configure the UEM server to generate unique session identifiers using a FIPS-validated RNG based on the DRBG algorithm.</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</si>
  <si>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 xml:space="preserve">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t>
    </r>
    <r>
      <rPr>
        <sz val="11"/>
        <color rgb="FF000000"/>
        <rFont val="Calibri"/>
      </rPr>
      <t xml:space="preserve">
</t>
    </r>
    <r>
      <rPr>
        <sz val="11"/>
        <color rgb="FF000000"/>
        <rFont val="Calibri"/>
      </rPr>
      <t xml:space="preserve">The DRBGs Hash_DRBG, HMAC_DRBG, and CTR_DRBG are recommended for use with RNGs. </t>
    </r>
    <r>
      <rPr>
        <sz val="11"/>
        <color rgb="FF000000"/>
        <rFont val="Calibri"/>
      </rPr>
      <t xml:space="preserve">
</t>
    </r>
    <r>
      <rPr>
        <sz val="11"/>
        <color rgb="FF000000"/>
        <rFont val="Calibri"/>
      </rPr>
      <t xml:space="preserve">This requirement is applicable to devices that use a web interface for device management. </t>
    </r>
    <r>
      <rPr>
        <sz val="11"/>
        <color rgb="FF000000"/>
        <rFont val="Calibri"/>
      </rPr>
      <t xml:space="preserve">
</t>
    </r>
    <r>
      <rPr>
        <sz val="11"/>
        <color rgb="FF000000"/>
        <rFont val="Calibri"/>
      </rPr>
      <t>Satisfies:FCS_RBG_EXT.1.1, FIA_UAU.1.1, FIA_UAU.1.2</t>
    </r>
  </si>
  <si>
    <r>
      <rPr>
        <sz val="11"/>
        <color rgb="FF000000"/>
        <rFont val="Calibri"/>
      </rPr>
      <t>Verify the UEM server generates unique session identifiers using a FIPS-validated RNG based on the DRBG algorithm.</t>
    </r>
    <r>
      <rPr>
        <sz val="11"/>
        <color rgb="FF000000"/>
        <rFont val="Calibri"/>
      </rPr>
      <t xml:space="preserve">
</t>
    </r>
    <r>
      <rPr>
        <sz val="11"/>
        <color rgb="FF000000"/>
        <rFont val="Calibri"/>
      </rPr>
      <t>If the UEM server does not generate unique session identifiers using a FIPS-validated RNG based on the DRBG algorithm, this is a finding.</t>
    </r>
  </si>
  <si>
    <t>V-234409</t>
  </si>
  <si>
    <r>
      <rPr>
        <sz val="11"/>
        <rFont val="Calibri"/>
      </rPr>
      <t>The UEM server must fail to a secure state if system initialization fails, shutdown fails, or aborts fail.</t>
    </r>
  </si>
  <si>
    <r>
      <rPr>
        <sz val="11"/>
        <color rgb="FF000000"/>
        <rFont val="Calibri"/>
      </rPr>
      <t>Configure the UEM server to fail to a secure state if system initialization fails, shutdown fails, or aborts fail.</t>
    </r>
  </si>
  <si>
    <r>
      <rPr>
        <sz val="11"/>
        <color rgb="FF000000"/>
        <rFont val="Calibri"/>
      </rPr>
      <t xml:space="preserve">Failure to a known safe state helps prevent systems from failing to a state that may cause loss of data or unauthorized access to system resources. Applications or systems that fail suddenly and with no incorporated failure state planning may leave the hosting system available but with a reduced security protection capability. Preserving information system state information also facilitates system restart and return to the operational mode of the organization with less disruption of mission-essential processes. </t>
    </r>
    <r>
      <rPr>
        <sz val="11"/>
        <color rgb="FF000000"/>
        <rFont val="Calibri"/>
      </rPr>
      <t xml:space="preserve">
</t>
    </r>
    <r>
      <rPr>
        <sz val="11"/>
        <color rgb="FF000000"/>
        <rFont val="Calibri"/>
      </rPr>
      <t xml:space="preserve">In general, application security mechanisms should be designed so that a failure will follow the same execution path as disallowing the operation. For example, security methods, such as isAuthorized(), isAuthenticated(), and validate(), should all return false if there is an exception during processing. If security controls can throw exceptions, they must be very clear about exactly what that condition means. </t>
    </r>
    <r>
      <rPr>
        <sz val="11"/>
        <color rgb="FF000000"/>
        <rFont val="Calibri"/>
      </rPr>
      <t xml:space="preserve">
</t>
    </r>
    <r>
      <rPr>
        <sz val="11"/>
        <color rgb="FF000000"/>
        <rFont val="Calibri"/>
      </rPr>
      <t xml:space="preserve">Abort refers to stopping a program or function before it has finished naturally. The term abort refers to both requested and unexpected terminations. </t>
    </r>
    <r>
      <rPr>
        <sz val="11"/>
        <color rgb="FF000000"/>
        <rFont val="Calibri"/>
      </rPr>
      <t xml:space="preserve">
</t>
    </r>
    <r>
      <rPr>
        <sz val="11"/>
        <color rgb="FF000000"/>
        <rFont val="Calibri"/>
      </rPr>
      <t>Satisfies:FPT_TST_EXT.1.2</t>
    </r>
  </si>
  <si>
    <r>
      <rPr>
        <sz val="11"/>
        <color rgb="FF000000"/>
        <rFont val="Calibri"/>
      </rPr>
      <t>Verify the UEM server fails to a secure state if system initialization fails, shutdown fails, or aborts fail.</t>
    </r>
    <r>
      <rPr>
        <sz val="11"/>
        <color rgb="FF000000"/>
        <rFont val="Calibri"/>
      </rPr>
      <t xml:space="preserve">
</t>
    </r>
    <r>
      <rPr>
        <sz val="11"/>
        <color rgb="FF000000"/>
        <rFont val="Calibri"/>
      </rPr>
      <t>If the UEM server does not fail to a secure state if system initialization fails, shutdown fails, or aborts fail, this is a finding.</t>
    </r>
  </si>
  <si>
    <t>V-234410</t>
  </si>
  <si>
    <r>
      <rPr>
        <sz val="11"/>
        <rFont val="Calibri"/>
      </rPr>
      <t>In the event of a system failure, the UEM server must preserve any information necessary to determine cause of failure and any information necessary to return to operations with least disruption to mission processes.</t>
    </r>
  </si>
  <si>
    <r>
      <rPr>
        <sz val="11"/>
        <color rgb="FF000000"/>
        <rFont val="Calibri"/>
      </rPr>
      <t>Configure the UEM server to preserve any information necessary to determine cause of failure and any information necessary to return to operations with least disruption to mission processes, in the event of a system failure.</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</si>
  <si>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Preserving application state information helps to facilitate application restart and return to the operational mode of the organization with less disruption to mission-essential processes. </t>
    </r>
    <r>
      <rPr>
        <sz val="11"/>
        <color rgb="FF000000"/>
        <rFont val="Calibri"/>
      </rPr>
      <t xml:space="preserve">
</t>
    </r>
    <r>
      <rPr>
        <sz val="11"/>
        <color rgb="FF000000"/>
        <rFont val="Calibri"/>
      </rPr>
      <t>Satisfies:FAU_GEN.1.1(1)</t>
    </r>
  </si>
  <si>
    <r>
      <rPr>
        <sz val="11"/>
        <color rgb="FF000000"/>
        <rFont val="Calibri"/>
      </rPr>
      <t>Verify the UEM server preserves any information necessary to determine cause of failure and any information necessary to return to operations with least disruption to mission processes, in the event of a system failure.</t>
    </r>
    <r>
      <rPr>
        <sz val="11"/>
        <color rgb="FF000000"/>
        <rFont val="Calibri"/>
      </rPr>
      <t xml:space="preserve">
</t>
    </r>
    <r>
      <rPr>
        <sz val="11"/>
        <color rgb="FF000000"/>
        <rFont val="Calibri"/>
      </rPr>
      <t>If the UEM server does not preserve any information necessary to determine cause of failure and any information necessary to return to operations with least disruption to mission processes, in the event of a system failure, this is a finding.</t>
    </r>
  </si>
  <si>
    <t>V-234421</t>
  </si>
  <si>
    <r>
      <rPr>
        <sz val="11"/>
        <rFont val="Calibri"/>
      </rPr>
      <t>The UEM server must check the validity of all data inputs.</t>
    </r>
  </si>
  <si>
    <r>
      <rPr>
        <sz val="11"/>
        <color rgb="FF000000"/>
        <rFont val="Calibri"/>
      </rPr>
      <t>Configure the UEM server to check the validity of all data inputs.</t>
    </r>
  </si>
  <si>
    <r>
      <rPr>
        <sz val="11"/>
        <color rgb="FF000000"/>
        <rFont val="Calibri"/>
      </rPr>
      <t xml:space="preserve">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input is one of the primary methods employed when attempting to compromise an application. </t>
    </r>
    <r>
      <rPr>
        <sz val="11"/>
        <color rgb="FF000000"/>
        <rFont val="Calibri"/>
      </rPr>
      <t xml:space="preserve">
</t>
    </r>
    <r>
      <rPr>
        <sz val="11"/>
        <color rgb="FF000000"/>
        <rFont val="Calibri"/>
      </rPr>
      <t>Checking the valid syntax and semantics of information system inputs (e.g., character set, length, numerical range, and acceptable values) verifies that inputs match specified definitions for format and content. Software applications typically follow well-defined protocols that use structured messages (i.e., commands or queries) to communicate between software modules or system components. 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</si>
  <si>
    <r>
      <rPr>
        <sz val="11"/>
        <color rgb="FF000000"/>
        <rFont val="Calibri"/>
      </rPr>
      <t>Verify the UEM server checks the validity of all data inputs.</t>
    </r>
    <r>
      <rPr>
        <sz val="11"/>
        <color rgb="FF000000"/>
        <rFont val="Calibri"/>
      </rPr>
      <t xml:space="preserve">
</t>
    </r>
    <r>
      <rPr>
        <sz val="11"/>
        <color rgb="FF000000"/>
        <rFont val="Calibri"/>
      </rPr>
      <t>If the UEM server does not check the validity of all data inputs, this is a finding.</t>
    </r>
  </si>
  <si>
    <t>V-234424</t>
  </si>
  <si>
    <r>
      <rPr>
        <sz val="11"/>
        <rFont val="Calibri"/>
      </rPr>
      <t>The UEM server must generate error messages that provide information necessary for corrective actions without revealing information that could be exploited by adversaries.</t>
    </r>
  </si>
  <si>
    <r>
      <rPr>
        <sz val="11"/>
        <color rgb="FF000000"/>
        <rFont val="Calibri"/>
      </rPr>
      <t>Configure the UEM server to generate error messages that provide information necessary for corrective actions without revealing information that could be exploited by adversaries.</t>
    </r>
  </si>
  <si>
    <r>
      <rPr>
        <sz val="11"/>
        <color rgb="FF000000"/>
        <rFont val="Calibri"/>
      </rPr>
      <t xml:space="preserve">Any application providing too much information in error messages risks compromising the data and security of the application and system. The structure and content of error messages needs to be carefully considered by the organization and development team. </t>
    </r>
    <r>
      <rPr>
        <sz val="11"/>
        <color rgb="FF000000"/>
        <rFont val="Calibri"/>
      </rPr>
      <t xml:space="preserve">
</t>
    </r>
    <r>
      <rPr>
        <sz val="11"/>
        <color rgb="FF000000"/>
        <rFont val="Calibri"/>
      </rPr>
      <t xml:space="preserve">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 </t>
    </r>
    <r>
      <rPr>
        <sz val="11"/>
        <color rgb="FF000000"/>
        <rFont val="Calibri"/>
      </rPr>
      <t xml:space="preserve">
</t>
    </r>
    <r>
      <rPr>
        <sz val="11"/>
        <color rgb="FF000000"/>
        <rFont val="Calibri"/>
      </rPr>
      <t>Satisfies:FAU_ALT_EXT.1.1, FPT_TST_EXT.1, FAU_GEN.1.2(1), FIA_UAU.1.2, FMT_SMR.1.1(1)</t>
    </r>
  </si>
  <si>
    <r>
      <rPr>
        <sz val="11"/>
        <color rgb="FF000000"/>
        <rFont val="Calibri"/>
      </rPr>
      <t>Verify the UEM server generates error messages that provide information necessary for corrective actions without revealing information that could be exploited by adversaries.</t>
    </r>
    <r>
      <rPr>
        <sz val="11"/>
        <color rgb="FF000000"/>
        <rFont val="Calibri"/>
      </rPr>
      <t xml:space="preserve">
</t>
    </r>
    <r>
      <rPr>
        <sz val="11"/>
        <color rgb="FF000000"/>
        <rFont val="Calibri"/>
      </rPr>
      <t>If the UEM server does not generate error messages that provide information necessary for corrective actions without revealing information that could be exploited by adversaries, this is a finding.</t>
    </r>
  </si>
  <si>
    <t>V-234425</t>
  </si>
  <si>
    <r>
      <rPr>
        <sz val="11"/>
        <rFont val="Calibri"/>
      </rPr>
      <t>The UEM server must reveal error messages only to the Information System Security Manager (ISSM) and Information System Security Officer (ISSO).</t>
    </r>
  </si>
  <si>
    <r>
      <rPr>
        <sz val="11"/>
        <color rgb="FF000000"/>
        <rFont val="Calibri"/>
      </rPr>
      <t>Configure the UEM server to reveal error messages only to the ISSM and ISSO.</t>
    </r>
  </si>
  <si>
    <r>
      <rPr>
        <sz val="11"/>
        <color rgb="FF000000"/>
        <rFont val="Calibri"/>
      </rPr>
      <t>Only authorized personnel should be aware of errors and the details of the errors. Error messages are an indicator of an organization's operational state or can identify the application.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 xml:space="preserve">The structure and content of error messages must be carefully considered by the organization and development team. The extent to which the information system is able to identify and handle error conditions is guided by organizational policy and operational requirements. </t>
    </r>
    <r>
      <rPr>
        <sz val="11"/>
        <color rgb="FF000000"/>
        <rFont val="Calibri"/>
      </rPr>
      <t xml:space="preserve">
</t>
    </r>
    <r>
      <rPr>
        <sz val="11"/>
        <color rgb="FF000000"/>
        <rFont val="Calibri"/>
      </rPr>
      <t>Satisfies:FPT_TST_EXT.1, FAU_GEN.1.2(1), FIA_UAU.1.2, FMT_SMR.1.1(1)</t>
    </r>
  </si>
  <si>
    <r>
      <rPr>
        <sz val="11"/>
        <color rgb="FF000000"/>
        <rFont val="Calibri"/>
      </rPr>
      <t>Verify the UEM server reveals error messages only to the ISSM and ISSO.</t>
    </r>
    <r>
      <rPr>
        <sz val="11"/>
        <color rgb="FF000000"/>
        <rFont val="Calibri"/>
      </rPr>
      <t xml:space="preserve">
</t>
    </r>
    <r>
      <rPr>
        <sz val="11"/>
        <color rgb="FF000000"/>
        <rFont val="Calibri"/>
      </rPr>
      <t>If the UEM server does not reveal error messages only to the ISSM and ISSO, this is a finding.</t>
    </r>
  </si>
  <si>
    <t>V-234430</t>
  </si>
  <si>
    <r>
      <rPr>
        <sz val="11"/>
        <rFont val="Calibri"/>
      </rPr>
      <t>The application must notify the Information System Security Manager (ISSM) and Information System Security Officer (ISSO) of failed security verification tests.</t>
    </r>
  </si>
  <si>
    <r>
      <rPr>
        <sz val="11"/>
        <color rgb="FF000000"/>
        <rFont val="Calibri"/>
      </rPr>
      <t>Configure the UEM server to notify the ISSO and ISSM of failed security verification tests.</t>
    </r>
  </si>
  <si>
    <r>
      <rPr>
        <sz val="11"/>
        <color rgb="FF000000"/>
        <rFont val="Calibri"/>
      </rPr>
      <t xml:space="preserve">If personnel are not notified of failed security verification tests, they will not be able to take corrective action and the unsecure condition(s) will remain.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 xml:space="preserve">This requirement applies to applications performing security functions and the applications performing security function verification/testing.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</si>
  <si>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Verify the UEM server notifies the ISSO and ISSM of failed security verification tests.</t>
    </r>
    <r>
      <rPr>
        <sz val="11"/>
        <color rgb="FF000000"/>
        <rFont val="Calibri"/>
      </rPr>
      <t xml:space="preserve">
</t>
    </r>
    <r>
      <rPr>
        <sz val="11"/>
        <color rgb="FF000000"/>
        <rFont val="Calibri"/>
      </rPr>
      <t>If the UEM server does not notify the ISSO and ISSM of failed security verification tests, this is a finding.</t>
    </r>
  </si>
  <si>
    <t>V-234438</t>
  </si>
  <si>
    <r>
      <rPr>
        <sz val="11"/>
        <rFont val="Calibri"/>
      </rPr>
      <t>The UEM server must notify system administrators (SAs) and the information system security officer (ISSO) when accounts are created.</t>
    </r>
  </si>
  <si>
    <r>
      <rPr>
        <sz val="11"/>
        <color rgb="FF000000"/>
        <rFont val="Calibri"/>
      </rPr>
      <t>Configure the UEM server to notify SA and the ISSO when accounts are created.</t>
    </r>
  </si>
  <si>
    <r>
      <rPr>
        <sz val="11"/>
        <color rgb="FF000000"/>
        <rFont val="Calibri"/>
      </rPr>
      <t>Once an attacker establishes access to an application, the attacker often attempts to create a persistent method of re-establishing access. One way to accomplish this is for the attacker to simply create a new account. Sending notification of account creation events to the SA and ISSO is one method for mitigating this risk.</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</si>
  <si>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notify SAs and ISSO when accounts are created.</t>
    </r>
    <r>
      <rPr>
        <sz val="11"/>
        <color rgb="FF000000"/>
        <rFont val="Calibri"/>
      </rPr>
      <t xml:space="preserve">
</t>
    </r>
    <r>
      <rPr>
        <sz val="11"/>
        <color rgb="FF000000"/>
        <rFont val="Calibri"/>
      </rPr>
      <t>If the UEM server does not notify SAs and the ISSO when accounts are created, this is a finding.</t>
    </r>
  </si>
  <si>
    <t>V-234439</t>
  </si>
  <si>
    <r>
      <rPr>
        <sz val="11"/>
        <rFont val="Calibri"/>
      </rPr>
      <t>The UEM server must notify system administrators (SAs) and the information system security officer (ISSO) when accounts are modified.</t>
    </r>
  </si>
  <si>
    <r>
      <rPr>
        <sz val="11"/>
        <color rgb="FF000000"/>
        <rFont val="Calibri"/>
      </rPr>
      <t>Configure the UEM server to notify SAs and the ISSO when accounts are modified.</t>
    </r>
  </si>
  <si>
    <r>
      <rPr>
        <sz val="11"/>
        <color rgb="FF000000"/>
        <rFont val="Calibri"/>
      </rPr>
      <t>When application accounts are modified, user accessibility is affected. Accounts are utilized for identifying individual users or for identifying the application processes themselves. Sending notification of account modification events to the SA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 xml:space="preserve">To address access requirements, many operating systems can be integrated with enterprise-level authentication/access/auditing mechanisms that meet or exceed access control policy requirements.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</si>
  <si>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notifies SAs and the ISSO when accounts are modified.</t>
    </r>
    <r>
      <rPr>
        <sz val="11"/>
        <color rgb="FF000000"/>
        <rFont val="Calibri"/>
      </rPr>
      <t xml:space="preserve">
</t>
    </r>
    <r>
      <rPr>
        <sz val="11"/>
        <color rgb="FF000000"/>
        <rFont val="Calibri"/>
      </rPr>
      <t>If the UEM server does not notify SAs and the ISSO when accounts are modified, this is a finding.</t>
    </r>
  </si>
  <si>
    <t>V-234440</t>
  </si>
  <si>
    <r>
      <rPr>
        <sz val="11"/>
        <rFont val="Calibri"/>
      </rPr>
      <t>The UEM server must notify system administrators (SAs) and the information system security officer (ISSO) for account disabling actions.</t>
    </r>
  </si>
  <si>
    <r>
      <rPr>
        <sz val="11"/>
        <color rgb="FF000000"/>
        <rFont val="Calibri"/>
      </rPr>
      <t>Configure the UEM server to notify SAs and the ISSO for account disabling actions.</t>
    </r>
  </si>
  <si>
    <r>
      <rPr>
        <sz val="11"/>
        <color rgb="FF000000"/>
        <rFont val="Calibri"/>
      </rPr>
      <t>When application accounts are disabled, user accessibility is affected. Accounts are utilized for identifying individual users or for identifying the application processes themselves. Sending notification of account disabling events to the SA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 xml:space="preserve">To address access requirements, many operating systems can be integrated with enterprise-level authentication/access/auditing mechanisms that meet or exceed access control policy requirements.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</si>
  <si>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notifies SAs and the ISSO for account disabling actions.</t>
    </r>
    <r>
      <rPr>
        <sz val="11"/>
        <color rgb="FF000000"/>
        <rFont val="Calibri"/>
      </rPr>
      <t xml:space="preserve">
</t>
    </r>
    <r>
      <rPr>
        <sz val="11"/>
        <color rgb="FF000000"/>
        <rFont val="Calibri"/>
      </rPr>
      <t>If the UEM server does not notify SAs and the ISSO for account disabling actions, this is a finding.</t>
    </r>
  </si>
  <si>
    <t>V-234441</t>
  </si>
  <si>
    <r>
      <rPr>
        <sz val="11"/>
        <rFont val="Calibri"/>
      </rPr>
      <t>The UEM server must notify system administrators (SAs) and the information system security officer (ISSO) for account removal actions.</t>
    </r>
  </si>
  <si>
    <r>
      <rPr>
        <sz val="11"/>
        <color rgb="FF000000"/>
        <rFont val="Calibri"/>
      </rPr>
      <t>Configure the UEM server to notify SAs and the ISSO for account removal actions.</t>
    </r>
  </si>
  <si>
    <r>
      <rPr>
        <sz val="11"/>
        <color rgb="FF000000"/>
        <rFont val="Calibri"/>
      </rPr>
      <t>When application accounts are removed, user accessibility is affected. Accounts are utilized for identifying users or for identifying the application processes themselves. Sending notification of account removal events to the SA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 xml:space="preserve">To address access requirements, many operating systems can be integrated with enterprise-level authentication/access/auditing mechanisms that meet or exceed access control policy requirements.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</si>
  <si>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notifies SAs and the ISSO for account removal actions.</t>
    </r>
    <r>
      <rPr>
        <sz val="11"/>
        <color rgb="FF000000"/>
        <rFont val="Calibri"/>
      </rPr>
      <t xml:space="preserve">
</t>
    </r>
    <r>
      <rPr>
        <sz val="11"/>
        <color rgb="FF000000"/>
        <rFont val="Calibri"/>
      </rPr>
      <t>If the UEM server does not notify SAs and the ISSO for account removal actions, this is a finding.</t>
    </r>
  </si>
  <si>
    <t>V-234442</t>
  </si>
  <si>
    <r>
      <rPr>
        <sz val="11"/>
        <rFont val="Calibri"/>
      </rPr>
      <t>The UEM server must automatically terminate a user session after an organization-defined period of user inactivity.</t>
    </r>
  </si>
  <si>
    <r>
      <rPr>
        <sz val="11"/>
        <color rgb="FF000000"/>
        <rFont val="Calibri"/>
      </rPr>
      <t>Configure the UEM server to automatically terminate a user session after an organization-defined period of user inactivity.</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</si>
  <si>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 xml:space="preserve">Session termination terminates all processes associated with a user's logical session except those processes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 xml:space="preserve">This capability is typically reserved for specific application system functionality where the system owner, data owner, or organization requires additional assurance. Based upon requirements and events specified by the data or application owner, the application developer must incorporate logic into the application that will provide a control mechanism that disconnects users upon the defined event trigger. The methods for incorporating this requirement will be determined and specified on a case-by-case basis during the application design and development stages. </t>
    </r>
    <r>
      <rPr>
        <sz val="11"/>
        <color rgb="FF000000"/>
        <rFont val="Calibri"/>
      </rPr>
      <t xml:space="preserve">
</t>
    </r>
    <r>
      <rPr>
        <sz val="11"/>
        <color rgb="FF000000"/>
        <rFont val="Calibri"/>
      </rPr>
      <t xml:space="preserve">Satisfies:FMT_SMF.1.1(2) b </t>
    </r>
    <r>
      <rPr>
        <sz val="11"/>
        <color rgb="FF000000"/>
        <rFont val="Calibri"/>
      </rPr>
      <t xml:space="preserve">
</t>
    </r>
    <r>
      <rPr>
        <sz val="11"/>
        <color rgb="FF000000"/>
        <rFont val="Calibri"/>
      </rPr>
      <t>Reference:PP-MDM-431014</t>
    </r>
  </si>
  <si>
    <r>
      <rPr>
        <sz val="11"/>
        <color rgb="FF000000"/>
        <rFont val="Calibri"/>
      </rPr>
      <t>Verify the UEM server automatically terminates a user session after an organization-defined period of user inactivity.</t>
    </r>
    <r>
      <rPr>
        <sz val="11"/>
        <color rgb="FF000000"/>
        <rFont val="Calibri"/>
      </rPr>
      <t xml:space="preserve">
</t>
    </r>
    <r>
      <rPr>
        <sz val="11"/>
        <color rgb="FF000000"/>
        <rFont val="Calibri"/>
      </rPr>
      <t>If the UEM server does not automatically terminate a user session after an organization-defined period of user inactivity, this is a finding.</t>
    </r>
  </si>
  <si>
    <t>V-234443</t>
  </si>
  <si>
    <r>
      <rPr>
        <sz val="11"/>
        <rFont val="Calibri"/>
      </rPr>
      <t>The UEM server must provide logout capability for user-initiated communication sessions.</t>
    </r>
  </si>
  <si>
    <r>
      <rPr>
        <sz val="11"/>
        <color rgb="FF000000"/>
        <rFont val="Calibri"/>
      </rPr>
      <t>Configure the UEM server to provide a logout capability for user-initiated communication sessions.</t>
    </r>
  </si>
  <si>
    <r>
      <rPr>
        <sz val="11"/>
        <color rgb="FF000000"/>
        <rFont val="Calibri"/>
      </rPr>
      <t>If a user cannot explicitly end an application session, the session may remain open and be exploited by an attacker; this is referred to as a zombie session.</t>
    </r>
    <r>
      <rPr>
        <sz val="11"/>
        <color rgb="FF000000"/>
        <rFont val="Calibri"/>
      </rPr>
      <t xml:space="preserve">
</t>
    </r>
    <r>
      <rPr>
        <sz val="11"/>
        <color rgb="FF000000"/>
        <rFont val="Calibri"/>
      </rPr>
      <t xml:space="preserve">Information resources to which users gain access via authentication include, for example, local workstations, databases, and password-protected websites/web-based services. However, for some types of interactive sessions including, for example, file transfer protocol (FTP) sessions, information systems typically send logout messages as final messages prior to terminating sessions. </t>
    </r>
    <r>
      <rPr>
        <sz val="11"/>
        <color rgb="FF000000"/>
        <rFont val="Calibri"/>
      </rPr>
      <t xml:space="preserve">
</t>
    </r>
    <r>
      <rPr>
        <sz val="11"/>
        <color rgb="FF000000"/>
        <rFont val="Calibri"/>
      </rPr>
      <t xml:space="preserve">Satisfies:FMT_SMF.1.1(2) b </t>
    </r>
    <r>
      <rPr>
        <sz val="11"/>
        <color rgb="FF000000"/>
        <rFont val="Calibri"/>
      </rPr>
      <t xml:space="preserve">
</t>
    </r>
    <r>
      <rPr>
        <sz val="11"/>
        <color rgb="FF000000"/>
        <rFont val="Calibri"/>
      </rPr>
      <t>Reference:PP-MDM-431015</t>
    </r>
  </si>
  <si>
    <r>
      <rPr>
        <sz val="11"/>
        <color rgb="FF000000"/>
        <rFont val="Calibri"/>
      </rPr>
      <t>Verify the UEM server provides a logout capability for user-initiated communication sessions.</t>
    </r>
    <r>
      <rPr>
        <sz val="11"/>
        <color rgb="FF000000"/>
        <rFont val="Calibri"/>
      </rPr>
      <t xml:space="preserve">
</t>
    </r>
    <r>
      <rPr>
        <sz val="11"/>
        <color rgb="FF000000"/>
        <rFont val="Calibri"/>
      </rPr>
      <t>If the UEM server does not provide a logout capability for user-initiated communication sessions, this is a finding.</t>
    </r>
  </si>
  <si>
    <t>V-234444</t>
  </si>
  <si>
    <r>
      <rPr>
        <sz val="11"/>
        <rFont val="Calibri"/>
      </rPr>
      <t>The UEM server must display an explicit logout message to users indicating the reliable termination of authenticated communications sessions.</t>
    </r>
  </si>
  <si>
    <r>
      <rPr>
        <sz val="11"/>
        <color rgb="FF000000"/>
        <rFont val="Calibri"/>
      </rPr>
      <t>Configure the UEM server to display an explicit logout message to users indicating the reliable termination of authenticated communications sessions.</t>
    </r>
  </si>
  <si>
    <r>
      <rPr>
        <sz val="11"/>
        <color rgb="FF000000"/>
        <rFont val="Calibri"/>
      </rPr>
      <t>If a user cannot explicitly end an application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Information resources to which users gain access via authentication include, for example, local workstations, databases, and password-protected websites/web-based services. Logout messages for web page access, for example, can be displayed after authenticated sessions have been terminated. However, for some types of interactive sessions including, for example, file transfer protocol (FTP) sessions, information systems typically send logout messages as final messages prior to terminating sessions.</t>
    </r>
  </si>
  <si>
    <r>
      <rPr>
        <sz val="11"/>
        <color rgb="FF000000"/>
        <rFont val="Calibri"/>
      </rPr>
      <t>Verify the UEM server displays an explicit logout message to users indicating the reliable termination of authenticated communications sessions.</t>
    </r>
    <r>
      <rPr>
        <sz val="11"/>
        <color rgb="FF000000"/>
        <rFont val="Calibri"/>
      </rPr>
      <t xml:space="preserve">
</t>
    </r>
    <r>
      <rPr>
        <sz val="11"/>
        <color rgb="FF000000"/>
        <rFont val="Calibri"/>
      </rPr>
      <t>If the UEM server does not display an explicit logout message to users indicating the reliable termination of authenticated communications sessions, this is a finding.</t>
    </r>
  </si>
  <si>
    <t>V-234465</t>
  </si>
  <si>
    <r>
      <rPr>
        <sz val="11"/>
        <rFont val="Calibri"/>
      </rPr>
      <t>The UEM server must automatically audit account-enabling actions.</t>
    </r>
  </si>
  <si>
    <r>
      <rPr>
        <sz val="11"/>
        <color rgb="FF000000"/>
        <rFont val="Calibri"/>
      </rPr>
      <t>Configure the UEM server to automatically audit account enabling actions.</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</si>
  <si>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Automatically auditing account enabling actions provides logging that can be used for forensic purposes.</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</si>
  <si>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the UEM server is configured to use DoD Central Directory Service for administrator account authentication.</t>
    </r>
    <r>
      <rPr>
        <sz val="11"/>
        <color rgb="FF000000"/>
        <rFont val="Calibri"/>
      </rPr>
      <t xml:space="preserve">
</t>
    </r>
    <r>
      <rPr>
        <sz val="11"/>
        <color rgb="FF000000"/>
        <rFont val="Calibri"/>
      </rPr>
      <t>Verify the UEM server automatically audits account enabling actions.</t>
    </r>
    <r>
      <rPr>
        <sz val="11"/>
        <color rgb="FF000000"/>
        <rFont val="Calibri"/>
      </rPr>
      <t xml:space="preserve">
</t>
    </r>
    <r>
      <rPr>
        <sz val="11"/>
        <color rgb="FF000000"/>
        <rFont val="Calibri"/>
      </rPr>
      <t>If the UEM server does not automatically audit account enabling actions, this is a finding.</t>
    </r>
  </si>
  <si>
    <t>V-234466</t>
  </si>
  <si>
    <r>
      <rPr>
        <sz val="11"/>
        <rFont val="Calibri"/>
      </rPr>
      <t>The UEM server must notify system administrator (SA) and information system security officer (ISSO) of account enabling actions.</t>
    </r>
  </si>
  <si>
    <r>
      <rPr>
        <sz val="11"/>
        <color rgb="FF000000"/>
        <rFont val="Calibri"/>
      </rPr>
      <t>Configure the UEM server to notify SA and the ISSO of account enabling actions.</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</si>
  <si>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Sending notification of account enabling events to the SA and ISSO is one method for mitigating this risk. Such a capability greatly reduces the risk that application accessibility will be negatively affected for extended periods of time and also provides logging that can be used for forensic purposes.</t>
    </r>
    <r>
      <rPr>
        <sz val="11"/>
        <color rgb="FF000000"/>
        <rFont val="Calibri"/>
      </rPr>
      <t xml:space="preserve">
</t>
    </r>
    <r>
      <rPr>
        <sz val="11"/>
        <color rgb="FF000000"/>
        <rFont val="Calibri"/>
      </rPr>
      <t>In order to detect and respond to events that affect user accessibility and application processing, applications must notify the appropriate individuals so they can investigate the event.</t>
    </r>
    <r>
      <rPr>
        <sz val="11"/>
        <color rgb="FF000000"/>
        <rFont val="Calibri"/>
      </rPr>
      <t xml:space="preserve">
</t>
    </r>
    <r>
      <rPr>
        <sz val="11"/>
        <color rgb="FF000000"/>
        <rFont val="Calibri"/>
      </rPr>
      <t xml:space="preserve">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</si>
  <si>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Requirement is Not Applicable when the UEM server is configured to use DOD Central Directory Service for administrator account authentication.</t>
    </r>
    <r>
      <rPr>
        <sz val="11"/>
        <color rgb="FF000000"/>
        <rFont val="Calibri"/>
      </rPr>
      <t xml:space="preserve">
</t>
    </r>
    <r>
      <rPr>
        <sz val="11"/>
        <color rgb="FF000000"/>
        <rFont val="Calibri"/>
      </rPr>
      <t>Verify the UEM server notifies the SA and the ISSO of account enabling actions.</t>
    </r>
    <r>
      <rPr>
        <sz val="11"/>
        <color rgb="FF000000"/>
        <rFont val="Calibri"/>
      </rPr>
      <t xml:space="preserve">
</t>
    </r>
    <r>
      <rPr>
        <sz val="11"/>
        <color rgb="FF000000"/>
        <rFont val="Calibri"/>
      </rPr>
      <t>If the UEM server does not notify the SA and the ISSO of account enabling actions, this is a finding.</t>
    </r>
  </si>
  <si>
    <t>V-234475</t>
  </si>
  <si>
    <r>
      <rPr>
        <sz val="11"/>
        <rFont val="Calibri"/>
      </rPr>
      <t>The UEM server must be configured to have at least one user in defined administrator roles.</t>
    </r>
  </si>
  <si>
    <r>
      <rPr>
        <sz val="11"/>
        <color rgb="FF000000"/>
        <rFont val="Calibri"/>
      </rPr>
      <t>Configure the UEM server to have at least one user in defined administrator roles.</t>
    </r>
  </si>
  <si>
    <r>
      <rPr>
        <sz val="11"/>
        <color rgb="FF000000"/>
        <rFont val="Calibri"/>
      </rPr>
      <t>Having several administrative roles for the UEM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of which they may not understand or approve, which can weaken overall security and increase the risk of compromise.</t>
    </r>
    <r>
      <rPr>
        <sz val="11"/>
        <color rgb="FF000000"/>
        <rFont val="Calibri"/>
      </rPr>
      <t xml:space="preserve">
</t>
    </r>
    <r>
      <rPr>
        <sz val="11"/>
        <color rgb="FF000000"/>
        <rFont val="Calibri"/>
      </rPr>
      <t>Defined roles:</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which apps user groups or individual users have access to in the MAS. Can only perform administrative functions assigned by the security configuration administrator.</t>
    </r>
    <r>
      <rPr>
        <sz val="11"/>
        <color rgb="FF000000"/>
        <rFont val="Calibri"/>
      </rPr>
      <t xml:space="preserve">
</t>
    </r>
    <r>
      <rPr>
        <sz val="11"/>
        <color rgb="FF000000"/>
        <rFont val="Calibri"/>
      </rPr>
      <t xml:space="preserve">- Auditor: Responsible for reviewing and maintaining server and mobile device audit logs. </t>
    </r>
    <r>
      <rPr>
        <sz val="11"/>
        <color rgb="FF000000"/>
        <rFont val="Calibri"/>
      </rPr>
      <t xml:space="preserve">
</t>
    </r>
    <r>
      <rPr>
        <sz val="11"/>
        <color rgb="FF000000"/>
        <rFont val="Calibri"/>
      </rPr>
      <t xml:space="preserve">Satisfies: FMT_SMR.1.1(1) </t>
    </r>
    <r>
      <rPr>
        <sz val="11"/>
        <color rgb="FF000000"/>
        <rFont val="Calibri"/>
      </rPr>
      <t xml:space="preserve">
</t>
    </r>
    <r>
      <rPr>
        <sz val="11"/>
        <color rgb="FF000000"/>
        <rFont val="Calibri"/>
      </rPr>
      <t>Reference: PP-MDM-411058</t>
    </r>
  </si>
  <si>
    <r>
      <rPr>
        <sz val="11"/>
        <color rgb="FF000000"/>
        <rFont val="Calibri"/>
      </rPr>
      <t>Verify the UEM server has at least one user in defined administrator roles.</t>
    </r>
    <r>
      <rPr>
        <sz val="11"/>
        <color rgb="FF000000"/>
        <rFont val="Calibri"/>
      </rPr>
      <t xml:space="preserve">
</t>
    </r>
    <r>
      <rPr>
        <sz val="11"/>
        <color rgb="FF000000"/>
        <rFont val="Calibri"/>
      </rPr>
      <t>If the UEM server does not have at least one user in defined administrator roles, this is a finding.</t>
    </r>
  </si>
  <si>
    <t>V-234489</t>
  </si>
  <si>
    <r>
      <rPr>
        <sz val="11"/>
        <rFont val="Calibri"/>
      </rPr>
      <t>The UEM server must audit the execution of privileged functions.</t>
    </r>
  </si>
  <si>
    <r>
      <rPr>
        <sz val="11"/>
        <color rgb="FF000000"/>
        <rFont val="Calibri"/>
      </rPr>
      <t>Configure the UEM server to audit the execution of privileged functions.</t>
    </r>
  </si>
  <si>
    <r>
      <rPr>
        <sz val="11"/>
        <color rgb="FF000000"/>
        <rFont val="Calibri"/>
      </rPr>
      <t xml:space="preserve">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 </t>
    </r>
    <r>
      <rPr>
        <sz val="11"/>
        <color rgb="FF000000"/>
        <rFont val="Calibri"/>
      </rPr>
      <t xml:space="preserve">
</t>
    </r>
    <r>
      <rPr>
        <sz val="11"/>
        <color rgb="FF000000"/>
        <rFont val="Calibri"/>
      </rPr>
      <t>Satisfies:FAU_GEN.1.1(1), b.</t>
    </r>
  </si>
  <si>
    <r>
      <rPr>
        <sz val="11"/>
        <color rgb="FF000000"/>
        <rFont val="Calibri"/>
      </rPr>
      <t>Verify the UEM server audits the execution of privileged functions.</t>
    </r>
    <r>
      <rPr>
        <sz val="11"/>
        <color rgb="FF000000"/>
        <rFont val="Calibri"/>
      </rPr>
      <t xml:space="preserve">
</t>
    </r>
    <r>
      <rPr>
        <sz val="11"/>
        <color rgb="FF000000"/>
        <rFont val="Calibri"/>
      </rPr>
      <t>If the UEM server does not audit the execution of privileged functions, this is a finding.</t>
    </r>
  </si>
  <si>
    <t>V-234491</t>
  </si>
  <si>
    <r>
      <rPr>
        <sz val="11"/>
        <rFont val="Calibri"/>
      </rPr>
      <t>The UEM server must automatically lock the account until the locked account is released by an administrator when three unsuccessful login attempts in 15 minutes are exceeded.</t>
    </r>
  </si>
  <si>
    <r>
      <rPr>
        <sz val="11"/>
        <color rgb="FF000000"/>
        <rFont val="Calibri"/>
      </rPr>
      <t>Configure the UEM server to automatically lock the account until the locked account is released by an administrator when three unsuccessful login attempts in 15 minutes are exceeded.</t>
    </r>
  </si>
  <si>
    <r>
      <rPr>
        <sz val="11"/>
        <color rgb="FF000000"/>
        <rFont val="Calibri"/>
      </rPr>
      <t xml:space="preserve">By limiting the number of failed login attempts, the risk of unauthorized system access via user password guessing, otherwise known as brute forcing, is reduced. Limits are imposed by locking the account. </t>
    </r>
    <r>
      <rPr>
        <sz val="11"/>
        <color rgb="FF000000"/>
        <rFont val="Calibri"/>
      </rPr>
      <t xml:space="preserve">
</t>
    </r>
    <r>
      <rPr>
        <sz val="11"/>
        <color rgb="FF000000"/>
        <rFont val="Calibri"/>
      </rPr>
      <t xml:space="preserve">Satisfies:FMT_SMF.1(2)b </t>
    </r>
    <r>
      <rPr>
        <sz val="11"/>
        <color rgb="FF000000"/>
        <rFont val="Calibri"/>
      </rPr>
      <t xml:space="preserve">
</t>
    </r>
    <r>
      <rPr>
        <sz val="11"/>
        <color rgb="FF000000"/>
        <rFont val="Calibri"/>
      </rPr>
      <t>Reference:PP-MDM-431030</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</si>
  <si>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automatically locks the account until the locked account is released by an administrator when three unsuccessful login attempts in 15 minutes are exceeded.</t>
    </r>
    <r>
      <rPr>
        <sz val="11"/>
        <color rgb="FF000000"/>
        <rFont val="Calibri"/>
      </rPr>
      <t xml:space="preserve">
</t>
    </r>
    <r>
      <rPr>
        <sz val="11"/>
        <color rgb="FF000000"/>
        <rFont val="Calibri"/>
      </rPr>
      <t>If the UEM server does not automatically lock the account until the locked account is released by an administrator when three unsuccessful login attempts in 15 minutes are exceeded, this is a finding.</t>
    </r>
  </si>
  <si>
    <t>V-234500</t>
  </si>
  <si>
    <r>
      <rPr>
        <sz val="11"/>
        <rFont val="Calibri"/>
      </rPr>
      <t>The UEM server must be configured to transfer UEM server logs to another server for storage, analysis, and reporting. Note: UEM server logs include logs of UEM events and logs transferred to the UEM server by UEM agents of managed devices.</t>
    </r>
  </si>
  <si>
    <r>
      <rPr>
        <sz val="11"/>
        <color rgb="FF000000"/>
        <rFont val="Calibri"/>
      </rPr>
      <t>Configure the UEM server to be configured to transfer UEM server logs to another server for storage, analysis, and reporting.</t>
    </r>
    <r>
      <rPr>
        <sz val="11"/>
        <color rgb="FF000000"/>
        <rFont val="Calibri"/>
      </rPr>
      <t xml:space="preserve">
</t>
    </r>
    <r>
      <rPr>
        <sz val="11"/>
        <color rgb="FF000000"/>
        <rFont val="Calibri"/>
      </rPr>
      <t>Note: UEM server logs include logs of UEM events and logs transferred to the UEM server by UEM agents of managed devices.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</si>
  <si>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 xml:space="preserve">Note: UEM server logs include logs of UEM events and logs transferred to the UEM server by UEM agents of managed devices. </t>
    </r>
    <r>
      <rPr>
        <sz val="11"/>
        <color rgb="FF000000"/>
        <rFont val="Calibri"/>
      </rPr>
      <t xml:space="preserve">
</t>
    </r>
    <r>
      <rPr>
        <sz val="11"/>
        <color rgb="FF000000"/>
        <rFont val="Calibri"/>
      </rPr>
      <t xml:space="preserve">Satisfies:FMT_SMF.1.1(2) c.8, FAU_STG_EXT.1.1(1) </t>
    </r>
    <r>
      <rPr>
        <sz val="11"/>
        <color rgb="FF000000"/>
        <rFont val="Calibri"/>
      </rPr>
      <t xml:space="preserve">
</t>
    </r>
    <r>
      <rPr>
        <sz val="11"/>
        <color rgb="FF000000"/>
        <rFont val="Calibri"/>
      </rPr>
      <t>Reference:PP-MDM-411054</t>
    </r>
  </si>
  <si>
    <r>
      <rPr>
        <sz val="11"/>
        <color rgb="FF000000"/>
        <rFont val="Calibri"/>
      </rPr>
      <t>Verify the UEM server transfers UEM server logs to another server for storage, analysis, and reporting.</t>
    </r>
    <r>
      <rPr>
        <sz val="11"/>
        <color rgb="FF000000"/>
        <rFont val="Calibri"/>
      </rPr>
      <t xml:space="preserve">
</t>
    </r>
    <r>
      <rPr>
        <sz val="11"/>
        <color rgb="FF000000"/>
        <rFont val="Calibri"/>
      </rPr>
      <t>If the UEM server does not transfer UEM server logs to another server for storage, analysis, and reporting, this is a finding.</t>
    </r>
    <r>
      <rPr>
        <sz val="11"/>
        <color rgb="FF000000"/>
        <rFont val="Calibri"/>
      </rPr>
      <t xml:space="preserve">
</t>
    </r>
    <r>
      <rPr>
        <sz val="11"/>
        <color rgb="FF000000"/>
        <rFont val="Calibri"/>
      </rPr>
      <t>Note: UEM server logs include logs of UEM events and logs transferred to the UEM server by UEM agents of managed devices.</t>
    </r>
  </si>
  <si>
    <t>V-234516</t>
  </si>
  <si>
    <r>
      <rPr>
        <sz val="11"/>
        <rFont val="Calibri"/>
      </rPr>
      <t>The UEM server must be configured to record time stamps for audit records that can be mapped to Coordinated Universal Time (UTC) or Greenwich Mean Time (GMT).</t>
    </r>
  </si>
  <si>
    <r>
      <rPr>
        <sz val="11"/>
        <color rgb="FF000000"/>
        <rFont val="Calibri"/>
      </rPr>
      <t>Configure the UEM server to be configured to record time stamps for audit records that can be mapped to UTC or GMT.</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</si>
  <si>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 xml:space="preserve">Time stamps generated by the application include date and time. Time is commonly expressed in UTC, a modern continuation of GMT, or local time with an offset from UTC. </t>
    </r>
    <r>
      <rPr>
        <sz val="11"/>
        <color rgb="FF000000"/>
        <rFont val="Calibri"/>
      </rPr>
      <t xml:space="preserve">
</t>
    </r>
    <r>
      <rPr>
        <sz val="11"/>
        <color rgb="FF000000"/>
        <rFont val="Calibri"/>
      </rPr>
      <t>Satisfies:FAU_GEN.1.2(1)</t>
    </r>
  </si>
  <si>
    <r>
      <rPr>
        <sz val="11"/>
        <color rgb="FF000000"/>
        <rFont val="Calibri"/>
      </rPr>
      <t>Verify the UEM server records time stamps for audit records that can be mapped to UTC or GMT.</t>
    </r>
    <r>
      <rPr>
        <sz val="11"/>
        <color rgb="FF000000"/>
        <rFont val="Calibri"/>
      </rPr>
      <t xml:space="preserve">
</t>
    </r>
    <r>
      <rPr>
        <sz val="11"/>
        <color rgb="FF000000"/>
        <rFont val="Calibri"/>
      </rPr>
      <t>If the UEM server does not record time stamps for audit records that can be mapped to UTC or GMT, this is a finding.</t>
    </r>
  </si>
  <si>
    <t>V-234517</t>
  </si>
  <si>
    <r>
      <rPr>
        <sz val="11"/>
        <rFont val="Calibri"/>
      </rPr>
      <t>The UEM server must be configured to record time stamps for audit records that meet a granularity of one second for a minimum degree of precision.</t>
    </r>
  </si>
  <si>
    <r>
      <rPr>
        <sz val="11"/>
        <color rgb="FF000000"/>
        <rFont val="Calibri"/>
      </rPr>
      <t>Configure the UEM server to be configured to record time stamps for audit records that meet a granularity of one second for a minimum degree of precision.</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</si>
  <si>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application include date and time. Granularity of time measurements refers to the degree of synchronization between information system clocks and reference clocks.</t>
    </r>
  </si>
  <si>
    <r>
      <rPr>
        <sz val="11"/>
        <color rgb="FF000000"/>
        <rFont val="Calibri"/>
      </rPr>
      <t>Verify the UEM server records time stamps for audit records that meet a granularity of one second for a minimum degree of precision.</t>
    </r>
    <r>
      <rPr>
        <sz val="11"/>
        <color rgb="FF000000"/>
        <rFont val="Calibri"/>
      </rPr>
      <t xml:space="preserve">
</t>
    </r>
    <r>
      <rPr>
        <sz val="11"/>
        <color rgb="FF000000"/>
        <rFont val="Calibri"/>
      </rPr>
      <t>If the UEM server does not record time stamps for audit records that meet a granularity of one second for a minimum degree of precision, this is a finding.</t>
    </r>
  </si>
  <si>
    <t>V-234520</t>
  </si>
  <si>
    <r>
      <rPr>
        <sz val="11"/>
        <rFont val="Calibri"/>
      </rPr>
      <t>The UEM server must prohibit user installation of software by an administrator without the appropriate assigned permission for software installation.</t>
    </r>
  </si>
  <si>
    <r>
      <rPr>
        <sz val="11"/>
        <color rgb="FF000000"/>
        <rFont val="Calibri"/>
      </rPr>
      <t>Configure the UEM server to prohibit user installation of software by an administrator without the appropriate assigned permission for software installation.</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</si>
  <si>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 xml:space="preserve">Application functionality will vary, and while users are not permitted to install unapproved applications, there may be instances where the organization allows the user to install approved software packages such as from an approved software repository. </t>
    </r>
    <r>
      <rPr>
        <sz val="11"/>
        <color rgb="FF000000"/>
        <rFont val="Calibri"/>
      </rPr>
      <t xml:space="preserve">
</t>
    </r>
    <r>
      <rPr>
        <sz val="11"/>
        <color rgb="FF000000"/>
        <rFont val="Calibri"/>
      </rPr>
      <t xml:space="preserve">The application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This requirement applies, for example, to applications that provide the ability to extend application functionality (e.g., plug-ins, add-ons) and software management applications.</t>
    </r>
    <r>
      <rPr>
        <sz val="11"/>
        <color rgb="FF000000"/>
        <rFont val="Calibri"/>
      </rPr>
      <t xml:space="preserve">
</t>
    </r>
    <r>
      <rPr>
        <sz val="11"/>
        <color rgb="FF000000"/>
        <rFont val="Calibri"/>
      </rPr>
      <t>Satisfies:FPT_TUD_EXT.1.2</t>
    </r>
  </si>
  <si>
    <r>
      <rPr>
        <sz val="11"/>
        <color rgb="FF000000"/>
        <rFont val="Calibri"/>
      </rPr>
      <t>Verify the UEM server prohibits user installation of software by an administrator without the appropriate assigned permission for software installation.</t>
    </r>
    <r>
      <rPr>
        <sz val="11"/>
        <color rgb="FF000000"/>
        <rFont val="Calibri"/>
      </rPr>
      <t xml:space="preserve">
</t>
    </r>
    <r>
      <rPr>
        <sz val="11"/>
        <color rgb="FF000000"/>
        <rFont val="Calibri"/>
      </rPr>
      <t>If the UEM server does not prohibit user installation of software by an administrator without the appropriate assigned permission for software installation, this is a finding.</t>
    </r>
  </si>
  <si>
    <t>V-234521</t>
  </si>
  <si>
    <r>
      <rPr>
        <sz val="11"/>
        <rFont val="Calibri"/>
      </rPr>
      <t>The UEM server must be configured to only allow enrolled devices that are compliant with UEM policies and assigned to a user in the application access group to download applications.</t>
    </r>
  </si>
  <si>
    <r>
      <rPr>
        <sz val="11"/>
        <color rgb="FF000000"/>
        <rFont val="Calibri"/>
      </rPr>
      <t>Configure the UEM server to allow only enrolled devices that are compliant with UEM policies and assigned to a user in the application access group to download applications.</t>
    </r>
  </si>
  <si>
    <r>
      <rPr>
        <sz val="11"/>
        <color rgb="FF000000"/>
        <rFont val="Calibri"/>
      </rPr>
      <t xml:space="preserve">If the application install policy is not enforced, malicious applications and vulnerable applications can be installed on managed mobile devices, which could compromise DOD data. </t>
    </r>
    <r>
      <rPr>
        <sz val="11"/>
        <color rgb="FF000000"/>
        <rFont val="Calibri"/>
      </rPr>
      <t xml:space="preserve">
</t>
    </r>
    <r>
      <rPr>
        <sz val="11"/>
        <color rgb="FF000000"/>
        <rFont val="Calibri"/>
      </rPr>
      <t xml:space="preserve">Satisfies:FMT_MOF.1.1(3) </t>
    </r>
    <r>
      <rPr>
        <sz val="11"/>
        <color rgb="FF000000"/>
        <rFont val="Calibri"/>
      </rPr>
      <t xml:space="preserve">
</t>
    </r>
    <r>
      <rPr>
        <sz val="11"/>
        <color rgb="FF000000"/>
        <rFont val="Calibri"/>
      </rPr>
      <t>Reference:PP-MDM-423206</t>
    </r>
  </si>
  <si>
    <r>
      <rPr>
        <sz val="11"/>
        <color rgb="FF000000"/>
        <rFont val="Calibri"/>
      </rPr>
      <t>Verify the UEM server allows only enrolled devices that are compliant with UEM policies and assigned to a user in the application access group to download applications.</t>
    </r>
    <r>
      <rPr>
        <sz val="11"/>
        <color rgb="FF000000"/>
        <rFont val="Calibri"/>
      </rPr>
      <t xml:space="preserve">
</t>
    </r>
    <r>
      <rPr>
        <sz val="11"/>
        <color rgb="FF000000"/>
        <rFont val="Calibri"/>
      </rPr>
      <t>If the UEM server does not allow only enrolled devices that are compliant with UEM policies and assigned to a user in the application access group to download applications, this is a finding.</t>
    </r>
  </si>
  <si>
    <t>V-234523</t>
  </si>
  <si>
    <r>
      <rPr>
        <sz val="11"/>
        <rFont val="Calibri"/>
      </rPr>
      <t>The UEM server must enforce access restrictions associated with changes to the server configuration.</t>
    </r>
  </si>
  <si>
    <r>
      <rPr>
        <sz val="11"/>
        <color rgb="FF000000"/>
        <rFont val="Calibri"/>
      </rPr>
      <t>Configure the UEM server to enforce access restrictions associated with changes to the server configuration.</t>
    </r>
  </si>
  <si>
    <r>
      <rPr>
        <sz val="11"/>
        <color rgb="FF000000"/>
        <rFont val="Calibri"/>
      </rPr>
      <t xml:space="preserve">Failure to provide logical access restrictions associated with changes to application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Accordingly, only qualified and authorized individuals should be allowed to obtain access to application components for the purposes of initiating changes, including upgrades and modifications. </t>
    </r>
    <r>
      <rPr>
        <sz val="11"/>
        <color rgb="FF000000"/>
        <rFont val="Calibri"/>
      </rPr>
      <t xml:space="preserve">
</t>
    </r>
    <r>
      <rPr>
        <sz val="11"/>
        <color rgb="FF000000"/>
        <rFont val="Calibri"/>
      </rPr>
      <t xml:space="preserve">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 </t>
    </r>
    <r>
      <rPr>
        <sz val="11"/>
        <color rgb="FF000000"/>
        <rFont val="Calibri"/>
      </rPr>
      <t xml:space="preserve">
</t>
    </r>
    <r>
      <rPr>
        <sz val="11"/>
        <color rgb="FF000000"/>
        <rFont val="Calibri"/>
      </rPr>
      <t>Satisfies:FMT_SMR.1.1(1)</t>
    </r>
  </si>
  <si>
    <r>
      <rPr>
        <sz val="11"/>
        <color rgb="FF000000"/>
        <rFont val="Calibri"/>
      </rPr>
      <t>Verify the UEM server enforces access restrictions associated with changes to the server configuration.</t>
    </r>
    <r>
      <rPr>
        <sz val="11"/>
        <color rgb="FF000000"/>
        <rFont val="Calibri"/>
      </rPr>
      <t xml:space="preserve">
</t>
    </r>
    <r>
      <rPr>
        <sz val="11"/>
        <color rgb="FF000000"/>
        <rFont val="Calibri"/>
      </rPr>
      <t>If the UEM server does not enforce access restrictions associated with changes to the server configuration, this is a finding.</t>
    </r>
  </si>
  <si>
    <t>V-234524</t>
  </si>
  <si>
    <r>
      <rPr>
        <sz val="11"/>
        <rFont val="Calibri"/>
      </rPr>
      <t>The UEM server must audit the enforcement actions used to restrict access associated with changes to the application.</t>
    </r>
  </si>
  <si>
    <r>
      <rPr>
        <sz val="11"/>
        <color rgb="FF000000"/>
        <rFont val="Calibri"/>
      </rPr>
      <t>Configure the UEM server to audit the enforcement actions used to restrict access associated with changes to the application.</t>
    </r>
  </si>
  <si>
    <r>
      <rPr>
        <sz val="11"/>
        <color rgb="FF000000"/>
        <rFont val="Calibri"/>
      </rPr>
      <t xml:space="preserve">Without auditing the enforcement of access restrictions against changes to the application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 xml:space="preserve">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</si>
  <si>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Verify the UEM server audits the enforcement actions used to restrict access associated with changes to the application.</t>
    </r>
    <r>
      <rPr>
        <sz val="11"/>
        <color rgb="FF000000"/>
        <rFont val="Calibri"/>
      </rPr>
      <t xml:space="preserve">
</t>
    </r>
    <r>
      <rPr>
        <sz val="11"/>
        <color rgb="FF000000"/>
        <rFont val="Calibri"/>
      </rPr>
      <t>If the UEM server does not audit the enforcement actions used to restrict access associated with changes to the application, this is a finding.</t>
    </r>
  </si>
  <si>
    <t>V-234526</t>
  </si>
  <si>
    <r>
      <rPr>
        <sz val="11"/>
        <rFont val="Calibri"/>
      </rPr>
      <t>The UEM server must disable organization-defined functions, ports, protocols, and services (within the application) deemed unnecessary and/or non-secure.</t>
    </r>
  </si>
  <si>
    <r>
      <rPr>
        <sz val="11"/>
        <color rgb="FF000000"/>
        <rFont val="Calibri"/>
      </rPr>
      <t>Configure the UEM server to disable organization-defined functions, ports, protocols, and services (within the application) deemed unnecessary and/or non-secure.</t>
    </r>
  </si>
  <si>
    <r>
      <rPr>
        <sz val="11"/>
        <color rgb="FF000000"/>
        <rFont val="Calibri"/>
      </rPr>
      <t>Removal of unneeded or non-secure functions, ports, protocols, and services mitigate the risk of unauthorized connection of devices, unauthorized transfer of information, or other exploitation of these resources.</t>
    </r>
    <r>
      <rPr>
        <sz val="11"/>
        <color rgb="FF000000"/>
        <rFont val="Calibri"/>
      </rPr>
      <t xml:space="preserve">
</t>
    </r>
    <r>
      <rPr>
        <sz val="11"/>
        <color rgb="FF000000"/>
        <rFont val="Calibri"/>
      </rPr>
      <t>Examples include unneeded listening ports.</t>
    </r>
    <r>
      <rPr>
        <sz val="11"/>
        <color rgb="FF000000"/>
        <rFont val="Calibri"/>
      </rPr>
      <t xml:space="preserve">
</t>
    </r>
    <r>
      <rPr>
        <sz val="11"/>
        <color rgb="FF000000"/>
        <rFont val="Calibri"/>
      </rPr>
      <t xml:space="preserve">The organization must perform a periodic scan/review of the application (as required by CCI-000384) and disable functions, ports, protocols, and services deemed to be unneeded or non-secure. </t>
    </r>
    <r>
      <rPr>
        <sz val="11"/>
        <color rgb="FF000000"/>
        <rFont val="Calibri"/>
      </rPr>
      <t xml:space="preserve">
</t>
    </r>
    <r>
      <rPr>
        <sz val="11"/>
        <color rgb="FF000000"/>
        <rFont val="Calibri"/>
      </rPr>
      <t xml:space="preserve">Satisfies:FMT_SMF.1.1(2) Refinement b </t>
    </r>
    <r>
      <rPr>
        <sz val="11"/>
        <color rgb="FF000000"/>
        <rFont val="Calibri"/>
      </rPr>
      <t xml:space="preserve">
</t>
    </r>
    <r>
      <rPr>
        <sz val="11"/>
        <color rgb="FF000000"/>
        <rFont val="Calibri"/>
      </rPr>
      <t>Reference:PP-MDM-431006</t>
    </r>
  </si>
  <si>
    <r>
      <rPr>
        <sz val="11"/>
        <color rgb="FF000000"/>
        <rFont val="Calibri"/>
      </rPr>
      <t>Verify the UEM server disables organization-defined functions, ports, protocols, and services (within the application) deemed unnecessary and/or non-secure.</t>
    </r>
    <r>
      <rPr>
        <sz val="11"/>
        <color rgb="FF000000"/>
        <rFont val="Calibri"/>
      </rPr>
      <t xml:space="preserve">
</t>
    </r>
    <r>
      <rPr>
        <sz val="11"/>
        <color rgb="FF000000"/>
        <rFont val="Calibri"/>
      </rPr>
      <t>If the UEM server does not disable organization-defined functions, ports, protocols, and services (within the application) deemed unnecessary and/or non-secure, this is a finding.</t>
    </r>
  </si>
  <si>
    <t>V-234538</t>
  </si>
  <si>
    <r>
      <rPr>
        <sz val="11"/>
        <rFont val="Calibri"/>
      </rPr>
      <t>Before establishing a connection to any endpoint device being managed, the UEM server must establish a trusted path between the server and endpoint that provides assured identification of the end point using a bidirectional authentication mechanism configured with a FIPS-validated Advanced Encryption Standard (AES) cipher block algorithm to authenticate with the device.</t>
    </r>
  </si>
  <si>
    <r>
      <rPr>
        <sz val="11"/>
        <color rgb="FF000000"/>
        <rFont val="Calibri"/>
      </rPr>
      <t>Configure the UEM server to establish a trusted path between the server and endpoint that provides assured identification of the end point using a bidirectional authentication mechanism configured with a FIPS-validated Advanced Encryption Standard (AES) cipher block algorithm to authenticate with the device before establishing a connection to any endpoint device being managed.</t>
    </r>
  </si>
  <si>
    <r>
      <rPr>
        <sz val="11"/>
        <color rgb="FF000000"/>
        <rFont val="Calibri"/>
      </rPr>
      <t xml:space="preserve">Without device-to-device authentication, communications with malicious devices may be established. Bidirectional authentication provides stronger safeguards to validate the identity of other devices for connections that are of greater risk. Currently, DoD requires the use of AES for bidirectional authentication since it is the only FIPS-validated AES cipher block algorithm. </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the internet). A remote connection is any connection with a device communicating through an external network (e.g., the internet).</t>
    </r>
    <r>
      <rPr>
        <sz val="11"/>
        <color rgb="FF000000"/>
        <rFont val="Calibri"/>
      </rPr>
      <t xml:space="preserve">
</t>
    </r>
    <r>
      <rPr>
        <sz val="11"/>
        <color rgb="FF000000"/>
        <rFont val="Calibri"/>
      </rPr>
      <t xml:space="preserve">Because of the challenges of applying this requirement on a large scale, organizations are encouraged to apply the requirement only to those limited number (and type) of devices that truly need to support this capability. </t>
    </r>
    <r>
      <rPr>
        <sz val="11"/>
        <color rgb="FF000000"/>
        <rFont val="Calibri"/>
      </rPr>
      <t xml:space="preserve">
</t>
    </r>
    <r>
      <rPr>
        <sz val="11"/>
        <color rgb="FF000000"/>
        <rFont val="Calibri"/>
      </rPr>
      <t>Satisfies:FIA_X509_EXT.1(1), FIA_ENR_EXT.1.1</t>
    </r>
  </si>
  <si>
    <r>
      <rPr>
        <sz val="11"/>
        <color rgb="FF000000"/>
        <rFont val="Calibri"/>
      </rPr>
      <t xml:space="preserve">Verify the UEM server establishes a trusted path between the server and endpoint that provides assured identification of the end point using a bidirectional authentication mechanism configured with a FIPS-validated Advanced Encryption Standard (AES) cipher block algorithm to authenticate with the device before establishing a connection to any endpoint device being managed. </t>
    </r>
    <r>
      <rPr>
        <sz val="11"/>
        <color rgb="FF000000"/>
        <rFont val="Calibri"/>
      </rPr>
      <t xml:space="preserve">
</t>
    </r>
    <r>
      <rPr>
        <sz val="11"/>
        <color rgb="FF000000"/>
        <rFont val="Calibri"/>
      </rPr>
      <t>If the UEM server does not establish a trusted path between the server and endpoint that provides assured identification of the end point using a bidirectional authentication mechanism configured with a FIPS-validated Advanced Encryption Standard (AES) cipher block algorithm to authenticate with the device before establishing a connection to any endpoint device being managed, this is a finding.</t>
    </r>
  </si>
  <si>
    <t>V-234543</t>
  </si>
  <si>
    <r>
      <rPr>
        <sz val="11"/>
        <rFont val="Calibri"/>
      </rPr>
      <t>The UEM server must prohibit the use of cached authenticators after an organization-defined time period.</t>
    </r>
  </si>
  <si>
    <r>
      <rPr>
        <sz val="11"/>
        <color rgb="FF000000"/>
        <rFont val="Calibri"/>
      </rPr>
      <t>Configure the UEM server to prohibit the use of cached authenticators after an organization-defined time period.</t>
    </r>
  </si>
  <si>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According to the CNSS 1253, the IA-5(13) control which is tied to this requirement is not defined at the DoD-level. The organization should specify this value based on numerous factors, including the application in question, the data it hosts and the associated exposures/risks.</t>
    </r>
  </si>
  <si>
    <r>
      <rPr>
        <sz val="11"/>
        <color rgb="FF000000"/>
        <rFont val="Calibri"/>
      </rPr>
      <t>Requirement is Not Applicable when the UEM server is configured to use DoD Central Directory Service for administrator account authentication.</t>
    </r>
    <r>
      <rPr>
        <sz val="11"/>
        <color rgb="FF000000"/>
        <rFont val="Calibri"/>
      </rPr>
      <t xml:space="preserve">
</t>
    </r>
    <r>
      <rPr>
        <sz val="11"/>
        <color rgb="FF000000"/>
        <rFont val="Calibri"/>
      </rPr>
      <t>Verify the UEM server prohibits the use of cached authenticators after an organization-defined time period.</t>
    </r>
    <r>
      <rPr>
        <sz val="11"/>
        <color rgb="FF000000"/>
        <rFont val="Calibri"/>
      </rPr>
      <t xml:space="preserve">
</t>
    </r>
    <r>
      <rPr>
        <sz val="11"/>
        <color rgb="FF000000"/>
        <rFont val="Calibri"/>
      </rPr>
      <t>If the UEM server does not prohibit the use of cached authenticators after an organization-defined time period, this is a finding.</t>
    </r>
  </si>
  <si>
    <t>V-234544</t>
  </si>
  <si>
    <r>
      <rPr>
        <sz val="11"/>
        <rFont val="Calibri"/>
      </rPr>
      <t>The UEM server, for PKI-based authentication, must implement a local cache of revocation data to support path discovery and validation in case of the inability to access revocation information via the network.</t>
    </r>
  </si>
  <si>
    <r>
      <rPr>
        <sz val="11"/>
        <color rgb="FF000000"/>
        <rFont val="Calibri"/>
      </rPr>
      <t>Configure the UEM server to implement a local cache of revocation data to support path discovery and validation in case of the inability to access revocation information via the network for PKI-based authentication.</t>
    </r>
  </si>
  <si>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</si>
  <si>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Verify the UEM server, for PKI-based authentication, implements a local cache of revocation data to support path discovery and validation in case of the inability to access revocation information via the network.</t>
    </r>
    <r>
      <rPr>
        <sz val="11"/>
        <color rgb="FF000000"/>
        <rFont val="Calibri"/>
      </rPr>
      <t xml:space="preserve">
</t>
    </r>
    <r>
      <rPr>
        <sz val="11"/>
        <color rgb="FF000000"/>
        <rFont val="Calibri"/>
      </rPr>
      <t>If the UEM server, for PKI-based authentication, does not implement a local cache of revocation data to support path discovery and validation in case of the inability to access revocation information via the network, this is a finding.</t>
    </r>
  </si>
  <si>
    <t>V-234555</t>
  </si>
  <si>
    <r>
      <rPr>
        <sz val="11"/>
        <rFont val="Calibri"/>
      </rPr>
      <t>The UEM server must configure web management tools with FIPS-validated Advanced Encryption Standard (AES) cipher block algorithm to protect the confidentiality of maintenance and diagnostic communications for nonlocal maintenance sessions.</t>
    </r>
  </si>
  <si>
    <r>
      <rPr>
        <sz val="11"/>
        <color rgb="FF000000"/>
        <rFont val="Calibri"/>
      </rPr>
      <t>Configure the UEM server web management tools with a FIPS-validated Advanced Encryption Standard (AES) cipher block algorithm to protect the confidentiality of maintenance and diagnostic communications for nonlocal maintenance sessions.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</si>
  <si>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Nonlocal maintenance and diagnostic activities are activities conducted by individuals communicating through either an external network (e.g., the internet) or an internal network.</t>
    </r>
  </si>
  <si>
    <r>
      <rPr>
        <sz val="11"/>
        <color rgb="FF000000"/>
        <rFont val="Calibri"/>
      </rPr>
      <t>Verify the UEM server web management tools use a FIPS-validated Advanced Encryption Standard (AES) cipher block algorithm to protect the confidentiality of maintenance and diagnostic communications for nonlocal maintenance sessions.</t>
    </r>
    <r>
      <rPr>
        <sz val="11"/>
        <color rgb="FF000000"/>
        <rFont val="Calibri"/>
      </rPr>
      <t xml:space="preserve">
</t>
    </r>
    <r>
      <rPr>
        <sz val="11"/>
        <color rgb="FF000000"/>
        <rFont val="Calibri"/>
      </rPr>
      <t>If the UEM server web management tools do not use FIPS-validated Advanced Encryption Standard (AES) cipher block algorithms to protect the confidentiality of maintenance and diagnostic communications for nonlocal maintenance sessions, this is a finding.</t>
    </r>
  </si>
  <si>
    <t>V-234556</t>
  </si>
  <si>
    <r>
      <rPr>
        <sz val="11"/>
        <rFont val="Calibri"/>
      </rPr>
      <t>The UEM server must verify remote disconnection when non-local maintenance and diagnostic sessions are terminated.</t>
    </r>
  </si>
  <si>
    <r>
      <rPr>
        <sz val="11"/>
        <color rgb="FF000000"/>
        <rFont val="Calibri"/>
      </rPr>
      <t>Configure the UEM server to verify remote disconnection when non-local maintenance and diagnostic sessions are terminated.</t>
    </r>
  </si>
  <si>
    <r>
      <rPr>
        <sz val="11"/>
        <color rgb="FF000000"/>
        <rFont val="Calibri"/>
      </rPr>
      <t>If the remote connection is not closed and verified as closed, the session may remain open and be exploited by an attacker; this is referred to as a zombie session. Remote connections must be disconnected and verified as disconnected when non-local maintenance sessions have been terminated and are no longer available for use.</t>
    </r>
  </si>
  <si>
    <r>
      <rPr>
        <sz val="11"/>
        <color rgb="FF000000"/>
        <rFont val="Calibri"/>
      </rPr>
      <t>Verify the UEM server verifies remote disconnection when non-local maintenance and diagnostic sessions are terminated.</t>
    </r>
    <r>
      <rPr>
        <sz val="11"/>
        <color rgb="FF000000"/>
        <rFont val="Calibri"/>
      </rPr>
      <t xml:space="preserve">
</t>
    </r>
    <r>
      <rPr>
        <sz val="11"/>
        <color rgb="FF000000"/>
        <rFont val="Calibri"/>
      </rPr>
      <t>If the UEM server does not verify remote disconnection when non-local maintenance and diagnostic sessions are terminated, this is a finding.</t>
    </r>
  </si>
  <si>
    <t>V-234573</t>
  </si>
  <si>
    <r>
      <rPr>
        <sz val="11"/>
        <rFont val="Calibri"/>
      </rPr>
      <t>The UEM server must only allow the use of DoD PKI established certificate authorities for verification of the establishment of protected sessions.</t>
    </r>
  </si>
  <si>
    <r>
      <rPr>
        <sz val="11"/>
        <color rgb="FF000000"/>
        <rFont val="Calibri"/>
      </rPr>
      <t>Configure the UEM server to allow only DoD-PKI established certificate authorities for verification of the establishment of protected sessions.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</si>
  <si>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 xml:space="preserve">This requirement applies to applications that utilize communications sessions. This includes, but is not limited to, web-based applications and Service-Oriented Architectures (SOA). </t>
    </r>
    <r>
      <rPr>
        <sz val="11"/>
        <color rgb="FF000000"/>
        <rFont val="Calibri"/>
      </rPr>
      <t xml:space="preserve">
</t>
    </r>
    <r>
      <rPr>
        <sz val="11"/>
        <color rgb="FF000000"/>
        <rFont val="Calibri"/>
      </rPr>
      <t>Satisfies:FIA_X509_EXT.1.1(1)</t>
    </r>
  </si>
  <si>
    <r>
      <rPr>
        <sz val="11"/>
        <color rgb="FF000000"/>
        <rFont val="Calibri"/>
      </rPr>
      <t>Verify the UEM server allows only DoD-PKI established certificate authorities for verification of the establishment of protected sessions.</t>
    </r>
    <r>
      <rPr>
        <sz val="11"/>
        <color rgb="FF000000"/>
        <rFont val="Calibri"/>
      </rPr>
      <t xml:space="preserve">
</t>
    </r>
    <r>
      <rPr>
        <sz val="11"/>
        <color rgb="FF000000"/>
        <rFont val="Calibri"/>
      </rPr>
      <t>If the UEM server does not allow only DoD-PKI established certificate authorities for verification of the establishment of protected sessions, this is a finding.</t>
    </r>
  </si>
  <si>
    <t>V-234574</t>
  </si>
  <si>
    <r>
      <rPr>
        <sz val="11"/>
        <rFont val="Calibri"/>
      </rPr>
      <t>The UEM server must be configured to use X.509v3 certificates for code signing for system software updates.</t>
    </r>
  </si>
  <si>
    <r>
      <rPr>
        <sz val="11"/>
        <color rgb="FF000000"/>
        <rFont val="Calibri"/>
      </rPr>
      <t>Configure the UEM server to use X.509v3 certificates for code signing for system software updates.</t>
    </r>
  </si>
  <si>
    <r>
      <rPr>
        <sz val="11"/>
        <color rgb="FF000000"/>
        <rFont val="Calibri"/>
      </rPr>
      <t xml:space="preserve">It is critical that the UEM server validate code signing certificates for key activities such as code signing for system software updates, code signing for integrity verification, and policy signing. Otherwise, there is no assurance that a malicious actor has not inserted itself in the process of packaging the code or policy. For example, messages signed with an invalid certificate may contain links to malware, which could lead to the installation or distribution of that malware on DoD information systems, leading to compromise of DoD sensitive information and other attacks. Therefore, the MDM server must have the capability to enforce a policy for this control. </t>
    </r>
    <r>
      <rPr>
        <sz val="11"/>
        <color rgb="FF000000"/>
        <rFont val="Calibri"/>
      </rPr>
      <t xml:space="preserve">
</t>
    </r>
    <r>
      <rPr>
        <sz val="11"/>
        <color rgb="FF000000"/>
        <rFont val="Calibri"/>
      </rPr>
      <t xml:space="preserve">Satisfies:FMT_SMF.1.1(2) c.8, FIA_X509_EXT.2.1 </t>
    </r>
    <r>
      <rPr>
        <sz val="11"/>
        <color rgb="FF000000"/>
        <rFont val="Calibri"/>
      </rPr>
      <t xml:space="preserve">
</t>
    </r>
    <r>
      <rPr>
        <sz val="11"/>
        <color rgb="FF000000"/>
        <rFont val="Calibri"/>
      </rPr>
      <t>Reference:PP-MDM-412002</t>
    </r>
  </si>
  <si>
    <r>
      <rPr>
        <sz val="11"/>
        <color rgb="FF000000"/>
        <rFont val="Calibri"/>
      </rPr>
      <t>Verify the UEM server uses X.509v3 certificates for code signing for system software updates.</t>
    </r>
    <r>
      <rPr>
        <sz val="11"/>
        <color rgb="FF000000"/>
        <rFont val="Calibri"/>
      </rPr>
      <t xml:space="preserve">
</t>
    </r>
    <r>
      <rPr>
        <sz val="11"/>
        <color rgb="FF000000"/>
        <rFont val="Calibri"/>
      </rPr>
      <t>If the UEM server does not use X.509v3 certificates for code signing for system software updates, this is a finding.</t>
    </r>
  </si>
  <si>
    <t>V-234575</t>
  </si>
  <si>
    <r>
      <rPr>
        <sz val="11"/>
        <rFont val="Calibri"/>
      </rPr>
      <t>The UEM server must be configured to use X.509v3 certificates for code signing for integrity verification.</t>
    </r>
  </si>
  <si>
    <r>
      <rPr>
        <sz val="11"/>
        <color rgb="FF000000"/>
        <rFont val="Calibri"/>
      </rPr>
      <t>Configure the UEM server to use X.509v3 certificates for code signing for integrity verification.</t>
    </r>
  </si>
  <si>
    <r>
      <rPr>
        <sz val="11"/>
        <color rgb="FF000000"/>
        <rFont val="Calibri"/>
      </rPr>
      <t>Verify the UEM server uses X.509v3 certificates for code signing for integrity verification.</t>
    </r>
    <r>
      <rPr>
        <sz val="11"/>
        <color rgb="FF000000"/>
        <rFont val="Calibri"/>
      </rPr>
      <t xml:space="preserve">
</t>
    </r>
    <r>
      <rPr>
        <sz val="11"/>
        <color rgb="FF000000"/>
        <rFont val="Calibri"/>
      </rPr>
      <t>If the UEM server does not use X.509v3 certificates for code signing for integrity verification, this is a finding.</t>
    </r>
  </si>
  <si>
    <t>V-234588</t>
  </si>
  <si>
    <r>
      <rPr>
        <sz val="11"/>
        <rFont val="Calibri"/>
      </rPr>
      <t>The UEM server must connect to [assignment: [list of applications]] and managed mobile devices with an authenticated and secure (encrypted) connection to protect the confidentiality and integrity of transmitted information.</t>
    </r>
  </si>
  <si>
    <r>
      <rPr>
        <sz val="11"/>
        <color rgb="FF000000"/>
        <rFont val="Calibri"/>
      </rPr>
      <t>Configure the UEM server to connect to applications and managed mobile devices with an authenticated and secure (encrypted) connection to protect the confidentiality and integrity of transmitted information.</t>
    </r>
  </si>
  <si>
    <r>
      <rPr>
        <sz val="11"/>
        <color rgb="FF000000"/>
        <rFont val="Calibri"/>
      </rPr>
      <t xml:space="preserve">Applications may include the following: update server, database, and enterprise directory service. Without protection of the transmitted information, confidentiality and integrity may be compromised since unprotected communications can be intercepted and either read or altered. </t>
    </r>
    <r>
      <rPr>
        <sz val="11"/>
        <color rgb="FF000000"/>
        <rFont val="Calibri"/>
      </rPr>
      <t xml:space="preserve">
</t>
    </r>
    <r>
      <rPr>
        <sz val="11"/>
        <color rgb="FF000000"/>
        <rFont val="Calibri"/>
      </rPr>
      <t>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When transmitting data, applications need to leverage transmission protection mechanisms, such as TLS, TLS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 xml:space="preserve">This requirement applies to any application to which the server connects (for example SQL server, Active Directory). </t>
    </r>
    <r>
      <rPr>
        <sz val="11"/>
        <color rgb="FF000000"/>
        <rFont val="Calibri"/>
      </rPr>
      <t xml:space="preserve">
</t>
    </r>
    <r>
      <rPr>
        <sz val="11"/>
        <color rgb="FF000000"/>
        <rFont val="Calibri"/>
      </rPr>
      <t xml:space="preserve">Satisfies:FMT_SMF.1.1(2) b, FTP_ITC.1.1(1), FTP_ITC.1.2(1), FTP_ITC.1.3(1)  </t>
    </r>
    <r>
      <rPr>
        <sz val="11"/>
        <color rgb="FF000000"/>
        <rFont val="Calibri"/>
      </rPr>
      <t xml:space="preserve">
</t>
    </r>
    <r>
      <rPr>
        <sz val="11"/>
        <color rgb="FF000000"/>
        <rFont val="Calibri"/>
      </rPr>
      <t>Reference:PP-MDM-431009</t>
    </r>
  </si>
  <si>
    <r>
      <rPr>
        <sz val="11"/>
        <color rgb="FF000000"/>
        <rFont val="Calibri"/>
      </rPr>
      <t>Verify the UEM server connects to applications and managed mobile devices with an authenticated and secure (encrypted) connection to protect the confidentiality and integrity of transmitted information.</t>
    </r>
    <r>
      <rPr>
        <sz val="11"/>
        <color rgb="FF000000"/>
        <rFont val="Calibri"/>
      </rPr>
      <t xml:space="preserve">
</t>
    </r>
    <r>
      <rPr>
        <sz val="11"/>
        <color rgb="FF000000"/>
        <rFont val="Calibri"/>
      </rPr>
      <t>If the UEM server does not connect to applications and managed mobile devices with an authenticated and secure (encrypted) connection to protect the confidentiality and integrity of transmitted information, this is a finding.</t>
    </r>
  </si>
  <si>
    <t>V-234596</t>
  </si>
  <si>
    <r>
      <rPr>
        <sz val="11"/>
        <rFont val="Calibri"/>
      </rPr>
      <t>The UEM server must be configured to write to the server event log when invalid inputs are received.</t>
    </r>
  </si>
  <si>
    <r>
      <rPr>
        <sz val="11"/>
        <color rgb="FF000000"/>
        <rFont val="Calibri"/>
      </rPr>
      <t>Configure the UEM server to write to the server event log when invalid inputs are received.</t>
    </r>
  </si>
  <si>
    <r>
      <rPr>
        <sz val="11"/>
        <color rgb="FF000000"/>
        <rFont val="Calibri"/>
      </rPr>
      <t>A common vulnerability of applications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 xml:space="preserve">The behavior will be derived from the organizational and system requirements and includes, but is not limited to, notification of the appropriate personnel, creating an audit record, and rejecting invalid input. </t>
    </r>
    <r>
      <rPr>
        <sz val="11"/>
        <color rgb="FF000000"/>
        <rFont val="Calibri"/>
      </rPr>
      <t xml:space="preserve">
</t>
    </r>
    <r>
      <rPr>
        <sz val="11"/>
        <color rgb="FF000000"/>
        <rFont val="Calibri"/>
      </rPr>
      <t>Satisfies:FPT_TST_EXT.1.2</t>
    </r>
  </si>
  <si>
    <r>
      <rPr>
        <sz val="11"/>
        <color rgb="FF000000"/>
        <rFont val="Calibri"/>
      </rPr>
      <t>Verify the UEM server writes to the server event log when invalid inputs are received.</t>
    </r>
    <r>
      <rPr>
        <sz val="11"/>
        <color rgb="FF000000"/>
        <rFont val="Calibri"/>
      </rPr>
      <t xml:space="preserve">
</t>
    </r>
    <r>
      <rPr>
        <sz val="11"/>
        <color rgb="FF000000"/>
        <rFont val="Calibri"/>
      </rPr>
      <t>If the UEM server does not write to the server event log when invalid inputs are received, this is a finding.</t>
    </r>
  </si>
  <si>
    <t>V-234603</t>
  </si>
  <si>
    <r>
      <rPr>
        <sz val="11"/>
        <rFont val="Calibri"/>
      </rPr>
      <t>The UEM server must remove old software components after updated versions have been installed.</t>
    </r>
  </si>
  <si>
    <r>
      <rPr>
        <sz val="11"/>
        <color rgb="FF000000"/>
        <rFont val="Calibri"/>
      </rPr>
      <t>Configure the UEM server to remove old software components after updated versions have been installed.</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</si>
  <si>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r>
      <rPr>
        <sz val="11"/>
        <color rgb="FF000000"/>
        <rFont val="Calibri"/>
      </rPr>
      <t xml:space="preserve">
</t>
    </r>
    <r>
      <rPr>
        <sz val="11"/>
        <color rgb="FF000000"/>
        <rFont val="Calibri"/>
      </rPr>
      <t>If the update is due to a security issue with the old version of the app, the old version is not reinstalled. If rollback files are used by the server, they must be stored so as to not be easily accessible to the production system, or cannot be accidentally installed on the operational system, and then must be deleted after a short period of time defined by the organization.</t>
    </r>
  </si>
  <si>
    <r>
      <rPr>
        <sz val="11"/>
        <color rgb="FF000000"/>
        <rFont val="Calibri"/>
      </rPr>
      <t>Verify the UEM server removes old software components after updated versions have been installed.</t>
    </r>
    <r>
      <rPr>
        <sz val="11"/>
        <color rgb="FF000000"/>
        <rFont val="Calibri"/>
      </rPr>
      <t xml:space="preserve">
</t>
    </r>
    <r>
      <rPr>
        <sz val="11"/>
        <color rgb="FF000000"/>
        <rFont val="Calibri"/>
      </rPr>
      <t>If the UEM server does not remove old software components after updated versions have been installed, this is a finding.</t>
    </r>
  </si>
  <si>
    <t>V-234605</t>
  </si>
  <si>
    <r>
      <rPr>
        <sz val="11"/>
        <rFont val="Calibri"/>
      </rPr>
      <t>The UEM server must install security-relevant software updates within 30 days unless the time period is directed by an authoritative source (e.g., IAVM, CTOs, DTMs, STIGs).</t>
    </r>
  </si>
  <si>
    <r>
      <rPr>
        <sz val="11"/>
        <color rgb="FF000000"/>
        <rFont val="Calibri"/>
      </rPr>
      <t>Install security-relevant software updates on the UEM Server within 30 days unless the time period is directed by an authoritative source (e.g., IAVM, CTOs, DTMs, STIGs).</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</si>
  <si>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</si>
  <si>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Verify the UEM server installs security-relevant software updates within 30 days unless the time period is directed by an authoritative source (e.g., IAVM, CTOs, DTMs, STIGs).</t>
    </r>
    <r>
      <rPr>
        <sz val="11"/>
        <color rgb="FF000000"/>
        <rFont val="Calibri"/>
      </rPr>
      <t xml:space="preserve">
</t>
    </r>
    <r>
      <rPr>
        <sz val="11"/>
        <color rgb="FF000000"/>
        <rFont val="Calibri"/>
      </rPr>
      <t>If it does not install security-relevant software updates within 30 days unless the time period is directed by an authoritative source, this is a finding.</t>
    </r>
  </si>
  <si>
    <t>V-234622</t>
  </si>
  <si>
    <r>
      <rPr>
        <sz val="11"/>
        <rFont val="Calibri"/>
      </rPr>
      <t>The UEM server must be configured with the periodicity of the following commands to the agent of six hours or less: - query connectivity status - query the current version of the managed device firmware/software - query the current version of installed mobile applications - read audit logs kept by the managed device.</t>
    </r>
  </si>
  <si>
    <r>
      <rPr>
        <sz val="11"/>
        <color rgb="FF000000"/>
        <rFont val="Calibri"/>
      </rPr>
      <t xml:space="preserve">Configure the UEM server with the periodicity of the following commands to the agent of six hours or less: </t>
    </r>
    <r>
      <rPr>
        <sz val="11"/>
        <color rgb="FF000000"/>
        <rFont val="Calibri"/>
      </rPr>
      <t xml:space="preserve">
</t>
    </r>
    <r>
      <rPr>
        <sz val="11"/>
        <color rgb="FF000000"/>
        <rFont val="Calibri"/>
      </rPr>
      <t>- query connectivity status;</t>
    </r>
    <r>
      <rPr>
        <sz val="11"/>
        <color rgb="FF000000"/>
        <rFont val="Calibri"/>
      </rPr>
      <t xml:space="preserve">
</t>
    </r>
    <r>
      <rPr>
        <sz val="11"/>
        <color rgb="FF000000"/>
        <rFont val="Calibri"/>
      </rPr>
      <t>- query the current version of the managed device firmware/software;</t>
    </r>
    <r>
      <rPr>
        <sz val="11"/>
        <color rgb="FF000000"/>
        <rFont val="Calibri"/>
      </rPr>
      <t xml:space="preserve">
</t>
    </r>
    <r>
      <rPr>
        <sz val="11"/>
        <color rgb="FF000000"/>
        <rFont val="Calibri"/>
      </rPr>
      <t>- query the current version of installed mobile applications;</t>
    </r>
    <r>
      <rPr>
        <sz val="11"/>
        <color rgb="FF000000"/>
        <rFont val="Calibri"/>
      </rPr>
      <t xml:space="preserve">
</t>
    </r>
    <r>
      <rPr>
        <sz val="11"/>
        <color rgb="FF000000"/>
        <rFont val="Calibri"/>
      </rPr>
      <t>- read audit logs kept by the managed device.</t>
    </r>
  </si>
  <si>
    <r>
      <rPr>
        <sz val="11"/>
        <color rgb="FF000000"/>
        <rFont val="Calibri"/>
      </rPr>
      <t xml:space="preserve">Without verification, security functions may not operate correctly and this failure may go unnoticed.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 xml:space="preserve">This requirement applies to applications performing security functions and the applications performing security function verification/testing. </t>
    </r>
    <r>
      <rPr>
        <sz val="11"/>
        <color rgb="FF000000"/>
        <rFont val="Calibri"/>
      </rPr>
      <t xml:space="preserve">
</t>
    </r>
    <r>
      <rPr>
        <sz val="11"/>
        <color rgb="FF000000"/>
        <rFont val="Calibri"/>
      </rPr>
      <t xml:space="preserve">Satisfies:FAU_NET_EXT.1.1, FMT_SMF.1.1(2) c.3 </t>
    </r>
    <r>
      <rPr>
        <sz val="11"/>
        <color rgb="FF000000"/>
        <rFont val="Calibri"/>
      </rPr>
      <t xml:space="preserve">
</t>
    </r>
    <r>
      <rPr>
        <sz val="11"/>
        <color rgb="FF000000"/>
        <rFont val="Calibri"/>
      </rPr>
      <t>Reference:PP-MDM-411057</t>
    </r>
  </si>
  <si>
    <r>
      <rPr>
        <sz val="11"/>
        <color rgb="FF000000"/>
        <rFont val="Calibri"/>
      </rPr>
      <t xml:space="preserve">Verify the UEM server is configured with the periodicity of the following commands to the agent of six hours or less: </t>
    </r>
    <r>
      <rPr>
        <sz val="11"/>
        <color rgb="FF000000"/>
        <rFont val="Calibri"/>
      </rPr>
      <t xml:space="preserve">
</t>
    </r>
    <r>
      <rPr>
        <sz val="11"/>
        <color rgb="FF000000"/>
        <rFont val="Calibri"/>
      </rPr>
      <t>- query connectivity status;</t>
    </r>
    <r>
      <rPr>
        <sz val="11"/>
        <color rgb="FF000000"/>
        <rFont val="Calibri"/>
      </rPr>
      <t xml:space="preserve">
</t>
    </r>
    <r>
      <rPr>
        <sz val="11"/>
        <color rgb="FF000000"/>
        <rFont val="Calibri"/>
      </rPr>
      <t>- query the current version of the managed device firmware/software;</t>
    </r>
    <r>
      <rPr>
        <sz val="11"/>
        <color rgb="FF000000"/>
        <rFont val="Calibri"/>
      </rPr>
      <t xml:space="preserve">
</t>
    </r>
    <r>
      <rPr>
        <sz val="11"/>
        <color rgb="FF000000"/>
        <rFont val="Calibri"/>
      </rPr>
      <t>- query the current version of installed mobile applications;</t>
    </r>
    <r>
      <rPr>
        <sz val="11"/>
        <color rgb="FF000000"/>
        <rFont val="Calibri"/>
      </rPr>
      <t xml:space="preserve">
</t>
    </r>
    <r>
      <rPr>
        <sz val="11"/>
        <color rgb="FF000000"/>
        <rFont val="Calibri"/>
      </rPr>
      <t>- read audit logs kept by the managed device.</t>
    </r>
    <r>
      <rPr>
        <sz val="11"/>
        <color rgb="FF000000"/>
        <rFont val="Calibri"/>
      </rPr>
      <t xml:space="preserve">
</t>
    </r>
    <r>
      <rPr>
        <sz val="11"/>
        <color rgb="FF000000"/>
        <rFont val="Calibri"/>
      </rPr>
      <t xml:space="preserve">If the UEM server is not configured with the periodicity of the following commands to the agent of six hours or less: </t>
    </r>
    <r>
      <rPr>
        <sz val="11"/>
        <color rgb="FF000000"/>
        <rFont val="Calibri"/>
      </rPr>
      <t xml:space="preserve">
</t>
    </r>
    <r>
      <rPr>
        <sz val="11"/>
        <color rgb="FF000000"/>
        <rFont val="Calibri"/>
      </rPr>
      <t>- query connectivity status;</t>
    </r>
    <r>
      <rPr>
        <sz val="11"/>
        <color rgb="FF000000"/>
        <rFont val="Calibri"/>
      </rPr>
      <t xml:space="preserve">
</t>
    </r>
    <r>
      <rPr>
        <sz val="11"/>
        <color rgb="FF000000"/>
        <rFont val="Calibri"/>
      </rPr>
      <t>- query the current version of the managed device firmware/software;</t>
    </r>
    <r>
      <rPr>
        <sz val="11"/>
        <color rgb="FF000000"/>
        <rFont val="Calibri"/>
      </rPr>
      <t xml:space="preserve">
</t>
    </r>
    <r>
      <rPr>
        <sz val="11"/>
        <color rgb="FF000000"/>
        <rFont val="Calibri"/>
      </rPr>
      <t>- query the current version of installed mobile applications;</t>
    </r>
    <r>
      <rPr>
        <sz val="11"/>
        <color rgb="FF000000"/>
        <rFont val="Calibri"/>
      </rPr>
      <t xml:space="preserve">
</t>
    </r>
    <r>
      <rPr>
        <sz val="11"/>
        <color rgb="FF000000"/>
        <rFont val="Calibri"/>
      </rPr>
      <t>- read audit logs kept by the managed device,</t>
    </r>
    <r>
      <rPr>
        <sz val="11"/>
        <color rgb="FF000000"/>
        <rFont val="Calibri"/>
      </rPr>
      <t xml:space="preserve">
</t>
    </r>
    <r>
      <rPr>
        <sz val="11"/>
        <color rgb="FF000000"/>
        <rFont val="Calibri"/>
      </rPr>
      <t>this is a finding.</t>
    </r>
  </si>
  <si>
    <t>V-234623</t>
  </si>
  <si>
    <r>
      <rPr>
        <sz val="11"/>
        <rFont val="Calibri"/>
      </rPr>
      <t>The UEM server must run a suite of self-tests during initial start-up (power on) to demonstrate correct operation of the server.</t>
    </r>
  </si>
  <si>
    <r>
      <rPr>
        <sz val="11"/>
        <color rgb="FF000000"/>
        <rFont val="Calibri"/>
      </rPr>
      <t>Configure the UEM server to run a suite of self-tests during initial start-up (power on) to demonstrate correct operation of the server.</t>
    </r>
  </si>
  <si>
    <r>
      <rPr>
        <sz val="11"/>
        <color rgb="FF000000"/>
        <rFont val="Calibri"/>
      </rPr>
      <t xml:space="preserve">Without verification, security functions may not operate correctly and this failure may go unnoticed.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 xml:space="preserve">This requirement applies to applications performing security functions and the applications performing security function verification/testing. </t>
    </r>
    <r>
      <rPr>
        <sz val="11"/>
        <color rgb="FF000000"/>
        <rFont val="Calibri"/>
      </rPr>
      <t xml:space="preserve">
</t>
    </r>
    <r>
      <rPr>
        <sz val="11"/>
        <color rgb="FF000000"/>
        <rFont val="Calibri"/>
      </rPr>
      <t>Satisfies:FPT_TST_EXT.1.1</t>
    </r>
  </si>
  <si>
    <r>
      <rPr>
        <sz val="11"/>
        <color rgb="FF000000"/>
        <rFont val="Calibri"/>
      </rPr>
      <t>Verify the UEM server runs a suite of self-tests during initial start-up (power on) to demonstrate correct operation of the server.</t>
    </r>
    <r>
      <rPr>
        <sz val="11"/>
        <color rgb="FF000000"/>
        <rFont val="Calibri"/>
      </rPr>
      <t xml:space="preserve">
</t>
    </r>
    <r>
      <rPr>
        <sz val="11"/>
        <color rgb="FF000000"/>
        <rFont val="Calibri"/>
      </rPr>
      <t>If the UEM server does not run a suite of self-tests during initial start-up (power on) to demonstrate correct operation of the server, this is a finding.</t>
    </r>
  </si>
  <si>
    <t>V-234624</t>
  </si>
  <si>
    <r>
      <rPr>
        <sz val="11"/>
        <rFont val="Calibri"/>
      </rPr>
      <t>The UEM server must alert the system administrator when anomalies in the operation of security functions are discovered.</t>
    </r>
  </si>
  <si>
    <r>
      <rPr>
        <sz val="11"/>
        <color rgb="FF000000"/>
        <rFont val="Calibri"/>
      </rPr>
      <t>Configure the UEM server to alert the system administrator when anomalies in the operation of security functions are discovered.</t>
    </r>
  </si>
  <si>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 xml:space="preserve">This requirement applies to applications performing security functions and the applications performing security function verification/testing. </t>
    </r>
    <r>
      <rPr>
        <sz val="11"/>
        <color rgb="FF000000"/>
        <rFont val="Calibri"/>
      </rPr>
      <t xml:space="preserve">
</t>
    </r>
    <r>
      <rPr>
        <sz val="11"/>
        <color rgb="FF000000"/>
        <rFont val="Calibri"/>
      </rPr>
      <t>Satisfies:FAU_ALT_EXT.1.1 c.</t>
    </r>
  </si>
  <si>
    <r>
      <rPr>
        <sz val="11"/>
        <color rgb="FF000000"/>
        <rFont val="Calibri"/>
      </rPr>
      <t>Verify the UEM server alerts the system administrator when anomalies in the operation of security functions are discovered.</t>
    </r>
    <r>
      <rPr>
        <sz val="11"/>
        <color rgb="FF000000"/>
        <rFont val="Calibri"/>
      </rPr>
      <t xml:space="preserve">
</t>
    </r>
    <r>
      <rPr>
        <sz val="11"/>
        <color rgb="FF000000"/>
        <rFont val="Calibri"/>
      </rPr>
      <t>If the UEM server does not alert the system administrator when anomalies in the operation of security functions are discovered, this is a finding.</t>
    </r>
  </si>
  <si>
    <t>V-234629</t>
  </si>
  <si>
    <r>
      <rPr>
        <sz val="11"/>
        <rFont val="Calibri"/>
      </rPr>
      <t>The UEM server must be configured to verify software updates to the server using a digital signature mechanism prior to installing those updates.</t>
    </r>
  </si>
  <si>
    <r>
      <rPr>
        <sz val="11"/>
        <color rgb="FF000000"/>
        <rFont val="Calibri"/>
      </rPr>
      <t>Configure the UEM server to verify software updates to the server using a digital signature mechanism prior to installing those updates.</t>
    </r>
  </si>
  <si>
    <r>
      <rPr>
        <sz val="11"/>
        <color rgb="FF000000"/>
        <rFont val="Calibri"/>
      </rPr>
      <t xml:space="preserve">Unauthorized modifications to software or firmware may be indicative of a sophisticated, targeted cyber-attack. Cryptographic authentication includes, for example, verifying that software or firmware components have been digitally signed using certificates recognized and approved by organizations. Code signing is an effective method to protect against malicious code. </t>
    </r>
    <r>
      <rPr>
        <sz val="11"/>
        <color rgb="FF000000"/>
        <rFont val="Calibri"/>
      </rPr>
      <t xml:space="preserve">
</t>
    </r>
    <r>
      <rPr>
        <sz val="11"/>
        <color rgb="FF000000"/>
        <rFont val="Calibri"/>
      </rPr>
      <t>Satisfies:FPT_TUD_EXT.1.3</t>
    </r>
  </si>
  <si>
    <r>
      <rPr>
        <sz val="11"/>
        <color rgb="FF000000"/>
        <rFont val="Calibri"/>
      </rPr>
      <t>Verify the UEM server verifies software updates to the server using a digital signature mechanism prior to installing those updates.</t>
    </r>
    <r>
      <rPr>
        <sz val="11"/>
        <color rgb="FF000000"/>
        <rFont val="Calibri"/>
      </rPr>
      <t xml:space="preserve">
</t>
    </r>
    <r>
      <rPr>
        <sz val="11"/>
        <color rgb="FF000000"/>
        <rFont val="Calibri"/>
      </rPr>
      <t>If the UEM server does not verify software updates to the server using a digital signature mechanism prior to installing those updates, this is a finding.</t>
    </r>
  </si>
  <si>
    <t>V-234642</t>
  </si>
  <si>
    <r>
      <rPr>
        <sz val="11"/>
        <rFont val="Calibri"/>
      </rPr>
      <t>The UEM server must generate audit records when successful/unsuccessful attempts to access security objects occur.</t>
    </r>
  </si>
  <si>
    <r>
      <rPr>
        <sz val="11"/>
        <color rgb="FF000000"/>
        <rFont val="Calibri"/>
      </rPr>
      <t>Configure the UEM server to generate audit records when successful/unsuccessful attempts to access security objects occur.</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</si>
  <si>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</si>
  <si>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Verify the UEM server generates audit records when successful/unsuccessful attempts to access security objects occur.</t>
    </r>
    <r>
      <rPr>
        <sz val="11"/>
        <color rgb="FF000000"/>
        <rFont val="Calibri"/>
      </rPr>
      <t xml:space="preserve">
</t>
    </r>
    <r>
      <rPr>
        <sz val="11"/>
        <color rgb="FF000000"/>
        <rFont val="Calibri"/>
      </rPr>
      <t>If the UEM server does not generate audit records when successful/unsuccessful attempts to access security objects occur, this is a finding.</t>
    </r>
  </si>
  <si>
    <t>V-234645</t>
  </si>
  <si>
    <r>
      <rPr>
        <sz val="11"/>
        <rFont val="Calibri"/>
      </rPr>
      <t>The UEM server must generate audit records when successful/unsuccessful attempts to modify privileges occur.</t>
    </r>
  </si>
  <si>
    <r>
      <rPr>
        <sz val="11"/>
        <color rgb="FF000000"/>
        <rFont val="Calibri"/>
      </rPr>
      <t>Configure the UEM server to generate audit records when successful/unsuccessful attempts to modify privileges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</si>
  <si>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Audit records can be generated from various components within the information system (e.g., module or policy filter). </t>
    </r>
    <r>
      <rPr>
        <sz val="11"/>
        <color rgb="FF000000"/>
        <rFont val="Calibri"/>
      </rPr>
      <t xml:space="preserve">
</t>
    </r>
    <r>
      <rPr>
        <sz val="11"/>
        <color rgb="FF000000"/>
        <rFont val="Calibri"/>
      </rPr>
      <t xml:space="preserve">Satisfies:FAU_ALT_EXT.1.1, FAU_GEN.1.1(1), FMT_SMF.1.1(2)c.8 </t>
    </r>
    <r>
      <rPr>
        <sz val="11"/>
        <color rgb="FF000000"/>
        <rFont val="Calibri"/>
      </rPr>
      <t xml:space="preserve">
</t>
    </r>
    <r>
      <rPr>
        <sz val="11"/>
        <color rgb="FF000000"/>
        <rFont val="Calibri"/>
      </rPr>
      <t>Reference:PP-MDM-411065, PP-MDM-412000</t>
    </r>
  </si>
  <si>
    <r>
      <rPr>
        <sz val="11"/>
        <color rgb="FF000000"/>
        <rFont val="Calibri"/>
      </rPr>
      <t>Verify the UEM server generates audit records when successful/unsuccessful attempts to modify privileges occur.</t>
    </r>
    <r>
      <rPr>
        <sz val="11"/>
        <color rgb="FF000000"/>
        <rFont val="Calibri"/>
      </rPr>
      <t xml:space="preserve">
</t>
    </r>
    <r>
      <rPr>
        <sz val="11"/>
        <color rgb="FF000000"/>
        <rFont val="Calibri"/>
      </rPr>
      <t>If the UEM server does not generate audit records when successful/unsuccessful attempts to modify privileges occur, this is a finding.</t>
    </r>
  </si>
  <si>
    <t>V-234646</t>
  </si>
  <si>
    <r>
      <rPr>
        <sz val="11"/>
        <rFont val="Calibri"/>
      </rPr>
      <t>The UEM server must generate audit records when successful/unsuccessful attempts to modify security objects occur.</t>
    </r>
  </si>
  <si>
    <r>
      <rPr>
        <sz val="11"/>
        <color rgb="FF000000"/>
        <rFont val="Calibri"/>
      </rPr>
      <t>Configure the UEM server to generate audit records when successful/unsuccessful attempts to modify security objects occur.</t>
    </r>
  </si>
  <si>
    <r>
      <rPr>
        <sz val="11"/>
        <color rgb="FF000000"/>
        <rFont val="Calibri"/>
      </rPr>
      <t>Verify the UEM server generates audit records when successful/unsuccessful attempts to modify security objects occur.</t>
    </r>
    <r>
      <rPr>
        <sz val="11"/>
        <color rgb="FF000000"/>
        <rFont val="Calibri"/>
      </rPr>
      <t xml:space="preserve">
</t>
    </r>
    <r>
      <rPr>
        <sz val="11"/>
        <color rgb="FF000000"/>
        <rFont val="Calibri"/>
      </rPr>
      <t>If the UEM server does not generate audit records when successful/unsuccessful attempts to modify security objects occur, this is a finding.</t>
    </r>
  </si>
  <si>
    <t>V-234649</t>
  </si>
  <si>
    <r>
      <rPr>
        <sz val="11"/>
        <rFont val="Calibri"/>
      </rPr>
      <t>The UEM server must generate audit records when successful/unsuccessful attempts to delete privileges occur.</t>
    </r>
  </si>
  <si>
    <r>
      <rPr>
        <sz val="11"/>
        <color rgb="FF000000"/>
        <rFont val="Calibri"/>
      </rPr>
      <t>Configure the UEM server to generate audit records when successful/unsuccessful attempts to delete privileges occur.</t>
    </r>
  </si>
  <si>
    <r>
      <rPr>
        <sz val="11"/>
        <color rgb="FF000000"/>
        <rFont val="Calibri"/>
      </rPr>
      <t>Verify the UEM server generates audit records when successful/unsuccessful attempts to delete privileges occur.</t>
    </r>
    <r>
      <rPr>
        <sz val="11"/>
        <color rgb="FF000000"/>
        <rFont val="Calibri"/>
      </rPr>
      <t xml:space="preserve">
</t>
    </r>
    <r>
      <rPr>
        <sz val="11"/>
        <color rgb="FF000000"/>
        <rFont val="Calibri"/>
      </rPr>
      <t>If the UEM server does not generate audit records when successful/unsuccessful attempts to delete privileges occur, this is a finding.</t>
    </r>
  </si>
  <si>
    <t>V-234651</t>
  </si>
  <si>
    <r>
      <rPr>
        <sz val="11"/>
        <rFont val="Calibri"/>
      </rPr>
      <t>The UEM server must generate audit records when successful/unsuccessful attempts to delete security objects occur.</t>
    </r>
  </si>
  <si>
    <r>
      <rPr>
        <sz val="11"/>
        <color rgb="FF000000"/>
        <rFont val="Calibri"/>
      </rPr>
      <t>Configure the UEM server to generate audit records when successful/unsuccessful attempts to delete security objects occur.</t>
    </r>
  </si>
  <si>
    <r>
      <rPr>
        <sz val="11"/>
        <color rgb="FF000000"/>
        <rFont val="Calibri"/>
      </rPr>
      <t>Verify the UEM server generates audit records when successful/unsuccessful attempts to delete security objects occur.</t>
    </r>
    <r>
      <rPr>
        <sz val="11"/>
        <color rgb="FF000000"/>
        <rFont val="Calibri"/>
      </rPr>
      <t xml:space="preserve">
</t>
    </r>
    <r>
      <rPr>
        <sz val="11"/>
        <color rgb="FF000000"/>
        <rFont val="Calibri"/>
      </rPr>
      <t>If the UEM server does not generate audit records when successful/unsuccessful attempts to delete security objects occur, this is a finding.</t>
    </r>
  </si>
  <si>
    <t>V-234653</t>
  </si>
  <si>
    <r>
      <rPr>
        <sz val="11"/>
        <rFont val="Calibri"/>
      </rPr>
      <t>The UEM server must generate audit records when successful/unsuccessful logon attempts occur.</t>
    </r>
  </si>
  <si>
    <r>
      <rPr>
        <sz val="11"/>
        <color rgb="FF000000"/>
        <rFont val="Calibri"/>
      </rPr>
      <t>Configure the UEM server to generate audit records when successful/unsuccessful logon attempts occur.</t>
    </r>
  </si>
  <si>
    <r>
      <rPr>
        <sz val="11"/>
        <color rgb="FF000000"/>
        <rFont val="Calibri"/>
      </rPr>
      <t>Verify the UEM server generates audit records when successful/unsuccessful logon attempts occur.</t>
    </r>
    <r>
      <rPr>
        <sz val="11"/>
        <color rgb="FF000000"/>
        <rFont val="Calibri"/>
      </rPr>
      <t xml:space="preserve">
</t>
    </r>
    <r>
      <rPr>
        <sz val="11"/>
        <color rgb="FF000000"/>
        <rFont val="Calibri"/>
      </rPr>
      <t>If the UEM server does not generate audit records when successful/unsuccessful logon attempts occur, this is a finding.</t>
    </r>
  </si>
  <si>
    <t>V-234654</t>
  </si>
  <si>
    <r>
      <rPr>
        <sz val="11"/>
        <rFont val="Calibri"/>
      </rPr>
      <t>The UEM server must generate audit records for privileged activities or other system-level access.</t>
    </r>
  </si>
  <si>
    <r>
      <rPr>
        <sz val="11"/>
        <color rgb="FF000000"/>
        <rFont val="Calibri"/>
      </rPr>
      <t>Configure the UEM server to generate audit records for privileged activities or other system-level access.</t>
    </r>
  </si>
  <si>
    <r>
      <rPr>
        <sz val="11"/>
        <color rgb="FF000000"/>
        <rFont val="Calibri"/>
      </rPr>
      <t>Verify the UEM server generates audit records for privileged activities or other system-level access.</t>
    </r>
    <r>
      <rPr>
        <sz val="11"/>
        <color rgb="FF000000"/>
        <rFont val="Calibri"/>
      </rPr>
      <t xml:space="preserve">
</t>
    </r>
    <r>
      <rPr>
        <sz val="11"/>
        <color rgb="FF000000"/>
        <rFont val="Calibri"/>
      </rPr>
      <t>If the UEM server does not generate audit records for privileged activities or other system-level access, this is a finding.</t>
    </r>
  </si>
  <si>
    <t>V-234655</t>
  </si>
  <si>
    <r>
      <rPr>
        <sz val="11"/>
        <rFont val="Calibri"/>
      </rPr>
      <t>The UEM server must generate audit records showing starting and ending time for user access to the system.</t>
    </r>
  </si>
  <si>
    <r>
      <rPr>
        <sz val="11"/>
        <color rgb="FF000000"/>
        <rFont val="Calibri"/>
      </rPr>
      <t>Configure the UEM server to generate audit records showing starting and ending time for user access to the system.</t>
    </r>
  </si>
  <si>
    <r>
      <rPr>
        <sz val="11"/>
        <color rgb="FF000000"/>
        <rFont val="Calibri"/>
      </rPr>
      <t>Verify the UEM server generates audit records showing starting and ending time for user access to the system.</t>
    </r>
    <r>
      <rPr>
        <sz val="11"/>
        <color rgb="FF000000"/>
        <rFont val="Calibri"/>
      </rPr>
      <t xml:space="preserve">
</t>
    </r>
    <r>
      <rPr>
        <sz val="11"/>
        <color rgb="FF000000"/>
        <rFont val="Calibri"/>
      </rPr>
      <t>If the UEM server does not generate audit records showing starting and ending time for user access to the system, this is a finding.</t>
    </r>
  </si>
  <si>
    <t>V-234656</t>
  </si>
  <si>
    <r>
      <rPr>
        <sz val="11"/>
        <rFont val="Calibri"/>
      </rPr>
      <t>The UEM server must generate audit records when concurrent logons from different workstations occur.</t>
    </r>
  </si>
  <si>
    <r>
      <rPr>
        <sz val="11"/>
        <color rgb="FF000000"/>
        <rFont val="Calibri"/>
      </rPr>
      <t>Configure the UEM server to generate audit records when concurrent logons from different workstations occur.</t>
    </r>
  </si>
  <si>
    <r>
      <rPr>
        <sz val="11"/>
        <color rgb="FF000000"/>
        <rFont val="Calibri"/>
      </rPr>
      <t>Verify the UEM server generates audit records when concurrent logons from different workstations occur.</t>
    </r>
    <r>
      <rPr>
        <sz val="11"/>
        <color rgb="FF000000"/>
        <rFont val="Calibri"/>
      </rPr>
      <t xml:space="preserve">
</t>
    </r>
    <r>
      <rPr>
        <sz val="11"/>
        <color rgb="FF000000"/>
        <rFont val="Calibri"/>
      </rPr>
      <t>If the UEM server does not generate audit records when concurrent logons from different workstations occur, this is a finding.</t>
    </r>
  </si>
  <si>
    <t>V-234657</t>
  </si>
  <si>
    <r>
      <rPr>
        <sz val="11"/>
        <rFont val="Calibri"/>
      </rPr>
      <t>The UEM server must generate audit records when successful/unsuccessful accesses to objects occur.</t>
    </r>
  </si>
  <si>
    <r>
      <rPr>
        <sz val="11"/>
        <color rgb="FF000000"/>
        <rFont val="Calibri"/>
      </rPr>
      <t>Configure the UEM server to generate audit records when successful/unsuccessful accesses to objects occur.</t>
    </r>
  </si>
  <si>
    <r>
      <rPr>
        <sz val="11"/>
        <color rgb="FF000000"/>
        <rFont val="Calibri"/>
      </rPr>
      <t>Verify the UEM server generates audit records when successful/unsuccessful accesses to objects occur.</t>
    </r>
    <r>
      <rPr>
        <sz val="11"/>
        <color rgb="FF000000"/>
        <rFont val="Calibri"/>
      </rPr>
      <t xml:space="preserve">
</t>
    </r>
    <r>
      <rPr>
        <sz val="11"/>
        <color rgb="FF000000"/>
        <rFont val="Calibri"/>
      </rPr>
      <t>If the UEM server does not generate audit records when successful/unsuccessful accesses to objects occur, this is a finding.</t>
    </r>
  </si>
  <si>
    <t>V-234658</t>
  </si>
  <si>
    <r>
      <rPr>
        <sz val="11"/>
        <rFont val="Calibri"/>
      </rPr>
      <t>The UEM server must generate audit records for all direct access to the information system.</t>
    </r>
  </si>
  <si>
    <r>
      <rPr>
        <sz val="11"/>
        <color rgb="FF000000"/>
        <rFont val="Calibri"/>
      </rPr>
      <t>Configure the UEM server to generate audit records for all direct access to the information system.</t>
    </r>
  </si>
  <si>
    <r>
      <rPr>
        <sz val="11"/>
        <color rgb="FF000000"/>
        <rFont val="Calibri"/>
      </rPr>
      <t>Verify the UEM server generates audit records for all direct access to the information system.</t>
    </r>
    <r>
      <rPr>
        <sz val="11"/>
        <color rgb="FF000000"/>
        <rFont val="Calibri"/>
      </rPr>
      <t xml:space="preserve">
</t>
    </r>
    <r>
      <rPr>
        <sz val="11"/>
        <color rgb="FF000000"/>
        <rFont val="Calibri"/>
      </rPr>
      <t>If the UEM server does not generate audit records for all direct access to the information system, this is a finding.</t>
    </r>
  </si>
  <si>
    <t>V-234659</t>
  </si>
  <si>
    <r>
      <rPr>
        <sz val="11"/>
        <rFont val="Calibri"/>
      </rPr>
      <t>The UEM server must generate audit records for all account creations, modifications, disabling, and termination events.</t>
    </r>
  </si>
  <si>
    <r>
      <rPr>
        <sz val="11"/>
        <color rgb="FF000000"/>
        <rFont val="Calibri"/>
      </rPr>
      <t>Configure the UEM server to generate audit records for all account creations, modifications, disabling, and termination events.</t>
    </r>
  </si>
  <si>
    <r>
      <rPr>
        <sz val="11"/>
        <color rgb="FF000000"/>
        <rFont val="Calibri"/>
      </rPr>
      <t>Requirement is Not Applicable when UEM server is configured to use DoD Central Directory Service for administrator account authentication.</t>
    </r>
    <r>
      <rPr>
        <sz val="11"/>
        <color rgb="FF000000"/>
        <rFont val="Calibri"/>
      </rPr>
      <t xml:space="preserve">
</t>
    </r>
    <r>
      <rPr>
        <sz val="11"/>
        <color rgb="FF000000"/>
        <rFont val="Calibri"/>
      </rPr>
      <t>Verify the UEM server generates audit records for all account creations, modifications, disabling, and termination events.</t>
    </r>
    <r>
      <rPr>
        <sz val="11"/>
        <color rgb="FF000000"/>
        <rFont val="Calibri"/>
      </rPr>
      <t xml:space="preserve">
</t>
    </r>
    <r>
      <rPr>
        <sz val="11"/>
        <color rgb="FF000000"/>
        <rFont val="Calibri"/>
      </rPr>
      <t>If the UEM server does not generate audit records for all account creations, modifications, disabling, and termination events, this is a finding.</t>
    </r>
  </si>
  <si>
    <t>V-234664</t>
  </si>
  <si>
    <r>
      <rPr>
        <sz val="11"/>
        <rFont val="Calibri"/>
      </rPr>
      <t>The UEM server must use a FIPS-validated cryptographic module to generate cryptographic hashes.</t>
    </r>
  </si>
  <si>
    <r>
      <rPr>
        <sz val="11"/>
        <color rgb="FF000000"/>
        <rFont val="Calibri"/>
      </rPr>
      <t>Configure the UEM server to use a FIPS-validated cryptographic module to generate cryptographic hashes.</t>
    </r>
  </si>
  <si>
    <r>
      <rPr>
        <sz val="11"/>
        <color rgb="FF000000"/>
        <rFont val="Calibri"/>
      </rPr>
      <t xml:space="preserve">FIPS 140-2/140-3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140-2/140-3 is applicable. In essence, if cryptography is required, it must be validated. Cryptographic modules that have been approved for classified use may be used in lieu of modules that have been validated against the FIPS 140-2/140-3 standard. </t>
    </r>
    <r>
      <rPr>
        <sz val="11"/>
        <color rgb="FF000000"/>
        <rFont val="Calibri"/>
      </rPr>
      <t xml:space="preserve">
</t>
    </r>
    <r>
      <rPr>
        <sz val="11"/>
        <color rgb="FF000000"/>
        <rFont val="Calibri"/>
      </rPr>
      <t xml:space="preserve">The cryptographic module used must have at least one validated hash algorithm. This validated hash algorithm must be used to generate cryptographic hashes for all cryptographic security function within the product being evaluated. </t>
    </r>
    <r>
      <rPr>
        <sz val="11"/>
        <color rgb="FF000000"/>
        <rFont val="Calibri"/>
      </rPr>
      <t xml:space="preserve">
</t>
    </r>
    <r>
      <rPr>
        <sz val="11"/>
        <color rgb="FF000000"/>
        <rFont val="Calibri"/>
      </rPr>
      <t>This requirement also applies to Zero Trust initiatives.</t>
    </r>
    <r>
      <rPr>
        <sz val="11"/>
        <color rgb="FF000000"/>
        <rFont val="Calibri"/>
      </rPr>
      <t xml:space="preserve">
</t>
    </r>
    <r>
      <rPr>
        <sz val="11"/>
        <color rgb="FF000000"/>
        <rFont val="Calibri"/>
      </rPr>
      <t>Satisfies:FCS_COP.1.1(2)</t>
    </r>
  </si>
  <si>
    <r>
      <rPr>
        <sz val="11"/>
        <color rgb="FF000000"/>
        <rFont val="Calibri"/>
      </rPr>
      <t>Verify the UEM server uses a FIPS-validated cryptographic module to generate cryptographic hashes.</t>
    </r>
    <r>
      <rPr>
        <sz val="11"/>
        <color rgb="FF000000"/>
        <rFont val="Calibri"/>
      </rPr>
      <t xml:space="preserve">
</t>
    </r>
    <r>
      <rPr>
        <sz val="11"/>
        <color rgb="FF000000"/>
        <rFont val="Calibri"/>
      </rPr>
      <t>If the UEM server does not use a FIPS-validated cryptographic module to generate cryptographic hashes, this is a finding.</t>
    </r>
  </si>
  <si>
    <t>V-234665</t>
  </si>
  <si>
    <r>
      <rPr>
        <sz val="11"/>
        <rFont val="Calibri"/>
      </rPr>
      <t>The UEM server must, at a minimum, off-load audit logs of interconnected systems in real time and off-load standalone systems weekly.</t>
    </r>
  </si>
  <si>
    <r>
      <rPr>
        <sz val="11"/>
        <color rgb="FF000000"/>
        <rFont val="Calibri"/>
      </rPr>
      <t>Configure the UEM server to, at a minimum, off-load audit logs of interconnected systems in real time and off-load standalone systems weekly.</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</si>
  <si>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 xml:space="preserve">Satisfies:FMT_SMF.1.1(2) c.8, FAU_STG_EXT.1.1(1) </t>
    </r>
    <r>
      <rPr>
        <sz val="11"/>
        <color rgb="FF000000"/>
        <rFont val="Calibri"/>
      </rPr>
      <t xml:space="preserve">
</t>
    </r>
    <r>
      <rPr>
        <sz val="11"/>
        <color rgb="FF000000"/>
        <rFont val="Calibri"/>
      </rPr>
      <t>Reference:PP-MDM-411054</t>
    </r>
  </si>
  <si>
    <r>
      <rPr>
        <sz val="11"/>
        <color rgb="FF000000"/>
        <rFont val="Calibri"/>
      </rPr>
      <t>Verify the UEM server, at a minimum, off-loads audit logs of interconnected systems in real time and off-load standalone systems weekly.</t>
    </r>
    <r>
      <rPr>
        <sz val="11"/>
        <color rgb="FF000000"/>
        <rFont val="Calibri"/>
      </rPr>
      <t xml:space="preserve">
</t>
    </r>
    <r>
      <rPr>
        <sz val="11"/>
        <color rgb="FF000000"/>
        <rFont val="Calibri"/>
      </rPr>
      <t>If the UEM server does not off-load audit logs of interconnected systems in real time and off-load standalone systems weekly, this is a finding.</t>
    </r>
  </si>
  <si>
    <t>V-234666</t>
  </si>
  <si>
    <r>
      <rPr>
        <sz val="11"/>
        <rFont val="Calibri"/>
      </rPr>
      <t>The UEM server must be configured in accordance with the security configuration settings based on DoD security configuration or implementation guidance, including STIGs, NSA configuration guides, CTOs, and DTMs.</t>
    </r>
  </si>
  <si>
    <r>
      <rPr>
        <sz val="11"/>
        <color rgb="FF000000"/>
        <rFont val="Calibri"/>
      </rPr>
      <t>Configure the UEM server in accordance with the security configuration settings based on DoD security configuration or implementation guidance, including STIGs, NSA configuration guides, CTOs, and DTMs.</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</si>
  <si>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</si>
  <si>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Verify the UEM server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the UEM server is not configured in accordance with the security configuration settings based on DoD security configuration or implementation guidance, including STIGs, NSA configuration guides, CTOs, and DTMs, this is a finding.</t>
    </r>
  </si>
  <si>
    <t>V-234667</t>
  </si>
  <si>
    <r>
      <rPr>
        <sz val="11"/>
        <rFont val="Calibri"/>
      </rPr>
      <t>The UEM server must be configured to allow authorized administrators to read all audit data from audit records on the server.</t>
    </r>
  </si>
  <si>
    <r>
      <rPr>
        <sz val="11"/>
        <color rgb="FF000000"/>
        <rFont val="Calibri"/>
      </rPr>
      <t>Configure the UEM server to allow authorized administrators to read all audit data from audit records on the server.</t>
    </r>
  </si>
  <si>
    <r>
      <rPr>
        <sz val="11"/>
        <color rgb="FF000000"/>
        <rFont val="Calibri"/>
      </rPr>
      <t xml:space="preserve">Successful incident response and auditing relies on timely, accurate system information and analysis in order to allow the organization to identify and respond to potential incidents in a proficient manner. If the application does not provide the ability to centrally review the application logs, forensic analysis is negatively impacted. </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or application has multiple logging components written to different locations or systems.</t>
    </r>
    <r>
      <rPr>
        <sz val="11"/>
        <color rgb="FF000000"/>
        <rFont val="Calibri"/>
      </rPr>
      <t xml:space="preserve">
</t>
    </r>
    <r>
      <rPr>
        <sz val="11"/>
        <color rgb="FF000000"/>
        <rFont val="Calibri"/>
      </rPr>
      <t xml:space="preserve">Automated mechanisms for centralized reviews and analyses include, for example, Security Information Management products. </t>
    </r>
    <r>
      <rPr>
        <sz val="11"/>
        <color rgb="FF000000"/>
        <rFont val="Calibri"/>
      </rPr>
      <t xml:space="preserve">
</t>
    </r>
    <r>
      <rPr>
        <sz val="11"/>
        <color rgb="FF000000"/>
        <rFont val="Calibri"/>
      </rPr>
      <t xml:space="preserve">Satisfies:FAU_SAR.1.1 </t>
    </r>
    <r>
      <rPr>
        <sz val="11"/>
        <color rgb="FF000000"/>
        <rFont val="Calibri"/>
      </rPr>
      <t xml:space="preserve">
</t>
    </r>
    <r>
      <rPr>
        <sz val="11"/>
        <color rgb="FF000000"/>
        <rFont val="Calibri"/>
      </rPr>
      <t>Reference:PP-MDM-413000</t>
    </r>
  </si>
  <si>
    <r>
      <rPr>
        <sz val="11"/>
        <color rgb="FF000000"/>
        <rFont val="Calibri"/>
      </rPr>
      <t>Verify the UEM server allows authorized administrators to read all audit data from audit records on the server.</t>
    </r>
    <r>
      <rPr>
        <sz val="11"/>
        <color rgb="FF000000"/>
        <rFont val="Calibri"/>
      </rPr>
      <t xml:space="preserve">
</t>
    </r>
    <r>
      <rPr>
        <sz val="11"/>
        <color rgb="FF000000"/>
        <rFont val="Calibri"/>
      </rPr>
      <t>If the UEM server does not allow authorized administrators to read all audit data from audit records on the server, this is a finding.</t>
    </r>
  </si>
  <si>
    <t>V-234668</t>
  </si>
  <si>
    <r>
      <rPr>
        <sz val="11"/>
        <rFont val="Calibri"/>
      </rPr>
      <t>The UEM server must be configured to implement FIPS 140-2/140-3 mode for all server and agent encryption.</t>
    </r>
  </si>
  <si>
    <r>
      <rPr>
        <sz val="11"/>
        <color rgb="FF000000"/>
        <rFont val="Calibri"/>
      </rPr>
      <t>Configure the UEM server to implement FIPS 140-2/140-3 mode for all server and agent encryption.</t>
    </r>
  </si>
  <si>
    <r>
      <rPr>
        <sz val="11"/>
        <color rgb="FF000000"/>
        <rFont val="Calibri"/>
      </rPr>
      <t xml:space="preserve">Without confidentiality protection mechanisms, unauthorized individuals may gain access to sensitive information via a remote access session. </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 block cipher mode is an algorithm that features the use of a symmetric key block cipher algorithm to provide an information service, such as confidentiality or authentication.</t>
    </r>
    <r>
      <rPr>
        <sz val="11"/>
        <color rgb="FF000000"/>
        <rFont val="Calibri"/>
      </rPr>
      <t xml:space="preserve">
</t>
    </r>
    <r>
      <rPr>
        <sz val="11"/>
        <color rgb="FF000000"/>
        <rFont val="Calibri"/>
      </rPr>
      <t xml:space="preserve">AES is the FIPS-validated cipher block cryptographic algorithm approved for use in DOD. For an algorithm implementation to be listed on a FIPS 140-2/140-3 cryptographic module validation certificate as an approved security function, the algorithm implementation must meet all the requirements of FIPS 140-2/140-3 and must successfully complete the cryptographic algorithm validation process. Currently, NIST has approved the following confidentiality modes to be used with approved block ciphers in a series of special publications: ECB, CBC, OFB, CFB, CTR, XTS-AES, FF1, FF3, CCM, GCM, KW, KWP, and TKW. </t>
    </r>
    <r>
      <rPr>
        <sz val="11"/>
        <color rgb="FF000000"/>
        <rFont val="Calibri"/>
      </rPr>
      <t xml:space="preserve">
</t>
    </r>
    <r>
      <rPr>
        <sz val="11"/>
        <color rgb="FF000000"/>
        <rFont val="Calibri"/>
      </rPr>
      <t>This requirement also applies to Zero Trust initiatives.</t>
    </r>
    <r>
      <rPr>
        <sz val="11"/>
        <color rgb="FF000000"/>
        <rFont val="Calibri"/>
      </rPr>
      <t xml:space="preserve">
</t>
    </r>
    <r>
      <rPr>
        <sz val="11"/>
        <color rgb="FF000000"/>
        <rFont val="Calibri"/>
      </rPr>
      <t xml:space="preserve">Satisfies:FCS_COP.1.1(1), FTP_TRP.1.1(1)  </t>
    </r>
    <r>
      <rPr>
        <sz val="11"/>
        <color rgb="FF000000"/>
        <rFont val="Calibri"/>
      </rPr>
      <t xml:space="preserve">
</t>
    </r>
    <r>
      <rPr>
        <sz val="11"/>
        <color rgb="FF000000"/>
        <rFont val="Calibri"/>
      </rPr>
      <t>Reference:PP-MDM-414001</t>
    </r>
  </si>
  <si>
    <r>
      <rPr>
        <sz val="11"/>
        <color rgb="FF000000"/>
        <rFont val="Calibri"/>
      </rPr>
      <t>Verify FIPS 140-2/140-3 mode has been implemented on the UEM server for all server and agent encryption.</t>
    </r>
    <r>
      <rPr>
        <sz val="11"/>
        <color rgb="FF000000"/>
        <rFont val="Calibri"/>
      </rPr>
      <t xml:space="preserve">
</t>
    </r>
    <r>
      <rPr>
        <sz val="11"/>
        <color rgb="FF000000"/>
        <rFont val="Calibri"/>
      </rPr>
      <t>If FIPS 140-2/140-3 mode has not been implemented on the UEM server for all server and agent encryption, this is a finding.</t>
    </r>
  </si>
  <si>
    <t>V-234669</t>
  </si>
  <si>
    <r>
      <rPr>
        <sz val="11"/>
        <rFont val="Calibri"/>
      </rPr>
      <t>The UEM server must be configured to prohibit client negotiation to TLS 1.1, TLS 1.0, SSL 2.0, or SSL 3.0.</t>
    </r>
  </si>
  <si>
    <r>
      <rPr>
        <sz val="11"/>
        <color rgb="FF000000"/>
        <rFont val="Calibri"/>
      </rPr>
      <t>Configure the UEM server to prohibit client negotiation to TLS 1.1, TLS 1.0, SSL 2.0, or SSL 3.0.</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</si>
  <si>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 xml:space="preserve">This requirement applies to Transport Layer Security (TLS) gateways (also known as Secure Sockets Layer [SSL] gateways), web servers, and web applications. Application protocols such as HTTPS and DNSSEC use TLS as the underlying security protocol and thus are in scope for this requirement. NIST SP 800-52 provides guidance for client negotiation, either on DoD-only or on public-facing servers. </t>
    </r>
    <r>
      <rPr>
        <sz val="11"/>
        <color rgb="FF000000"/>
        <rFont val="Calibri"/>
      </rPr>
      <t xml:space="preserve">
</t>
    </r>
    <r>
      <rPr>
        <sz val="11"/>
        <color rgb="FF000000"/>
        <rFont val="Calibri"/>
      </rPr>
      <t xml:space="preserve">Satisfies:FCS_TLSC_EXT.1.1 </t>
    </r>
    <r>
      <rPr>
        <sz val="11"/>
        <color rgb="FF000000"/>
        <rFont val="Calibri"/>
      </rPr>
      <t xml:space="preserve">
</t>
    </r>
    <r>
      <rPr>
        <sz val="11"/>
        <color rgb="FF000000"/>
        <rFont val="Calibri"/>
      </rPr>
      <t>Reference:PP-MDM-412061</t>
    </r>
  </si>
  <si>
    <r>
      <rPr>
        <sz val="11"/>
        <color rgb="FF000000"/>
        <rFont val="Calibri"/>
      </rPr>
      <t>Verify the UEM server is configured to prohibit client negotiation to TLS 1.1, TLS 1.0, SSL 2.0, or SSL 3.0.</t>
    </r>
    <r>
      <rPr>
        <sz val="11"/>
        <color rgb="FF000000"/>
        <rFont val="Calibri"/>
      </rPr>
      <t xml:space="preserve">
</t>
    </r>
    <r>
      <rPr>
        <sz val="11"/>
        <color rgb="FF000000"/>
        <rFont val="Calibri"/>
      </rPr>
      <t>If the UEM server is not configured to prohibit client negotiation to TLS 1.1, TLS 1.0, SSL 2.0, or SSL 3.0, this is a finding.</t>
    </r>
  </si>
  <si>
    <t>V-234673</t>
  </si>
  <si>
    <r>
      <rPr>
        <sz val="11"/>
        <rFont val="Calibri"/>
      </rPr>
      <t>The UEM server must authenticate endpoint devices (servers) before establishing a local, remote, and/or network connection using bidirectional authentication that is cryptographically based.</t>
    </r>
  </si>
  <si>
    <r>
      <rPr>
        <sz val="11"/>
        <color rgb="FF000000"/>
        <rFont val="Calibri"/>
      </rPr>
      <t>Configure the UEM server to authenticate endpoint devices (servers) before establishing a local, remote, and/or network connection using bidirectional authentication that is cryptographically based.</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</si>
  <si>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 such as remote connections.</t>
    </r>
    <r>
      <rPr>
        <sz val="11"/>
        <color rgb="FF000000"/>
        <rFont val="Calibri"/>
      </rPr>
      <t xml:space="preserve">
</t>
    </r>
    <r>
      <rPr>
        <sz val="11"/>
        <color rgb="FF000000"/>
        <rFont val="Calibri"/>
      </rPr>
      <t xml:space="preserve">This requires device-to-device authentication. Information systems must use IEEE 802.1x, Extensible Authentication Protocol [EAP], Radius server with EAP-Transport Layer Security [TLS] authentication, or Kerberos to identify/authenticate devices on local and/or wide area networks. </t>
    </r>
    <r>
      <rPr>
        <sz val="11"/>
        <color rgb="FF000000"/>
        <rFont val="Calibri"/>
      </rPr>
      <t xml:space="preserve">
</t>
    </r>
    <r>
      <rPr>
        <sz val="11"/>
        <color rgb="FF000000"/>
        <rFont val="Calibri"/>
      </rPr>
      <t xml:space="preserve">Satisfies:FMT_SMF.1.1(2) b, FTP_ITC.1.1(1), FTP_ITC.1.2(1), FTP_ITC.1.3(1)  </t>
    </r>
    <r>
      <rPr>
        <sz val="11"/>
        <color rgb="FF000000"/>
        <rFont val="Calibri"/>
      </rPr>
      <t xml:space="preserve">
</t>
    </r>
    <r>
      <rPr>
        <sz val="11"/>
        <color rgb="FF000000"/>
        <rFont val="Calibri"/>
      </rPr>
      <t>Reference:PP-MDM-431009</t>
    </r>
  </si>
  <si>
    <r>
      <rPr>
        <sz val="11"/>
        <color rgb="FF000000"/>
        <rFont val="Calibri"/>
      </rPr>
      <t>Verify the UEM server authenticates endpoint devices (servers) before establishing a local, remote, and/or network connection using bidirectional authentication that is cryptographically based.</t>
    </r>
    <r>
      <rPr>
        <sz val="11"/>
        <color rgb="FF000000"/>
        <rFont val="Calibri"/>
      </rPr>
      <t xml:space="preserve">
</t>
    </r>
    <r>
      <rPr>
        <sz val="11"/>
        <color rgb="FF000000"/>
        <rFont val="Calibri"/>
      </rPr>
      <t>If the UEM server does not authenticate endpoint devices (servers) before establishing a local, remote, and/or network connection using bidirectional authentication that is cryptographically based, this is a finding.</t>
    </r>
  </si>
  <si>
    <t>V-234674</t>
  </si>
  <si>
    <r>
      <rPr>
        <sz val="11"/>
        <rFont val="Calibri"/>
      </rPr>
      <t>If cipher suites using pre-shared keys are used for device authentication, the UEM server must have a minimum security strength of 112 bits or higher.</t>
    </r>
  </si>
  <si>
    <r>
      <rPr>
        <sz val="11"/>
        <color rgb="FF000000"/>
        <rFont val="Calibri"/>
      </rPr>
      <t>If cipher suites using pre-shared keys are used for device authentication, configure the UEM server to have a minimum security strength of 112 bits or higher.</t>
    </r>
  </si>
  <si>
    <r>
      <rPr>
        <sz val="11"/>
        <color rgb="FF000000"/>
        <rFont val="Calibri"/>
      </rPr>
      <t xml:space="preserve">Pre-shared keys are symmetric keys that are already in place prior to the initiation of a Transport Layer Security (TLS) session (e.g., as the result of a manual distribution). In general, pre-shared keys should not be used. However, the use of pre-shared keys may be appropriate for some closed environments that have stung key management best practices. </t>
    </r>
    <r>
      <rPr>
        <sz val="11"/>
        <color rgb="FF000000"/>
        <rFont val="Calibri"/>
      </rPr>
      <t xml:space="preserve">
</t>
    </r>
    <r>
      <rPr>
        <sz val="11"/>
        <color rgb="FF000000"/>
        <rFont val="Calibri"/>
      </rPr>
      <t xml:space="preserve">Pre-shared keys may be appropriate for constrained environments with limited processing, memory, or power. If pre-shared keys are appropriate and supported, the following additional guidelines must be followed. Consult 800-52 for recommended pre-shared key cipher suites for pre-shared keys. Pre-shared keys must be distributed in a secure manner, such as a secure manual distribution or using a key establishment certificate. These cipher suites employ a pre-shared key for device authentication (for both the server and the client) and may also use RSA or ephemeral Diffie-Hellman (DHE) algorithms for key establishment. </t>
    </r>
    <r>
      <rPr>
        <sz val="11"/>
        <color rgb="FF000000"/>
        <rFont val="Calibri"/>
      </rPr>
      <t xml:space="preserve">
</t>
    </r>
    <r>
      <rPr>
        <sz val="11"/>
        <color rgb="FF000000"/>
        <rFont val="Calibri"/>
      </rPr>
      <t>Because these cipher suites require pre-shared keys, these suites are not generally applicable to classic secure website applications and are not expected to be widely supported in TLS clients or TLS servers. NIST suggests that these suites be considered in particular for infrastructure applications, particularly if frequent authentication of the network entities is required. These cipher suites may be used with TLS versions 1.1 or 1.2. Note that cipher suites using GCM, SHA-256, or SHA-384 are only available in TLS 1.2.</t>
    </r>
  </si>
  <si>
    <r>
      <rPr>
        <sz val="11"/>
        <color rgb="FF000000"/>
        <rFont val="Calibri"/>
      </rPr>
      <t>Verify cipher suites using pre-shared keys are for device authentication have a minimum security strength of 112 bits or higher.</t>
    </r>
    <r>
      <rPr>
        <sz val="11"/>
        <color rgb="FF000000"/>
        <rFont val="Calibri"/>
      </rPr>
      <t xml:space="preserve">
</t>
    </r>
    <r>
      <rPr>
        <sz val="11"/>
        <color rgb="FF000000"/>
        <rFont val="Calibri"/>
      </rPr>
      <t>If cipher suites using pre-shared keys are for device authentication do not have a minimum security strength of 112 bits or higher, this is a finding.</t>
    </r>
  </si>
  <si>
    <t>V-234676</t>
  </si>
  <si>
    <r>
      <rPr>
        <sz val="11"/>
        <rFont val="Calibri"/>
      </rPr>
      <t>The UEM server must validate certificates used for Transport Layer Security (TLS) functions by performing RFC 5280-compliant certification path validation.</t>
    </r>
  </si>
  <si>
    <r>
      <rPr>
        <sz val="11"/>
        <color rgb="FF000000"/>
        <rFont val="Calibri"/>
      </rPr>
      <t>Configure the UEM server to validate certificates used for Transport Layer Security (TLS) functions by performing RFC 5280-compliant certification path validation.</t>
    </r>
  </si>
  <si>
    <r>
      <rPr>
        <sz val="11"/>
        <color rgb="FF000000"/>
        <rFont val="Calibri"/>
      </rPr>
      <t xml:space="preserve">A certificate's certification path is the path from the end entity certificate to a trusted root certification authority (CA). Certification path validation is necessary for a relying party to make an informed decision regarding acceptance of an end entity certificate. </t>
    </r>
    <r>
      <rPr>
        <sz val="11"/>
        <color rgb="FF000000"/>
        <rFont val="Calibri"/>
      </rPr>
      <t xml:space="preserve">
</t>
    </r>
    <r>
      <rPr>
        <sz val="11"/>
        <color rgb="FF000000"/>
        <rFont val="Calibri"/>
      </rPr>
      <t xml:space="preserve">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 </t>
    </r>
    <r>
      <rPr>
        <sz val="11"/>
        <color rgb="FF000000"/>
        <rFont val="Calibri"/>
      </rPr>
      <t xml:space="preserve">
</t>
    </r>
    <r>
      <rPr>
        <sz val="11"/>
        <color rgb="FF000000"/>
        <rFont val="Calibri"/>
      </rPr>
      <t>Satisfies:FIA_X509_EXT.1.1(1)</t>
    </r>
  </si>
  <si>
    <r>
      <rPr>
        <sz val="11"/>
        <color rgb="FF000000"/>
        <rFont val="Calibri"/>
      </rPr>
      <t>Verify the UEM server validates certificates used for TLS functions by performing RFC 5280-compliant certification path validation.</t>
    </r>
    <r>
      <rPr>
        <sz val="11"/>
        <color rgb="FF000000"/>
        <rFont val="Calibri"/>
      </rPr>
      <t xml:space="preserve">
</t>
    </r>
    <r>
      <rPr>
        <sz val="11"/>
        <color rgb="FF000000"/>
        <rFont val="Calibri"/>
      </rPr>
      <t>If the UEM server does not validate certificates used for TLS functions by performing RFC 5280-compliant certification path validation, this is a finding.</t>
    </r>
  </si>
  <si>
    <t>V-234677</t>
  </si>
  <si>
    <r>
      <rPr>
        <sz val="11"/>
        <rFont val="Calibri"/>
      </rPr>
      <t>The application must use FIPS-validated SHA-256 or higher hash function for digital signature generation and verification.</t>
    </r>
  </si>
  <si>
    <r>
      <rPr>
        <sz val="11"/>
        <color rgb="FF000000"/>
        <rFont val="Calibri"/>
      </rPr>
      <t>Configure the UEM server to use FIPS-validated SHA-256 or higher hash function for digital signature generation and verification.</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</si>
  <si>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 xml:space="preserve">Note: Although allowed by SP800-131Ar1 for some applications, SHA-1 is considered a compromised hashing standard and is being phased out of use by industry and government standards. Unless required for legacy use, DoD systems should not be configured to use SHA-1 for integrity of remote access sessions. </t>
    </r>
    <r>
      <rPr>
        <sz val="11"/>
        <color rgb="FF000000"/>
        <rFont val="Calibri"/>
      </rPr>
      <t xml:space="preserve">
</t>
    </r>
    <r>
      <rPr>
        <sz val="11"/>
        <color rgb="FF000000"/>
        <rFont val="Calibri"/>
      </rPr>
      <t>To protect the integrity of the authenticator and authentication mechanism used for the cryptographic module used by the network device, the application, operating system, or protocol must be configured to use one of the following hash functions for hashing the password or other authenticator in accordance with SP 800-131Ar1: SHA-224, SHA-256, SHA-384, SHA-512, SHA-512/224, SHA-512/256, SHA3-224, SHA3-256, SHA3-384, and SHA3-512.</t>
    </r>
    <r>
      <rPr>
        <sz val="11"/>
        <color rgb="FF000000"/>
        <rFont val="Calibri"/>
      </rPr>
      <t xml:space="preserve">
</t>
    </r>
    <r>
      <rPr>
        <sz val="11"/>
        <color rgb="FF000000"/>
        <rFont val="Calibri"/>
      </rPr>
      <t xml:space="preserve">For digital signature verification, SP800-131Ar1 allows SHA-1 for legacy use only. </t>
    </r>
    <r>
      <rPr>
        <sz val="11"/>
        <color rgb="FF000000"/>
        <rFont val="Calibri"/>
      </rPr>
      <t xml:space="preserve">
</t>
    </r>
    <r>
      <rPr>
        <sz val="11"/>
        <color rgb="FF000000"/>
        <rFont val="Calibri"/>
      </rPr>
      <t>Satisfies:FCS_COP.1.1(4)</t>
    </r>
  </si>
  <si>
    <r>
      <rPr>
        <sz val="11"/>
        <color rgb="FF000000"/>
        <rFont val="Calibri"/>
      </rPr>
      <t>Verify the UEM server uses FIPS-validated SHA-256 or higher hash function for digital signature generation and verification.</t>
    </r>
    <r>
      <rPr>
        <sz val="11"/>
        <color rgb="FF000000"/>
        <rFont val="Calibri"/>
      </rPr>
      <t xml:space="preserve">
</t>
    </r>
    <r>
      <rPr>
        <sz val="11"/>
        <color rgb="FF000000"/>
        <rFont val="Calibri"/>
      </rPr>
      <t>If the UEM server does not use FIPS-validated SHA-256 or higher hash function for digital signature generation and verification, this is a finding.</t>
    </r>
  </si>
  <si>
    <t>V-256892</t>
  </si>
  <si>
    <r>
      <rPr>
        <sz val="11"/>
        <rFont val="Calibri"/>
      </rPr>
      <t>The UEM server must provide digitally signed policies and policy updates to the UEM agent.</t>
    </r>
  </si>
  <si>
    <r>
      <rPr>
        <sz val="11"/>
        <color rgb="FF000000"/>
        <rFont val="Calibri"/>
      </rPr>
      <t>Configure the UEM server to sign all policy updates sent to the UEM Agent with validated certificates.</t>
    </r>
  </si>
  <si>
    <r>
      <rPr>
        <sz val="11"/>
        <color rgb="FF000000"/>
        <rFont val="Calibri"/>
      </rPr>
      <t>It is critical that the UEM server sign all policy updates with validated certificates. Otherwise, there is no assurance that a malicious actor has not inserted itself in the process of packaging the code or policy.</t>
    </r>
    <r>
      <rPr>
        <sz val="11"/>
        <color rgb="FF000000"/>
        <rFont val="Calibri"/>
      </rPr>
      <t xml:space="preserve">
</t>
    </r>
    <r>
      <rPr>
        <sz val="11"/>
        <color rgb="FF000000"/>
        <rFont val="Calibri"/>
      </rPr>
      <t>Satisfies: FMT_POL_EXT.1.1</t>
    </r>
  </si>
  <si>
    <r>
      <rPr>
        <sz val="11"/>
        <color rgb="FF000000"/>
        <rFont val="Calibri"/>
      </rPr>
      <t>Verify the UEM server is signing all policy updates sent to the UEM Agent with validated certificates.</t>
    </r>
    <r>
      <rPr>
        <sz val="11"/>
        <color rgb="FF000000"/>
        <rFont val="Calibri"/>
      </rPr>
      <t xml:space="preserve">
</t>
    </r>
    <r>
      <rPr>
        <sz val="11"/>
        <color rgb="FF000000"/>
        <rFont val="Calibri"/>
      </rPr>
      <t>If the UEM server is not signing all policy updates sent to the UEM Agent with validated certificates, this is a finding.</t>
    </r>
  </si>
  <si>
    <t>V-264368</t>
  </si>
  <si>
    <r>
      <rPr>
        <sz val="11"/>
        <rFont val="Calibri"/>
      </rPr>
      <t>The UEM server must sign policies and policy updates using a private key associated with [selection: an X509 certificate, a public key provisioned to the agent trusted by the agent] for policy verification.</t>
    </r>
  </si>
  <si>
    <r>
      <rPr>
        <sz val="11"/>
        <color rgb="FF000000"/>
        <rFont val="Calibri"/>
      </rPr>
      <t>Configure the UEM server to sign policies and policy updates using [selection: an X509 certificate, a public key provisioned to the agent] trusted by the agent for policy verification.</t>
    </r>
  </si>
  <si>
    <r>
      <rPr>
        <sz val="11"/>
        <color rgb="FF000000"/>
        <rFont val="Calibri"/>
      </rPr>
      <t>It is critical that the UEM server sign all policy updates with validated certificate or private keys. Otherwise, there is no assurance that a malicious actor has not inserted itself in the process of packaging the code or policy.</t>
    </r>
    <r>
      <rPr>
        <sz val="11"/>
        <color rgb="FF000000"/>
        <rFont val="Calibri"/>
      </rPr>
      <t xml:space="preserve">
</t>
    </r>
    <r>
      <rPr>
        <sz val="11"/>
        <color rgb="FF000000"/>
        <rFont val="Calibri"/>
      </rPr>
      <t>Satisfies - FMT_POL_EXT.1.2</t>
    </r>
    <r>
      <rPr>
        <sz val="11"/>
        <color rgb="FF000000"/>
        <rFont val="Calibri"/>
      </rPr>
      <t xml:space="preserve">
</t>
    </r>
    <r>
      <rPr>
        <sz val="11"/>
        <color rgb="FF000000"/>
        <rFont val="Calibri"/>
      </rPr>
      <t>PP-MDM-411070</t>
    </r>
  </si>
  <si>
    <r>
      <rPr>
        <sz val="11"/>
        <color rgb="FF000000"/>
        <rFont val="Calibri"/>
      </rPr>
      <t>Verify the server is configured to sign policies and policy updates using [selection: an X509 certificate, a public key provisioned to the agent] trusted by the agent for policy verification.</t>
    </r>
    <r>
      <rPr>
        <sz val="11"/>
        <color rgb="FF000000"/>
        <rFont val="Calibri"/>
      </rPr>
      <t xml:space="preserve">
</t>
    </r>
    <r>
      <rPr>
        <sz val="11"/>
        <color rgb="FF000000"/>
        <rFont val="Calibri"/>
      </rPr>
      <t>If the UEM server is not signing all policy updates using [selection: an X509 certificate, a public key provisioned to the agent] trusted by the agent for policy verification., this is a finding.</t>
    </r>
  </si>
  <si>
    <t>V-264369</t>
  </si>
  <si>
    <r>
      <rPr>
        <sz val="11"/>
        <rFont val="Calibri"/>
      </rPr>
      <t>The UEM server, for each unique policy managed, must validate the policy is appropriate for an agent using [selection: a private key associated with an X509 certificate representing the agent, a token issued by the agent] associated with a policy signing key uniquely associated with the policy.</t>
    </r>
  </si>
  <si>
    <r>
      <rPr>
        <sz val="11"/>
        <color rgb="FF000000"/>
        <rFont val="Calibri"/>
      </rPr>
      <t>Configure the IUEM server, for each unique policy managed, to validate the policy is appropriate for an agent using [selection: a private key associated with an X509 certificate representing the agent, a token issued by the agent and associated with a policy signing key uniquely associated with the policy].</t>
    </r>
  </si>
  <si>
    <r>
      <rPr>
        <sz val="11"/>
        <color rgb="FF000000"/>
        <rFont val="Calibri"/>
      </rPr>
      <t>It is critical that the UEM server sign all policy updates with validated certificate or private keys. Otherwise, there is no assurance that a malicious actor has not inserted itself in the process of packaging the code or policy.</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use communications sessions. This includes, but is not limited to, web-based applications and service-oriented architectures (SOAs).</t>
    </r>
    <r>
      <rPr>
        <sz val="11"/>
        <color rgb="FF000000"/>
        <rFont val="Calibri"/>
      </rPr>
      <t xml:space="preserve">
</t>
    </r>
    <r>
      <rPr>
        <sz val="11"/>
        <color rgb="FF000000"/>
        <rFont val="Calibri"/>
      </rPr>
      <t>Satisfies: FMT_POL_EXT.1.3</t>
    </r>
    <r>
      <rPr>
        <sz val="11"/>
        <color rgb="FF000000"/>
        <rFont val="Calibri"/>
      </rPr>
      <t xml:space="preserve">
</t>
    </r>
    <r>
      <rPr>
        <sz val="11"/>
        <color rgb="FF000000"/>
        <rFont val="Calibri"/>
      </rPr>
      <t>Reference: PP-MDM-411071</t>
    </r>
  </si>
  <si>
    <r>
      <rPr>
        <sz val="11"/>
        <color rgb="FF000000"/>
        <rFont val="Calibri"/>
      </rPr>
      <t>Verify the UEM server, for each unique policy managed, validates the policy is appropriate for an agent using [selection: a private key associated with an X509 certificate representing the agent, a token issued by the agent and associated with a policy signing key uniquely associated with the policy].</t>
    </r>
    <r>
      <rPr>
        <sz val="11"/>
        <color rgb="FF000000"/>
        <rFont val="Calibri"/>
      </rPr>
      <t xml:space="preserve">
</t>
    </r>
    <r>
      <rPr>
        <sz val="11"/>
        <color rgb="FF000000"/>
        <rFont val="Calibri"/>
      </rPr>
      <t>If the UEM server does not validate the policy is appropriate for an agent using [selection: a private key associated with an X509 certificate representing the agent, a token issued by the agent and associated with a policy signing key uniquely associated with the policy, this is a finding.</t>
    </r>
  </si>
  <si>
    <t>V-279012</t>
  </si>
  <si>
    <r>
      <rPr>
        <sz val="11"/>
        <rFont val="Calibri"/>
      </rPr>
      <t>The UEM server must be a version supported by the vendor.</t>
    </r>
  </si>
  <si>
    <r>
      <rPr>
        <sz val="11"/>
        <color rgb="FF000000"/>
        <rFont val="Calibri"/>
      </rPr>
      <t>Upgrade or install a UEM server that is a version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</si>
  <si>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r>
      <rPr>
        <sz val="11"/>
        <color rgb="FF000000"/>
        <rFont val="Calibri"/>
      </rPr>
      <t xml:space="preserve">
</t>
    </r>
    <r>
      <rPr>
        <sz val="11"/>
        <color rgb="FF000000"/>
        <rFont val="Calibri"/>
      </rPr>
      <t xml:space="preserve">Satisfies:FPT_TUD_EXT.1.1, FPT_TUD_EXT.1.2 </t>
    </r>
    <r>
      <rPr>
        <sz val="11"/>
        <color rgb="FF000000"/>
        <rFont val="Calibri"/>
      </rPr>
      <t xml:space="preserve">
</t>
    </r>
    <r>
      <rPr>
        <sz val="11"/>
        <color rgb="FF000000"/>
        <rFont val="Calibri"/>
      </rPr>
      <t>Reference:PP-MDM-414005</t>
    </r>
  </si>
  <si>
    <r>
      <rPr>
        <sz val="11"/>
        <color rgb="FF000000"/>
        <rFont val="Calibri"/>
      </rPr>
      <t>Verify the UEM server is a version supported by the vendor.</t>
    </r>
    <r>
      <rPr>
        <sz val="11"/>
        <color rgb="FF000000"/>
        <rFont val="Calibri"/>
      </rPr>
      <t xml:space="preserve">
</t>
    </r>
    <r>
      <rPr>
        <sz val="11"/>
        <color rgb="FF000000"/>
        <rFont val="Calibri"/>
      </rPr>
      <t>If the UEM server is not a version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</si>
  <si>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</si>
  <si>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</si>
  <si>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</si>
  <si>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</si>
  <si>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</si>
  <si>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</si>
  <si>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</si>
  <si>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</si>
  <si>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</si>
  <si>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</si>
  <si>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</si>
  <si>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</si>
  <si>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</si>
  <si>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</si>
  <si>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</si>
  <si>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</si>
  <si>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</si>
  <si>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</si>
  <si>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</si>
  <si>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</si>
  <si>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</si>
  <si>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</si>
  <si>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</si>
  <si>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</si>
  <si>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</si>
  <si>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</si>
  <si>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</si>
  <si>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</si>
  <si>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</si>
  <si>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Unified Endpoint Management Security Requirements Guide Y25M10</t>
  </si>
  <si>
    <t>Developed By:</t>
  </si>
  <si>
    <t>Defense Information Systems Agency (DISA) for the US DoD</t>
  </si>
  <si>
    <t>Release Information:</t>
  </si>
  <si>
    <r>
      <rPr>
        <b/>
        <sz val="11"/>
        <color rgb="FF000000"/>
        <rFont val="Calibri"/>
      </rPr>
      <t>Version:</t>
    </r>
    <r>
      <rPr>
        <sz val="11"/>
        <color rgb="FF000000"/>
        <rFont val="Calibri"/>
      </rPr>
      <t xml:space="preserve"> Y25M10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152</t>
    </r>
  </si>
  <si>
    <t>Download Url:</t>
  </si>
  <si>
    <t>https://www.cyber.mil/stigs</t>
  </si>
  <si>
    <t>Guide Overview:</t>
  </si>
  <si>
    <r>
      <rPr>
        <sz val="11"/>
        <color rgb="FF000000"/>
        <rFont val="Calibri"/>
      </rPr>
      <t>The Unified Endpoint Management (UEM) Security Requirements Guide provides a framework for the development of a product-specific UEM Security Technical Implementation Guide (STIG). The UEM SRG applies to applications that manage endpoint devices, including Apple iOS phones and iPadOS tablets, Android phones and tablets, Apple macOS computers, and Windows 10 computers and tablets.</t>
    </r>
    <r>
      <rPr>
        <sz val="11"/>
        <color rgb="FF000000"/>
        <rFont val="Calibri"/>
      </rPr>
      <t xml:space="preserve">
</t>
    </r>
    <r>
      <rPr>
        <sz val="11"/>
        <color rgb="FF000000"/>
        <rFont val="Calibri"/>
      </rPr>
      <t>The UEM SRG package includes two sub-SRGs: One for the UEM server (UEM Server SRG) and one for UEM agents (UEM Agents SRG). The UEM Agents SRG requirements must be included in a UEM server STIG if the UEM vendor provides an agent to be installed on managed endpoint devices (for example, Android). The UEM Agents SRG requirements must be applied to the operating system (OS) if the UEM product includes an OS endpoint management agent (for example, an iOS- or macOS-based agent).</t>
    </r>
    <r>
      <rPr>
        <sz val="11"/>
        <color rgb="FF000000"/>
        <rFont val="Calibri"/>
      </rPr>
      <t xml:space="preserve">
</t>
    </r>
    <r>
      <rPr>
        <sz val="11"/>
        <color rgb="FF000000"/>
        <rFont val="Calibri"/>
      </rPr>
      <t>Note: Procedures to verify that a UEM product can manage all required controls in the corresponding iOS/iPadOS STIG, Android STIG, macOS STIG, or Windows 10 STIG are not within scope of the UEM SRG. It is the responsibility of each DOD mobile service provider/UEM server manager to verify a UEM product has the capability to fully implement all controls in an endpoint operating system STIG.</t>
    </r>
    <r>
      <rPr>
        <sz val="11"/>
        <color rgb="FF000000"/>
        <rFont val="Calibri"/>
      </rPr>
      <t xml:space="preserve">
</t>
    </r>
    <r>
      <rPr>
        <sz val="11"/>
        <color rgb="FF000000"/>
        <rFont val="Calibri"/>
      </rPr>
      <t>A UEM product may include a number of optional components, including mobile application manager, database, web server, and network connector (provides access to enterprise services for endpoint devices). Required controls for the mobile application manager are included in the UEM Server SRG, however the controls for optional components including database, web server, and network connector, are not included in the UEM Server SRG. During the development of a UEM STIG, the controls from the database and web server SRGs or the relevant product-specific STIGs will need to be included in the UEM STIG package if the UEM server includes these optional components.</t>
    </r>
  </si>
  <si>
    <t>Components:</t>
  </si>
  <si>
    <r>
      <rPr>
        <i/>
        <sz val="11"/>
        <color rgb="FF000000"/>
        <rFont val="Calibri"/>
      </rPr>
      <t>Title:</t>
    </r>
    <r>
      <rPr>
        <sz val="11"/>
        <color rgb="FF000000"/>
        <rFont val="Calibri"/>
      </rPr>
      <t xml:space="preserve"> Unified Endpoint Management Agent Security Requirements Guide</t>
    </r>
    <r>
      <rPr>
        <sz val="11"/>
        <color rgb="FF000000"/>
        <rFont val="Calibri"/>
      </rPr>
      <t xml:space="preserve">
</t>
    </r>
    <r>
      <rPr>
        <i/>
        <sz val="11"/>
        <color rgb="FF000000"/>
        <rFont val="Calibri"/>
      </rPr>
      <t>Version:</t>
    </r>
    <r>
      <rPr>
        <sz val="11"/>
        <color rgb="FF000000"/>
        <rFont val="Calibri"/>
      </rPr>
      <t xml:space="preserve"> V2R1     </t>
    </r>
    <r>
      <rPr>
        <i/>
        <sz val="11"/>
        <color rgb="FF000000"/>
        <rFont val="Calibri"/>
      </rPr>
      <t>Date:</t>
    </r>
    <r>
      <rPr>
        <sz val="11"/>
        <color rgb="FF000000"/>
        <rFont val="Calibri"/>
      </rPr>
      <t xml:space="preserve"> 28 October 2025     </t>
    </r>
    <r>
      <rPr>
        <i/>
        <sz val="11"/>
        <color rgb="FF000000"/>
        <rFont val="Calibri"/>
      </rPr>
      <t>Recommendation Count:</t>
    </r>
    <r>
      <rPr>
        <sz val="11"/>
        <color rgb="FF000000"/>
        <rFont val="Calibri"/>
      </rPr>
      <t xml:space="preserve"> 14</t>
    </r>
  </si>
  <si>
    <r>
      <rPr>
        <i/>
        <sz val="11"/>
        <color rgb="FF000000"/>
        <rFont val="Calibri"/>
      </rPr>
      <t>Title:</t>
    </r>
    <r>
      <rPr>
        <sz val="11"/>
        <color rgb="FF000000"/>
        <rFont val="Calibri"/>
      </rPr>
      <t xml:space="preserve"> Unified Endpoint Management Server Security Requirements Guide</t>
    </r>
    <r>
      <rPr>
        <sz val="11"/>
        <color rgb="FF000000"/>
        <rFont val="Calibri"/>
      </rPr>
      <t xml:space="preserve">
</t>
    </r>
    <r>
      <rPr>
        <i/>
        <sz val="11"/>
        <color rgb="FF000000"/>
        <rFont val="Calibri"/>
      </rPr>
      <t>Version:</t>
    </r>
    <r>
      <rPr>
        <sz val="11"/>
        <color rgb="FF000000"/>
        <rFont val="Calibri"/>
      </rPr>
      <t xml:space="preserve"> V2R4     </t>
    </r>
    <r>
      <rPr>
        <i/>
        <sz val="11"/>
        <color rgb="FF000000"/>
        <rFont val="Calibri"/>
      </rPr>
      <t>Date:</t>
    </r>
    <r>
      <rPr>
        <sz val="11"/>
        <color rgb="FF000000"/>
        <rFont val="Calibri"/>
      </rPr>
      <t xml:space="preserve"> 28 October 2025     </t>
    </r>
    <r>
      <rPr>
        <i/>
        <sz val="11"/>
        <color rgb="FF000000"/>
        <rFont val="Calibri"/>
      </rPr>
      <t>Recommendation Count:</t>
    </r>
    <r>
      <rPr>
        <sz val="11"/>
        <color rgb="FF000000"/>
        <rFont val="Calibri"/>
      </rPr>
      <t xml:space="preserve"> 138</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</si>
  <si>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</si>
  <si>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</si>
  <si>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</si>
  <si>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</si>
  <si>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</si>
  <si>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</si>
  <si>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</si>
  <si>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</si>
  <si>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</si>
  <si>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</si>
  <si>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</si>
  <si>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</si>
  <si>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</si>
  <si>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</si>
  <si>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</si>
  <si>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</si>
  <si>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</si>
  <si>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</si>
  <si>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</si>
  <si>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</si>
  <si>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</si>
  <si>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</si>
  <si>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Unified Endpoint Management Security Requirements Guide Y25M10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</si>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</sst>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CF0-4346-87B2-23F068AFE8B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CF0-4346-87B2-23F068AFE8B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152</c:v>
                </c:pt>
              </c:numCache>
            </c:numRef>
          </c:val>
          <c:extLst>
            <c:ext xmlns:c16="http://schemas.microsoft.com/office/drawing/2014/chart" uri="{C3380CC4-5D6E-409C-BE32-E72D297353CC}">
              <c16:uniqueId val="{00000002-0CF0-4346-87B2-23F068AFE8B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Agent</c:v>
                </c:pt>
                <c:pt idx="1">
                  <c:v>Server</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AAC7-4B48-829F-EDB4B7735B9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Agent</c:v>
                </c:pt>
                <c:pt idx="1">
                  <c:v>Server</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AAC7-4B48-829F-EDB4B7735B9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Agent</c:v>
                </c:pt>
                <c:pt idx="1">
                  <c:v>Server</c:v>
                </c:pt>
              </c:strCache>
            </c:strRef>
          </c:cat>
          <c:val>
            <c:numRef>
              <c:f>Dashboard!$E$29:$E$30</c:f>
              <c:numCache>
                <c:formatCode>General</c:formatCode>
                <c:ptCount val="2"/>
                <c:pt idx="0">
                  <c:v>14</c:v>
                </c:pt>
                <c:pt idx="1">
                  <c:v>138</c:v>
                </c:pt>
              </c:numCache>
            </c:numRef>
          </c:val>
          <c:extLst>
            <c:ext xmlns:c16="http://schemas.microsoft.com/office/drawing/2014/chart" uri="{C3380CC4-5D6E-409C-BE32-E72D297353CC}">
              <c16:uniqueId val="{00000002-AAC7-4B48-829F-EDB4B7735B9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E26-41E6-B6B9-BEA37C640F6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E26-41E6-B6B9-BEA37C640F6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152</c:v>
                </c:pt>
              </c:numCache>
            </c:numRef>
          </c:val>
          <c:extLst>
            <c:ext xmlns:c16="http://schemas.microsoft.com/office/drawing/2014/chart" uri="{C3380CC4-5D6E-409C-BE32-E72D297353CC}">
              <c16:uniqueId val="{00000002-8E26-41E6-B6B9-BEA37C640F6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62C5-4AC3-87AF-2016697CDEB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62C5-4AC3-87AF-2016697CDEB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16</c:v>
                </c:pt>
                <c:pt idx="1">
                  <c:v>135</c:v>
                </c:pt>
                <c:pt idx="2">
                  <c:v>1</c:v>
                </c:pt>
              </c:numCache>
            </c:numRef>
          </c:val>
          <c:extLst>
            <c:ext xmlns:c16="http://schemas.microsoft.com/office/drawing/2014/chart" uri="{C3380CC4-5D6E-409C-BE32-E72D297353CC}">
              <c16:uniqueId val="{00000002-62C5-4AC3-87AF-2016697CDE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F34-47A8-B6F3-409610A4A6D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F34-47A8-B6F3-409610A4A6D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152</c:v>
                </c:pt>
              </c:numCache>
            </c:numRef>
          </c:val>
          <c:extLst>
            <c:ext xmlns:c16="http://schemas.microsoft.com/office/drawing/2014/chart" uri="{C3380CC4-5D6E-409C-BE32-E72D297353CC}">
              <c16:uniqueId val="{00000002-FF34-47A8-B6F3-409610A4A6D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01E-4723-A814-1A704AD9758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01E-4723-A814-1A704AD9758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152</c:v>
                </c:pt>
              </c:numCache>
            </c:numRef>
          </c:val>
          <c:extLst>
            <c:ext xmlns:c16="http://schemas.microsoft.com/office/drawing/2014/chart" uri="{C3380CC4-5D6E-409C-BE32-E72D297353CC}">
              <c16:uniqueId val="{00000002-D01E-4723-A814-1A704AD9758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6F8-4950-98C3-A472624F8FB0}"/>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6F8-4950-98C3-A472624F8FB0}"/>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6F8-4950-98C3-A472624F8FB0}"/>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6F8-4950-98C3-A472624F8FB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ABF-40B6-8C52-7E0F36A8C86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2xag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bqfj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jm0jk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2sow2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x0qcrb">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rdvq0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qyhtib">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utb1ij">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53">
  <autoFilter ref="A1:N153"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773</v>
      </c>
    </row>
    <row r="3" spans="2:3" ht="15" customHeight="1" x14ac:dyDescent="0.35"/>
    <row r="4" spans="2:3" ht="58" x14ac:dyDescent="0.35">
      <c r="B4" s="20" t="s">
        <v>774</v>
      </c>
      <c r="C4" s="21" t="s">
        <v>775</v>
      </c>
    </row>
    <row r="5" spans="2:3" x14ac:dyDescent="0.35">
      <c r="C5" s="21" t="s">
        <v>776</v>
      </c>
    </row>
    <row r="6" spans="2:3" x14ac:dyDescent="0.35">
      <c r="C6" s="18" t="s">
        <v>777</v>
      </c>
    </row>
    <row r="7" spans="2:3" ht="10" customHeight="1" x14ac:dyDescent="0.35"/>
    <row r="8" spans="2:3" ht="232" x14ac:dyDescent="0.35">
      <c r="B8" s="22" t="s">
        <v>778</v>
      </c>
      <c r="C8" s="21" t="s">
        <v>779</v>
      </c>
    </row>
    <row r="9" spans="2:3" ht="10" customHeight="1" x14ac:dyDescent="0.35"/>
    <row r="10" spans="2:3" ht="35" customHeight="1" x14ac:dyDescent="0.35">
      <c r="B10" s="22" t="s">
        <v>780</v>
      </c>
      <c r="C10" s="21" t="s">
        <v>781</v>
      </c>
    </row>
    <row r="11" spans="2:3" ht="75" customHeight="1" x14ac:dyDescent="0.35">
      <c r="B11" s="18" t="s">
        <v>21</v>
      </c>
      <c r="C11" s="21" t="s">
        <v>782</v>
      </c>
    </row>
    <row r="12" spans="2:3" ht="47" customHeight="1" x14ac:dyDescent="0.35">
      <c r="B12" s="18" t="s">
        <v>21</v>
      </c>
      <c r="C12" s="21" t="s">
        <v>783</v>
      </c>
    </row>
    <row r="13" spans="2:3" ht="35" customHeight="1" x14ac:dyDescent="0.35">
      <c r="B13" s="18" t="s">
        <v>21</v>
      </c>
      <c r="C13" s="21" t="s">
        <v>784</v>
      </c>
    </row>
    <row r="14" spans="2:3" ht="32" customHeight="1" x14ac:dyDescent="0.35">
      <c r="B14" s="18" t="s">
        <v>21</v>
      </c>
      <c r="C14" s="21" t="s">
        <v>785</v>
      </c>
    </row>
    <row r="15" spans="2:3" ht="30" customHeight="1" x14ac:dyDescent="0.35">
      <c r="B15" s="18" t="s">
        <v>21</v>
      </c>
      <c r="C15" s="21" t="s">
        <v>786</v>
      </c>
    </row>
    <row r="16" spans="2:3" ht="10" customHeight="1" x14ac:dyDescent="0.35"/>
    <row r="17" spans="1:3" ht="145" customHeight="1" x14ac:dyDescent="0.35">
      <c r="B17" s="22" t="s">
        <v>787</v>
      </c>
      <c r="C17" s="21" t="s">
        <v>788</v>
      </c>
    </row>
    <row r="18" spans="1:3" ht="10" customHeight="1" x14ac:dyDescent="0.35"/>
    <row r="19" spans="1:3" ht="3" customHeight="1" x14ac:dyDescent="0.35">
      <c r="B19" s="23"/>
      <c r="C19" s="23"/>
    </row>
    <row r="20" spans="1:3" ht="12" customHeight="1" x14ac:dyDescent="0.35"/>
    <row r="21" spans="1:3" ht="35" customHeight="1" x14ac:dyDescent="0.35">
      <c r="A21" s="25"/>
      <c r="B21" s="26" t="s">
        <v>789</v>
      </c>
      <c r="C21" s="27" t="s">
        <v>790</v>
      </c>
    </row>
    <row r="22" spans="1:3" ht="18" customHeight="1" x14ac:dyDescent="0.35">
      <c r="A22" s="25"/>
      <c r="B22" s="25" t="s">
        <v>21</v>
      </c>
      <c r="C22" s="27" t="s">
        <v>791</v>
      </c>
    </row>
    <row r="23" spans="1:3" ht="18" customHeight="1" x14ac:dyDescent="0.35">
      <c r="A23" s="25"/>
      <c r="B23" s="25" t="s">
        <v>21</v>
      </c>
      <c r="C23" s="27" t="s">
        <v>792</v>
      </c>
    </row>
    <row r="24" spans="1:3" ht="18" customHeight="1" x14ac:dyDescent="0.35">
      <c r="A24" s="25"/>
      <c r="B24" s="25" t="s">
        <v>21</v>
      </c>
      <c r="C24" s="27" t="s">
        <v>793</v>
      </c>
    </row>
    <row r="25" spans="1:3" ht="18" customHeight="1" x14ac:dyDescent="0.35">
      <c r="A25" s="25"/>
      <c r="B25" s="25" t="s">
        <v>21</v>
      </c>
      <c r="C25" s="27" t="s">
        <v>794</v>
      </c>
    </row>
    <row r="26" spans="1:3" ht="18" customHeight="1" x14ac:dyDescent="0.35">
      <c r="A26" s="25"/>
      <c r="B26" s="25" t="s">
        <v>21</v>
      </c>
      <c r="C26" s="27" t="s">
        <v>795</v>
      </c>
    </row>
    <row r="27" spans="1:3" ht="18" customHeight="1" x14ac:dyDescent="0.35">
      <c r="A27" s="25"/>
      <c r="B27" s="25" t="s">
        <v>21</v>
      </c>
      <c r="C27" s="27" t="s">
        <v>796</v>
      </c>
    </row>
    <row r="28" spans="1:3" ht="18" customHeight="1" x14ac:dyDescent="0.35">
      <c r="A28" s="25"/>
      <c r="B28" s="25" t="s">
        <v>21</v>
      </c>
      <c r="C28" s="27" t="s">
        <v>797</v>
      </c>
    </row>
    <row r="29" spans="1:3" ht="18" customHeight="1" x14ac:dyDescent="0.35">
      <c r="A29" s="25"/>
      <c r="B29" s="25" t="s">
        <v>21</v>
      </c>
      <c r="C29" s="27" t="s">
        <v>798</v>
      </c>
    </row>
    <row r="30" spans="1:3" ht="44" customHeight="1" x14ac:dyDescent="0.35">
      <c r="A30" s="25"/>
      <c r="B30" s="25" t="s">
        <v>21</v>
      </c>
      <c r="C30" s="28" t="s">
        <v>799</v>
      </c>
    </row>
    <row r="31" spans="1:3" ht="10" customHeight="1" x14ac:dyDescent="0.35"/>
    <row r="32" spans="1:3" ht="3" customHeight="1" x14ac:dyDescent="0.35">
      <c r="B32" s="23"/>
      <c r="C32" s="23"/>
    </row>
    <row r="33" spans="2:3" ht="12" customHeight="1" x14ac:dyDescent="0.35"/>
    <row r="34" spans="2:3" ht="24" customHeight="1" x14ac:dyDescent="0.35">
      <c r="B34" s="29" t="s">
        <v>800</v>
      </c>
      <c r="C34" s="30" t="s">
        <v>801</v>
      </c>
    </row>
    <row r="35" spans="2:3" ht="18.5" x14ac:dyDescent="0.35">
      <c r="B35" s="29" t="s">
        <v>802</v>
      </c>
      <c r="C35" s="31" t="s">
        <v>803</v>
      </c>
    </row>
    <row r="36" spans="2:3" ht="27" customHeight="1" x14ac:dyDescent="0.35">
      <c r="B36" s="32" t="s">
        <v>804</v>
      </c>
      <c r="C36" s="24" t="s">
        <v>805</v>
      </c>
    </row>
    <row r="37" spans="2:3" x14ac:dyDescent="0.35">
      <c r="B37" s="29" t="s">
        <v>806</v>
      </c>
      <c r="C37" s="33" t="s">
        <v>807</v>
      </c>
    </row>
    <row r="38" spans="2:3" ht="10" customHeight="1" x14ac:dyDescent="0.35"/>
    <row r="39" spans="2:3" ht="220" customHeight="1" x14ac:dyDescent="0.35">
      <c r="B39" s="29" t="s">
        <v>808</v>
      </c>
      <c r="C39" s="34" t="s">
        <v>809</v>
      </c>
    </row>
    <row r="40" spans="2:3" ht="10" customHeight="1" x14ac:dyDescent="0.35"/>
    <row r="41" spans="2:3" ht="20" customHeight="1" x14ac:dyDescent="0.35">
      <c r="B41" s="29" t="s">
        <v>810</v>
      </c>
      <c r="C41" s="35" t="s">
        <v>17</v>
      </c>
    </row>
    <row r="42" spans="2:3" ht="29" x14ac:dyDescent="0.35">
      <c r="C42" s="21" t="s">
        <v>811</v>
      </c>
    </row>
    <row r="43" spans="2:3" ht="10" customHeight="1" x14ac:dyDescent="0.35"/>
    <row r="44" spans="2:3" ht="20" customHeight="1" x14ac:dyDescent="0.35">
      <c r="C44" s="35" t="s">
        <v>93</v>
      </c>
    </row>
    <row r="45" spans="2:3" ht="29" x14ac:dyDescent="0.35">
      <c r="C45" s="21" t="s">
        <v>812</v>
      </c>
    </row>
    <row r="46" spans="2:3" ht="10" customHeight="1" x14ac:dyDescent="0.35"/>
    <row r="47" spans="2:3" ht="43.5" x14ac:dyDescent="0.35">
      <c r="B47" s="29" t="s">
        <v>813</v>
      </c>
      <c r="C47" s="21" t="s">
        <v>814</v>
      </c>
    </row>
    <row r="48" spans="2:3" ht="10" customHeight="1" x14ac:dyDescent="0.35"/>
    <row r="49" spans="2:3" ht="15.5" x14ac:dyDescent="0.35">
      <c r="C49" s="36" t="s">
        <v>87</v>
      </c>
    </row>
    <row r="50" spans="2:3" ht="29" x14ac:dyDescent="0.35">
      <c r="C50" s="21" t="s">
        <v>815</v>
      </c>
    </row>
    <row r="51" spans="2:3" ht="10" customHeight="1" x14ac:dyDescent="0.35"/>
    <row r="52" spans="2:3" ht="15.5" x14ac:dyDescent="0.35">
      <c r="C52" s="37" t="s">
        <v>16</v>
      </c>
    </row>
    <row r="53" spans="2:3" ht="29" x14ac:dyDescent="0.35">
      <c r="C53" s="21" t="s">
        <v>816</v>
      </c>
    </row>
    <row r="54" spans="2:3" ht="10" customHeight="1" x14ac:dyDescent="0.35"/>
    <row r="55" spans="2:3" ht="15.5" x14ac:dyDescent="0.35">
      <c r="C55" s="38" t="s">
        <v>169</v>
      </c>
    </row>
    <row r="56" spans="2:3" ht="29" x14ac:dyDescent="0.35">
      <c r="C56" s="21" t="s">
        <v>817</v>
      </c>
    </row>
    <row r="57" spans="2:3" ht="10" customHeight="1" x14ac:dyDescent="0.35"/>
    <row r="58" spans="2:3" ht="3" customHeight="1" x14ac:dyDescent="0.35">
      <c r="B58" s="23"/>
      <c r="C58" s="23"/>
    </row>
    <row r="59" spans="2:3" ht="12" customHeight="1" x14ac:dyDescent="0.35"/>
    <row r="60" spans="2:3" ht="130.5" x14ac:dyDescent="0.35">
      <c r="B60" s="20" t="s">
        <v>818</v>
      </c>
      <c r="C60" s="21" t="s">
        <v>819</v>
      </c>
    </row>
    <row r="61" spans="2:3" ht="6" customHeight="1" x14ac:dyDescent="0.35"/>
    <row r="62" spans="2:3" ht="217.5" x14ac:dyDescent="0.35">
      <c r="C62" s="21" t="s">
        <v>820</v>
      </c>
    </row>
    <row r="63" spans="2:3" ht="6" customHeight="1" x14ac:dyDescent="0.35"/>
    <row r="64" spans="2:3" ht="43.5" x14ac:dyDescent="0.35">
      <c r="C64" s="21" t="s">
        <v>821</v>
      </c>
    </row>
    <row r="65" spans="2:3" ht="10" customHeight="1" x14ac:dyDescent="0.35"/>
    <row r="66" spans="2:3" ht="3" customHeight="1" x14ac:dyDescent="0.35">
      <c r="B66" s="23"/>
      <c r="C66" s="23"/>
    </row>
    <row r="67" spans="2:3" ht="12" customHeight="1" x14ac:dyDescent="0.35"/>
    <row r="68" spans="2:3" ht="145" x14ac:dyDescent="0.35">
      <c r="B68" s="20" t="s">
        <v>822</v>
      </c>
      <c r="C68" s="21" t="s">
        <v>823</v>
      </c>
    </row>
    <row r="69" spans="2:3" ht="6" customHeight="1" x14ac:dyDescent="0.35"/>
    <row r="70" spans="2:3" ht="203" x14ac:dyDescent="0.35">
      <c r="C70" s="21" t="s">
        <v>824</v>
      </c>
    </row>
    <row r="71" spans="2:3" ht="6" customHeight="1" x14ac:dyDescent="0.35"/>
    <row r="72" spans="2:3" ht="43.5" x14ac:dyDescent="0.35">
      <c r="C72" s="21" t="s">
        <v>825</v>
      </c>
    </row>
    <row r="73" spans="2:3" ht="10" customHeight="1" x14ac:dyDescent="0.35"/>
    <row r="74" spans="2:3" ht="3" customHeight="1" x14ac:dyDescent="0.35">
      <c r="B74" s="23"/>
      <c r="C74" s="23"/>
    </row>
    <row r="75" spans="2:3" ht="12" customHeight="1" x14ac:dyDescent="0.35"/>
    <row r="76" spans="2:3" ht="101.5" x14ac:dyDescent="0.35">
      <c r="B76" s="20" t="s">
        <v>826</v>
      </c>
      <c r="C76" s="21" t="s">
        <v>827</v>
      </c>
    </row>
    <row r="77" spans="2:3" ht="6" customHeight="1" x14ac:dyDescent="0.35"/>
    <row r="78" spans="2:3" ht="145" x14ac:dyDescent="0.35">
      <c r="C78" s="21" t="s">
        <v>828</v>
      </c>
    </row>
    <row r="79" spans="2:3" ht="6" customHeight="1" x14ac:dyDescent="0.35"/>
    <row r="80" spans="2:3" ht="43.5" x14ac:dyDescent="0.35">
      <c r="C80" s="21" t="s">
        <v>829</v>
      </c>
    </row>
    <row r="84" spans="2:3" ht="32" customHeight="1" x14ac:dyDescent="0.35">
      <c r="B84" s="81" t="s">
        <v>772</v>
      </c>
      <c r="C84" s="81"/>
    </row>
  </sheetData>
  <sheetProtection password="90EA" sheet="1"/>
  <mergeCells count="1">
    <mergeCell ref="B84:C84"/>
  </mergeCells>
  <hyperlinks>
    <hyperlink ref="C5" r:id="rId1" xr:uid="{00000000-0004-0000-0000-000000000000}"/>
    <hyperlink ref="C6" r:id="rId2" xr:uid="{00000000-0004-0000-0000-000001000000}"/>
    <hyperlink ref="C37" r:id="rId3" xr:uid="{00000000-0004-0000-0000-000002000000}"/>
    <hyperlink ref="B84"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830</v>
      </c>
      <c r="C2" s="83"/>
      <c r="D2" s="83"/>
      <c r="E2" s="83"/>
      <c r="F2" s="83"/>
      <c r="G2" s="83"/>
      <c r="H2" s="83"/>
      <c r="I2" s="83"/>
    </row>
    <row r="4" spans="2:15" ht="18.5" x14ac:dyDescent="0.45">
      <c r="B4" s="40" t="s">
        <v>831</v>
      </c>
    </row>
    <row r="5" spans="2:15" x14ac:dyDescent="0.35">
      <c r="B5" s="42" t="s">
        <v>21</v>
      </c>
      <c r="C5" s="42" t="s">
        <v>832</v>
      </c>
      <c r="D5" s="42" t="s">
        <v>833</v>
      </c>
      <c r="F5" s="84" t="s">
        <v>834</v>
      </c>
      <c r="G5" s="84"/>
      <c r="H5" s="84"/>
      <c r="I5" s="85" t="s">
        <v>835</v>
      </c>
      <c r="J5" s="85"/>
      <c r="K5" s="85"/>
      <c r="L5" s="85"/>
      <c r="M5" s="85"/>
      <c r="N5" s="85"/>
      <c r="O5" s="85"/>
    </row>
    <row r="6" spans="2:15" x14ac:dyDescent="0.35">
      <c r="B6" s="48" t="s">
        <v>836</v>
      </c>
      <c r="C6" s="49">
        <v>152</v>
      </c>
      <c r="D6" s="50" t="s">
        <v>21</v>
      </c>
      <c r="F6" s="84" t="s">
        <v>837</v>
      </c>
      <c r="G6" s="84"/>
      <c r="H6" s="84"/>
      <c r="I6" s="86" t="s">
        <v>838</v>
      </c>
      <c r="J6" s="86"/>
      <c r="K6" s="86"/>
      <c r="L6" s="86"/>
      <c r="M6" s="86"/>
      <c r="N6" s="86"/>
      <c r="O6" s="86"/>
    </row>
    <row r="7" spans="2:15" x14ac:dyDescent="0.35">
      <c r="B7" s="51" t="s">
        <v>839</v>
      </c>
      <c r="C7" s="52">
        <f>C6-C8-C9</f>
        <v>152</v>
      </c>
      <c r="D7" s="53">
        <f>IF(C6&gt;0,C7/C6,0)</f>
        <v>1</v>
      </c>
      <c r="F7" s="84" t="s">
        <v>840</v>
      </c>
      <c r="G7" s="84"/>
      <c r="H7" s="84"/>
      <c r="I7" s="86" t="s">
        <v>838</v>
      </c>
      <c r="J7" s="86"/>
      <c r="K7" s="86"/>
      <c r="L7" s="86"/>
      <c r="M7" s="86"/>
      <c r="N7" s="86"/>
      <c r="O7" s="86"/>
    </row>
    <row r="8" spans="2:15" x14ac:dyDescent="0.35">
      <c r="B8" s="44" t="s">
        <v>841</v>
      </c>
      <c r="C8" s="45">
        <f>COUNTIF('Recommendations'!H:H,"Risk Accepted")</f>
        <v>0</v>
      </c>
      <c r="D8" s="46">
        <f>IF(C6&gt;0,C8/C6,0)</f>
        <v>0</v>
      </c>
      <c r="F8" s="84" t="s">
        <v>842</v>
      </c>
      <c r="G8" s="84"/>
      <c r="H8" s="84"/>
      <c r="I8" s="86" t="s">
        <v>838</v>
      </c>
      <c r="J8" s="86"/>
      <c r="K8" s="86"/>
      <c r="L8" s="86"/>
      <c r="M8" s="86"/>
      <c r="N8" s="86"/>
      <c r="O8" s="86"/>
    </row>
    <row r="9" spans="2:15" x14ac:dyDescent="0.35">
      <c r="B9" s="44" t="s">
        <v>843</v>
      </c>
      <c r="C9" s="45">
        <f>COUNTIF('Recommendations'!H:H,"N/A")</f>
        <v>0</v>
      </c>
      <c r="D9" s="46">
        <f>IF(C6&gt;0,C9/C6,0)</f>
        <v>0</v>
      </c>
      <c r="F9" s="84" t="s">
        <v>844</v>
      </c>
      <c r="G9" s="84"/>
      <c r="H9" s="84"/>
      <c r="I9" s="86" t="s">
        <v>838</v>
      </c>
      <c r="J9" s="86"/>
      <c r="K9" s="86"/>
      <c r="L9" s="86"/>
      <c r="M9" s="86"/>
      <c r="N9" s="86"/>
      <c r="O9" s="86"/>
    </row>
    <row r="12" spans="2:15" ht="18.5" x14ac:dyDescent="0.45">
      <c r="B12" s="40" t="s">
        <v>845</v>
      </c>
    </row>
    <row r="14" spans="2:15" x14ac:dyDescent="0.35">
      <c r="B14" s="54" t="s">
        <v>846</v>
      </c>
    </row>
    <row r="15" spans="2:15" x14ac:dyDescent="0.35">
      <c r="B15" s="42" t="s">
        <v>21</v>
      </c>
      <c r="C15" s="42" t="s">
        <v>847</v>
      </c>
      <c r="D15" s="42" t="s">
        <v>848</v>
      </c>
      <c r="E15" s="42" t="s">
        <v>849</v>
      </c>
      <c r="F15" s="42" t="s">
        <v>850</v>
      </c>
    </row>
    <row r="16" spans="2:15" x14ac:dyDescent="0.35">
      <c r="B16" s="44" t="s">
        <v>851</v>
      </c>
      <c r="C16" s="45">
        <f>COUNTIF('Recommendations'!M:M,"Resolved")</f>
        <v>0</v>
      </c>
      <c r="D16" s="45">
        <f>COUNTIF('Recommendations'!M:M,"Testing")</f>
        <v>0</v>
      </c>
      <c r="E16" s="45">
        <f>COUNTIF('Recommendations'!M:M,"Outstanding")</f>
        <v>152</v>
      </c>
      <c r="F16" s="45">
        <f>SUM(C16:E16)</f>
        <v>152</v>
      </c>
    </row>
    <row r="18" spans="2:6" x14ac:dyDescent="0.35">
      <c r="B18" s="54" t="s">
        <v>852</v>
      </c>
    </row>
    <row r="19" spans="2:6" x14ac:dyDescent="0.35">
      <c r="B19" s="55" t="s">
        <v>21</v>
      </c>
      <c r="C19" s="55" t="s">
        <v>847</v>
      </c>
      <c r="D19" s="55" t="s">
        <v>848</v>
      </c>
      <c r="E19" s="55" t="s">
        <v>849</v>
      </c>
      <c r="F19" s="55" t="s">
        <v>21</v>
      </c>
    </row>
    <row r="20" spans="2:6" x14ac:dyDescent="0.35">
      <c r="B20" s="44" t="s">
        <v>851</v>
      </c>
      <c r="C20" s="46">
        <f>IF(F16&gt;0, C16/F16, 0)</f>
        <v>0</v>
      </c>
      <c r="D20" s="46">
        <f>IF(F16&gt;0, D16/F16, 0)</f>
        <v>0</v>
      </c>
      <c r="E20" s="46">
        <f>IF(F16&gt;0, E16/F16, 0)</f>
        <v>1</v>
      </c>
      <c r="F20" s="47" t="s">
        <v>21</v>
      </c>
    </row>
    <row r="25" spans="2:6" ht="18.5" x14ac:dyDescent="0.45">
      <c r="B25" s="40" t="s">
        <v>853</v>
      </c>
    </row>
    <row r="27" spans="2:6" x14ac:dyDescent="0.35">
      <c r="B27" s="54" t="s">
        <v>846</v>
      </c>
    </row>
    <row r="28" spans="2:6" x14ac:dyDescent="0.35">
      <c r="B28" s="42" t="s">
        <v>3</v>
      </c>
      <c r="C28" s="42" t="s">
        <v>847</v>
      </c>
      <c r="D28" s="42" t="s">
        <v>848</v>
      </c>
      <c r="E28" s="42" t="s">
        <v>849</v>
      </c>
      <c r="F28" s="42" t="s">
        <v>850</v>
      </c>
    </row>
    <row r="29" spans="2:6" x14ac:dyDescent="0.35">
      <c r="B29" s="44" t="s">
        <v>17</v>
      </c>
      <c r="C29" s="45">
        <f>COUNTIFS('Recommendations'!D:D,"Agent",'Recommendations'!M:M,"=Resolved")</f>
        <v>0</v>
      </c>
      <c r="D29" s="45">
        <f>COUNTIFS('Recommendations'!D:D,"=Agent",'Recommendations'!M:M,"=Testing")</f>
        <v>0</v>
      </c>
      <c r="E29" s="45">
        <f>COUNTIFS('Recommendations'!D:D,"=Agent",'Recommendations'!M:M,"=Outstanding")</f>
        <v>14</v>
      </c>
      <c r="F29" s="45">
        <f>SUM(C29:E29)</f>
        <v>14</v>
      </c>
    </row>
    <row r="30" spans="2:6" x14ac:dyDescent="0.35">
      <c r="B30" s="44" t="s">
        <v>93</v>
      </c>
      <c r="C30" s="45">
        <f>COUNTIFS('Recommendations'!D:D,"Server",'Recommendations'!M:M,"=Resolved")</f>
        <v>0</v>
      </c>
      <c r="D30" s="45">
        <f>COUNTIFS('Recommendations'!D:D,"=Server",'Recommendations'!M:M,"=Testing")</f>
        <v>0</v>
      </c>
      <c r="E30" s="45">
        <f>COUNTIFS('Recommendations'!D:D,"=Server",'Recommendations'!M:M,"=Outstanding")</f>
        <v>138</v>
      </c>
      <c r="F30" s="45">
        <f>SUM(C30:E30)</f>
        <v>138</v>
      </c>
    </row>
    <row r="32" spans="2:6" x14ac:dyDescent="0.35">
      <c r="B32" s="54" t="s">
        <v>852</v>
      </c>
    </row>
    <row r="33" spans="2:6" x14ac:dyDescent="0.35">
      <c r="B33" s="55" t="s">
        <v>3</v>
      </c>
      <c r="C33" s="55" t="s">
        <v>847</v>
      </c>
      <c r="D33" s="55" t="s">
        <v>848</v>
      </c>
      <c r="E33" s="55" t="s">
        <v>849</v>
      </c>
      <c r="F33" s="55" t="s">
        <v>21</v>
      </c>
    </row>
    <row r="34" spans="2:6" x14ac:dyDescent="0.35">
      <c r="B34" s="44" t="s">
        <v>17</v>
      </c>
      <c r="C34" s="46">
        <f>IF(F29&gt;0, C29/F29, 0)</f>
        <v>0</v>
      </c>
      <c r="D34" s="46">
        <f>IF(F29&gt;0, D29/F29, 0)</f>
        <v>0</v>
      </c>
      <c r="E34" s="46">
        <f>IF(F29&gt;0, E29/F29, 0)</f>
        <v>1</v>
      </c>
      <c r="F34" s="47" t="s">
        <v>21</v>
      </c>
    </row>
    <row r="35" spans="2:6" x14ac:dyDescent="0.35">
      <c r="B35" s="44" t="s">
        <v>93</v>
      </c>
      <c r="C35" s="46">
        <f>IF(F30&gt;0, C30/F30, 0)</f>
        <v>0</v>
      </c>
      <c r="D35" s="46">
        <f>IF(F30&gt;0, D30/F30, 0)</f>
        <v>0</v>
      </c>
      <c r="E35" s="46">
        <f>IF(F30&gt;0, E30/F30, 0)</f>
        <v>1</v>
      </c>
      <c r="F35" s="47" t="s">
        <v>21</v>
      </c>
    </row>
    <row r="40" spans="2:6" ht="18.5" x14ac:dyDescent="0.45">
      <c r="B40" s="40" t="s">
        <v>854</v>
      </c>
    </row>
    <row r="42" spans="2:6" x14ac:dyDescent="0.35">
      <c r="B42" s="54" t="s">
        <v>846</v>
      </c>
    </row>
    <row r="43" spans="2:6" x14ac:dyDescent="0.35">
      <c r="B43" s="42" t="s">
        <v>6</v>
      </c>
      <c r="C43" s="42" t="s">
        <v>847</v>
      </c>
      <c r="D43" s="42" t="s">
        <v>848</v>
      </c>
      <c r="E43" s="42" t="s">
        <v>849</v>
      </c>
      <c r="F43" s="42" t="s">
        <v>850</v>
      </c>
    </row>
    <row r="44" spans="2:6" x14ac:dyDescent="0.35">
      <c r="B44" s="44" t="s">
        <v>855</v>
      </c>
      <c r="C44" s="45">
        <f>COUNTIFS('Recommendations'!G:G,"Phase1",'Recommendations'!M:M,"=Resolved")</f>
        <v>0</v>
      </c>
      <c r="D44" s="45">
        <f>COUNTIFS('Recommendations'!G:G,"=Phase1",'Recommendations'!M:M,"=Testing")</f>
        <v>0</v>
      </c>
      <c r="E44" s="45">
        <f>COUNTIFS('Recommendations'!G:G,"=Phase1",'Recommendations'!M:M,"=Outstanding")</f>
        <v>0</v>
      </c>
      <c r="F44" s="45">
        <f t="shared" ref="F44:F49" si="0">SUM(C44:E44)</f>
        <v>0</v>
      </c>
    </row>
    <row r="45" spans="2:6" x14ac:dyDescent="0.35">
      <c r="B45" s="44" t="s">
        <v>856</v>
      </c>
      <c r="C45" s="45">
        <f>COUNTIFS('Recommendations'!G:G,"Phase2",'Recommendations'!M:M,"=Resolved")</f>
        <v>0</v>
      </c>
      <c r="D45" s="45">
        <f>COUNTIFS('Recommendations'!G:G,"=Phase2",'Recommendations'!M:M,"=Testing")</f>
        <v>0</v>
      </c>
      <c r="E45" s="45">
        <f>COUNTIFS('Recommendations'!G:G,"=Phase2",'Recommendations'!M:M,"=Outstanding")</f>
        <v>0</v>
      </c>
      <c r="F45" s="45">
        <f t="shared" si="0"/>
        <v>0</v>
      </c>
    </row>
    <row r="46" spans="2:6" x14ac:dyDescent="0.35">
      <c r="B46" s="44" t="s">
        <v>857</v>
      </c>
      <c r="C46" s="45">
        <f>COUNTIFS('Recommendations'!G:G,"Phase3",'Recommendations'!M:M,"=Resolved")</f>
        <v>0</v>
      </c>
      <c r="D46" s="45">
        <f>COUNTIFS('Recommendations'!G:G,"=Phase3",'Recommendations'!M:M,"=Testing")</f>
        <v>0</v>
      </c>
      <c r="E46" s="45">
        <f>COUNTIFS('Recommendations'!G:G,"=Phase3",'Recommendations'!M:M,"=Outstanding")</f>
        <v>0</v>
      </c>
      <c r="F46" s="45">
        <f t="shared" si="0"/>
        <v>0</v>
      </c>
    </row>
    <row r="47" spans="2:6" x14ac:dyDescent="0.35">
      <c r="B47" s="44" t="s">
        <v>858</v>
      </c>
      <c r="C47" s="45">
        <f>COUNTIFS('Recommendations'!G:G,"Phase4",'Recommendations'!M:M,"=Resolved")</f>
        <v>0</v>
      </c>
      <c r="D47" s="45">
        <f>COUNTIFS('Recommendations'!G:G,"=Phase4",'Recommendations'!M:M,"=Testing")</f>
        <v>0</v>
      </c>
      <c r="E47" s="45">
        <f>COUNTIFS('Recommendations'!G:G,"=Phase4",'Recommendations'!M:M,"=Outstanding")</f>
        <v>0</v>
      </c>
      <c r="F47" s="45">
        <f t="shared" si="0"/>
        <v>0</v>
      </c>
    </row>
    <row r="48" spans="2:6" x14ac:dyDescent="0.35">
      <c r="B48" s="44" t="s">
        <v>859</v>
      </c>
      <c r="C48" s="45">
        <f>COUNTIFS('Recommendations'!G:G,"Phase5",'Recommendations'!M:M,"=Resolved")</f>
        <v>0</v>
      </c>
      <c r="D48" s="45">
        <f>COUNTIFS('Recommendations'!G:G,"=Phase5",'Recommendations'!M:M,"=Testing")</f>
        <v>0</v>
      </c>
      <c r="E48" s="45">
        <f>COUNTIFS('Recommendations'!G:G,"=Phase5",'Recommendations'!M:M,"=Outstanding")</f>
        <v>0</v>
      </c>
      <c r="F48" s="45">
        <f t="shared" si="0"/>
        <v>0</v>
      </c>
    </row>
    <row r="49" spans="2:6" x14ac:dyDescent="0.35">
      <c r="B49" s="44" t="s">
        <v>20</v>
      </c>
      <c r="C49" s="45">
        <f>COUNTIFS('Recommendations'!G:G,"Pending",'Recommendations'!M:M,"=Resolved")</f>
        <v>0</v>
      </c>
      <c r="D49" s="45">
        <f>COUNTIFS('Recommendations'!G:G,"=Pending",'Recommendations'!M:M,"=Testing")</f>
        <v>0</v>
      </c>
      <c r="E49" s="45">
        <f>COUNTIFS('Recommendations'!G:G,"=Pending",'Recommendations'!M:M,"=Outstanding")</f>
        <v>152</v>
      </c>
      <c r="F49" s="45">
        <f t="shared" si="0"/>
        <v>152</v>
      </c>
    </row>
    <row r="51" spans="2:6" x14ac:dyDescent="0.35">
      <c r="B51" s="54" t="s">
        <v>852</v>
      </c>
    </row>
    <row r="52" spans="2:6" x14ac:dyDescent="0.35">
      <c r="B52" s="55" t="s">
        <v>6</v>
      </c>
      <c r="C52" s="55" t="s">
        <v>847</v>
      </c>
      <c r="D52" s="55" t="s">
        <v>848</v>
      </c>
      <c r="E52" s="55" t="s">
        <v>849</v>
      </c>
      <c r="F52" s="55" t="s">
        <v>21</v>
      </c>
    </row>
    <row r="53" spans="2:6" x14ac:dyDescent="0.35">
      <c r="B53" s="44" t="s">
        <v>855</v>
      </c>
      <c r="C53" s="46">
        <f t="shared" ref="C53:C58" si="1">IF(F44&gt;0, C44/F44, 0)</f>
        <v>0</v>
      </c>
      <c r="D53" s="46">
        <f t="shared" ref="D53:D58" si="2">IF(F44&gt;0, D44/F44, 0)</f>
        <v>0</v>
      </c>
      <c r="E53" s="46">
        <f t="shared" ref="E53:E58" si="3">IF(F44&gt;0, E44/F44, 0)</f>
        <v>0</v>
      </c>
      <c r="F53" s="47" t="s">
        <v>21</v>
      </c>
    </row>
    <row r="54" spans="2:6" x14ac:dyDescent="0.35">
      <c r="B54" s="44" t="s">
        <v>856</v>
      </c>
      <c r="C54" s="46">
        <f t="shared" si="1"/>
        <v>0</v>
      </c>
      <c r="D54" s="46">
        <f t="shared" si="2"/>
        <v>0</v>
      </c>
      <c r="E54" s="46">
        <f t="shared" si="3"/>
        <v>0</v>
      </c>
      <c r="F54" s="47" t="s">
        <v>21</v>
      </c>
    </row>
    <row r="55" spans="2:6" x14ac:dyDescent="0.35">
      <c r="B55" s="44" t="s">
        <v>857</v>
      </c>
      <c r="C55" s="46">
        <f t="shared" si="1"/>
        <v>0</v>
      </c>
      <c r="D55" s="46">
        <f t="shared" si="2"/>
        <v>0</v>
      </c>
      <c r="E55" s="46">
        <f t="shared" si="3"/>
        <v>0</v>
      </c>
      <c r="F55" s="47" t="s">
        <v>21</v>
      </c>
    </row>
    <row r="56" spans="2:6" x14ac:dyDescent="0.35">
      <c r="B56" s="44" t="s">
        <v>858</v>
      </c>
      <c r="C56" s="46">
        <f t="shared" si="1"/>
        <v>0</v>
      </c>
      <c r="D56" s="46">
        <f t="shared" si="2"/>
        <v>0</v>
      </c>
      <c r="E56" s="46">
        <f t="shared" si="3"/>
        <v>0</v>
      </c>
      <c r="F56" s="47" t="s">
        <v>21</v>
      </c>
    </row>
    <row r="57" spans="2:6" x14ac:dyDescent="0.35">
      <c r="B57" s="44" t="s">
        <v>859</v>
      </c>
      <c r="C57" s="46">
        <f t="shared" si="1"/>
        <v>0</v>
      </c>
      <c r="D57" s="46">
        <f t="shared" si="2"/>
        <v>0</v>
      </c>
      <c r="E57" s="46">
        <f t="shared" si="3"/>
        <v>0</v>
      </c>
      <c r="F57" s="47" t="s">
        <v>21</v>
      </c>
    </row>
    <row r="58" spans="2:6" x14ac:dyDescent="0.35">
      <c r="B58" s="44" t="s">
        <v>20</v>
      </c>
      <c r="C58" s="46">
        <f t="shared" si="1"/>
        <v>0</v>
      </c>
      <c r="D58" s="46">
        <f t="shared" si="2"/>
        <v>0</v>
      </c>
      <c r="E58" s="46">
        <f t="shared" si="3"/>
        <v>1</v>
      </c>
      <c r="F58" s="47" t="s">
        <v>21</v>
      </c>
    </row>
    <row r="63" spans="2:6" ht="18.5" x14ac:dyDescent="0.45">
      <c r="B63" s="40" t="s">
        <v>860</v>
      </c>
    </row>
    <row r="65" spans="2:6" x14ac:dyDescent="0.35">
      <c r="B65" s="54" t="s">
        <v>846</v>
      </c>
    </row>
    <row r="66" spans="2:6" x14ac:dyDescent="0.35">
      <c r="B66" s="42" t="s">
        <v>2</v>
      </c>
      <c r="C66" s="42" t="s">
        <v>847</v>
      </c>
      <c r="D66" s="42" t="s">
        <v>848</v>
      </c>
      <c r="E66" s="42" t="s">
        <v>849</v>
      </c>
      <c r="F66" s="42" t="s">
        <v>850</v>
      </c>
    </row>
    <row r="67" spans="2:6" x14ac:dyDescent="0.35">
      <c r="B67" s="44" t="s">
        <v>87</v>
      </c>
      <c r="C67" s="45">
        <f>COUNTIFS('Recommendations'!C:C,"CAT I (High)",'Recommendations'!M:M,"=Resolved")</f>
        <v>0</v>
      </c>
      <c r="D67" s="45">
        <f>COUNTIFS('Recommendations'!C:C,"=CAT I (High)",'Recommendations'!M:M,"=Testing")</f>
        <v>0</v>
      </c>
      <c r="E67" s="45">
        <f>COUNTIFS('Recommendations'!C:C,"=CAT I (High)",'Recommendations'!M:M,"=Outstanding")</f>
        <v>16</v>
      </c>
      <c r="F67" s="45">
        <f>SUM(C67:E67)</f>
        <v>16</v>
      </c>
    </row>
    <row r="68" spans="2:6" x14ac:dyDescent="0.35">
      <c r="B68" s="44" t="s">
        <v>16</v>
      </c>
      <c r="C68" s="45">
        <f>COUNTIFS('Recommendations'!C:C,"CAT II (Medium)",'Recommendations'!M:M,"=Resolved")</f>
        <v>0</v>
      </c>
      <c r="D68" s="45">
        <f>COUNTIFS('Recommendations'!C:C,"=CAT II (Medium)",'Recommendations'!M:M,"=Testing")</f>
        <v>0</v>
      </c>
      <c r="E68" s="45">
        <f>COUNTIFS('Recommendations'!C:C,"=CAT II (Medium)",'Recommendations'!M:M,"=Outstanding")</f>
        <v>135</v>
      </c>
      <c r="F68" s="45">
        <f>SUM(C68:E68)</f>
        <v>135</v>
      </c>
    </row>
    <row r="69" spans="2:6" x14ac:dyDescent="0.35">
      <c r="B69" s="44" t="s">
        <v>169</v>
      </c>
      <c r="C69" s="45">
        <f>COUNTIFS('Recommendations'!C:C,"CAT III (Low)",'Recommendations'!M:M,"=Resolved")</f>
        <v>0</v>
      </c>
      <c r="D69" s="45">
        <f>COUNTIFS('Recommendations'!C:C,"=CAT III (Low)",'Recommendations'!M:M,"=Testing")</f>
        <v>0</v>
      </c>
      <c r="E69" s="45">
        <f>COUNTIFS('Recommendations'!C:C,"=CAT III (Low)",'Recommendations'!M:M,"=Outstanding")</f>
        <v>1</v>
      </c>
      <c r="F69" s="45">
        <f>SUM(C69:E69)</f>
        <v>1</v>
      </c>
    </row>
    <row r="71" spans="2:6" x14ac:dyDescent="0.35">
      <c r="B71" s="54" t="s">
        <v>852</v>
      </c>
    </row>
    <row r="72" spans="2:6" x14ac:dyDescent="0.35">
      <c r="B72" s="55" t="s">
        <v>2</v>
      </c>
      <c r="C72" s="55" t="s">
        <v>847</v>
      </c>
      <c r="D72" s="55" t="s">
        <v>848</v>
      </c>
      <c r="E72" s="55" t="s">
        <v>849</v>
      </c>
      <c r="F72" s="55" t="s">
        <v>21</v>
      </c>
    </row>
    <row r="73" spans="2:6" x14ac:dyDescent="0.35">
      <c r="B73" s="44" t="s">
        <v>87</v>
      </c>
      <c r="C73" s="46">
        <f>IF(F67&gt;0, C67/F67, 0)</f>
        <v>0</v>
      </c>
      <c r="D73" s="46">
        <f>IF(F67&gt;0, D67/F67, 0)</f>
        <v>0</v>
      </c>
      <c r="E73" s="46">
        <f>IF(F67&gt;0, E67/F67, 0)</f>
        <v>1</v>
      </c>
      <c r="F73" s="47" t="s">
        <v>21</v>
      </c>
    </row>
    <row r="74" spans="2:6" x14ac:dyDescent="0.35">
      <c r="B74" s="44" t="s">
        <v>16</v>
      </c>
      <c r="C74" s="46">
        <f>IF(F68&gt;0, C68/F68, 0)</f>
        <v>0</v>
      </c>
      <c r="D74" s="46">
        <f>IF(F68&gt;0, D68/F68, 0)</f>
        <v>0</v>
      </c>
      <c r="E74" s="46">
        <f>IF(F68&gt;0, E68/F68, 0)</f>
        <v>1</v>
      </c>
      <c r="F74" s="47" t="s">
        <v>21</v>
      </c>
    </row>
    <row r="75" spans="2:6" x14ac:dyDescent="0.35">
      <c r="B75" s="44" t="s">
        <v>169</v>
      </c>
      <c r="C75" s="46">
        <f>IF(F69&gt;0, C69/F69, 0)</f>
        <v>0</v>
      </c>
      <c r="D75" s="46">
        <f>IF(F69&gt;0, D69/F69, 0)</f>
        <v>0</v>
      </c>
      <c r="E75" s="46">
        <f>IF(F69&gt;0, E69/F69, 0)</f>
        <v>1</v>
      </c>
      <c r="F75" s="47" t="s">
        <v>21</v>
      </c>
    </row>
    <row r="80" spans="2:6" ht="18.5" x14ac:dyDescent="0.45">
      <c r="B80" s="40" t="s">
        <v>861</v>
      </c>
    </row>
    <row r="82" spans="2:6" x14ac:dyDescent="0.35">
      <c r="B82" s="54" t="s">
        <v>846</v>
      </c>
    </row>
    <row r="83" spans="2:6" x14ac:dyDescent="0.35">
      <c r="B83" s="42" t="s">
        <v>4</v>
      </c>
      <c r="C83" s="42" t="s">
        <v>847</v>
      </c>
      <c r="D83" s="42" t="s">
        <v>848</v>
      </c>
      <c r="E83" s="42" t="s">
        <v>849</v>
      </c>
      <c r="F83" s="42" t="s">
        <v>850</v>
      </c>
    </row>
    <row r="84" spans="2:6" x14ac:dyDescent="0.35">
      <c r="B84" s="44" t="s">
        <v>862</v>
      </c>
      <c r="C84" s="45">
        <f>COUNTIFS('Recommendations'!E:E,"Must",'Recommendations'!M:M,"=Resolved")</f>
        <v>0</v>
      </c>
      <c r="D84" s="45">
        <f>COUNTIFS('Recommendations'!E:E,"=Must",'Recommendations'!M:M,"=Testing")</f>
        <v>0</v>
      </c>
      <c r="E84" s="45">
        <f>COUNTIFS('Recommendations'!E:E,"=Must",'Recommendations'!M:M,"=Outstanding")</f>
        <v>0</v>
      </c>
      <c r="F84" s="45">
        <f>SUM(C84:E84)</f>
        <v>0</v>
      </c>
    </row>
    <row r="85" spans="2:6" x14ac:dyDescent="0.35">
      <c r="B85" s="44" t="s">
        <v>863</v>
      </c>
      <c r="C85" s="45">
        <f>COUNTIFS('Recommendations'!E:E,"Should",'Recommendations'!M:M,"=Resolved")</f>
        <v>0</v>
      </c>
      <c r="D85" s="45">
        <f>COUNTIFS('Recommendations'!E:E,"=Should",'Recommendations'!M:M,"=Testing")</f>
        <v>0</v>
      </c>
      <c r="E85" s="45">
        <f>COUNTIFS('Recommendations'!E:E,"=Should",'Recommendations'!M:M,"=Outstanding")</f>
        <v>0</v>
      </c>
      <c r="F85" s="45">
        <f>SUM(C85:E85)</f>
        <v>0</v>
      </c>
    </row>
    <row r="86" spans="2:6" x14ac:dyDescent="0.35">
      <c r="B86" s="44" t="s">
        <v>864</v>
      </c>
      <c r="C86" s="45">
        <f>COUNTIFS('Recommendations'!E:E,"Could",'Recommendations'!M:M,"=Resolved")</f>
        <v>0</v>
      </c>
      <c r="D86" s="45">
        <f>COUNTIFS('Recommendations'!E:E,"=Could",'Recommendations'!M:M,"=Testing")</f>
        <v>0</v>
      </c>
      <c r="E86" s="45">
        <f>COUNTIFS('Recommendations'!E:E,"=Could",'Recommendations'!M:M,"=Outstanding")</f>
        <v>0</v>
      </c>
      <c r="F86" s="45">
        <f>SUM(C86:E86)</f>
        <v>0</v>
      </c>
    </row>
    <row r="87" spans="2:6" x14ac:dyDescent="0.35">
      <c r="B87" s="44" t="s">
        <v>865</v>
      </c>
      <c r="C87" s="45">
        <f>COUNTIFS('Recommendations'!E:E,"Won't",'Recommendations'!M:M,"=Resolved")</f>
        <v>0</v>
      </c>
      <c r="D87" s="45">
        <f>COUNTIFS('Recommendations'!E:E,"=Won't",'Recommendations'!M:M,"=Testing")</f>
        <v>0</v>
      </c>
      <c r="E87" s="45">
        <f>COUNTIFS('Recommendations'!E:E,"=Won't",'Recommendations'!M:M,"=Outstanding")</f>
        <v>0</v>
      </c>
      <c r="F87" s="45">
        <f>SUM(C87:E87)</f>
        <v>0</v>
      </c>
    </row>
    <row r="88" spans="2:6" x14ac:dyDescent="0.35">
      <c r="B88" s="44" t="s">
        <v>18</v>
      </c>
      <c r="C88" s="45">
        <f>COUNTIFS('Recommendations'!E:E,"Unassigned",'Recommendations'!M:M,"=Resolved")</f>
        <v>0</v>
      </c>
      <c r="D88" s="45">
        <f>COUNTIFS('Recommendations'!E:E,"=Unassigned",'Recommendations'!M:M,"=Testing")</f>
        <v>0</v>
      </c>
      <c r="E88" s="45">
        <f>COUNTIFS('Recommendations'!E:E,"=Unassigned",'Recommendations'!M:M,"=Outstanding")</f>
        <v>152</v>
      </c>
      <c r="F88" s="45">
        <f>SUM(C88:E88)</f>
        <v>152</v>
      </c>
    </row>
    <row r="90" spans="2:6" x14ac:dyDescent="0.35">
      <c r="B90" s="54" t="s">
        <v>852</v>
      </c>
    </row>
    <row r="91" spans="2:6" x14ac:dyDescent="0.35">
      <c r="B91" s="55" t="s">
        <v>4</v>
      </c>
      <c r="C91" s="55" t="s">
        <v>847</v>
      </c>
      <c r="D91" s="55" t="s">
        <v>848</v>
      </c>
      <c r="E91" s="55" t="s">
        <v>849</v>
      </c>
      <c r="F91" s="55" t="s">
        <v>21</v>
      </c>
    </row>
    <row r="92" spans="2:6" x14ac:dyDescent="0.35">
      <c r="B92" s="44" t="s">
        <v>862</v>
      </c>
      <c r="C92" s="46">
        <f>IF(F84&gt;0, C84/F84, 0)</f>
        <v>0</v>
      </c>
      <c r="D92" s="46">
        <f>IF(F84&gt;0, D84/F84, 0)</f>
        <v>0</v>
      </c>
      <c r="E92" s="46">
        <f>IF(F84&gt;0, E84/F84, 0)</f>
        <v>0</v>
      </c>
      <c r="F92" s="47" t="s">
        <v>21</v>
      </c>
    </row>
    <row r="93" spans="2:6" x14ac:dyDescent="0.35">
      <c r="B93" s="44" t="s">
        <v>863</v>
      </c>
      <c r="C93" s="46">
        <f>IF(F85&gt;0, C85/F85, 0)</f>
        <v>0</v>
      </c>
      <c r="D93" s="46">
        <f>IF(F85&gt;0, D85/F85, 0)</f>
        <v>0</v>
      </c>
      <c r="E93" s="46">
        <f>IF(F85&gt;0, E85/F85, 0)</f>
        <v>0</v>
      </c>
      <c r="F93" s="47" t="s">
        <v>21</v>
      </c>
    </row>
    <row r="94" spans="2:6" x14ac:dyDescent="0.35">
      <c r="B94" s="44" t="s">
        <v>864</v>
      </c>
      <c r="C94" s="46">
        <f>IF(F86&gt;0, C86/F86, 0)</f>
        <v>0</v>
      </c>
      <c r="D94" s="46">
        <f>IF(F86&gt;0, D86/F86, 0)</f>
        <v>0</v>
      </c>
      <c r="E94" s="46">
        <f>IF(F86&gt;0, E86/F86, 0)</f>
        <v>0</v>
      </c>
      <c r="F94" s="47" t="s">
        <v>21</v>
      </c>
    </row>
    <row r="95" spans="2:6" x14ac:dyDescent="0.35">
      <c r="B95" s="44" t="s">
        <v>865</v>
      </c>
      <c r="C95" s="46">
        <f>IF(F87&gt;0, C87/F87, 0)</f>
        <v>0</v>
      </c>
      <c r="D95" s="46">
        <f>IF(F87&gt;0, D87/F87, 0)</f>
        <v>0</v>
      </c>
      <c r="E95" s="46">
        <f>IF(F87&gt;0, E87/F87, 0)</f>
        <v>0</v>
      </c>
      <c r="F95" s="47" t="s">
        <v>21</v>
      </c>
    </row>
    <row r="96" spans="2:6" x14ac:dyDescent="0.35">
      <c r="B96" s="44" t="s">
        <v>18</v>
      </c>
      <c r="C96" s="46">
        <f>IF(F88&gt;0, C88/F88, 0)</f>
        <v>0</v>
      </c>
      <c r="D96" s="46">
        <f>IF(F88&gt;0, D88/F88, 0)</f>
        <v>0</v>
      </c>
      <c r="E96" s="46">
        <f>IF(F88&gt;0, E88/F88, 0)</f>
        <v>1</v>
      </c>
      <c r="F96" s="47" t="s">
        <v>21</v>
      </c>
    </row>
    <row r="101" spans="2:6" ht="18.5" x14ac:dyDescent="0.45">
      <c r="B101" s="40" t="s">
        <v>866</v>
      </c>
    </row>
    <row r="103" spans="2:6" x14ac:dyDescent="0.35">
      <c r="B103" s="54" t="s">
        <v>846</v>
      </c>
    </row>
    <row r="104" spans="2:6" x14ac:dyDescent="0.35">
      <c r="B104" s="42" t="s">
        <v>867</v>
      </c>
      <c r="C104" s="42" t="s">
        <v>847</v>
      </c>
      <c r="D104" s="42" t="s">
        <v>848</v>
      </c>
      <c r="E104" s="42" t="s">
        <v>849</v>
      </c>
      <c r="F104" s="42" t="s">
        <v>850</v>
      </c>
    </row>
    <row r="105" spans="2:6" x14ac:dyDescent="0.35">
      <c r="B105" s="44" t="s">
        <v>868</v>
      </c>
      <c r="C105" s="45">
        <f>COUNTIFS('Recommendations'!F:F,"Low",'Recommendations'!M:M,"=Resolved")</f>
        <v>0</v>
      </c>
      <c r="D105" s="45">
        <f>COUNTIFS('Recommendations'!F:F,"=Low",'Recommendations'!M:M,"=Testing")</f>
        <v>0</v>
      </c>
      <c r="E105" s="45">
        <f>COUNTIFS('Recommendations'!F:F,"=Low",'Recommendations'!M:M,"=Outstanding")</f>
        <v>0</v>
      </c>
      <c r="F105" s="45">
        <f>SUM(C105:E105)</f>
        <v>0</v>
      </c>
    </row>
    <row r="106" spans="2:6" x14ac:dyDescent="0.35">
      <c r="B106" s="44" t="s">
        <v>869</v>
      </c>
      <c r="C106" s="45">
        <f>COUNTIFS('Recommendations'!F:F,"Medium",'Recommendations'!M:M,"=Resolved")</f>
        <v>0</v>
      </c>
      <c r="D106" s="45">
        <f>COUNTIFS('Recommendations'!F:F,"=Medium",'Recommendations'!M:M,"=Testing")</f>
        <v>0</v>
      </c>
      <c r="E106" s="45">
        <f>COUNTIFS('Recommendations'!F:F,"=Medium",'Recommendations'!M:M,"=Outstanding")</f>
        <v>0</v>
      </c>
      <c r="F106" s="45">
        <f>SUM(C106:E106)</f>
        <v>0</v>
      </c>
    </row>
    <row r="107" spans="2:6" x14ac:dyDescent="0.35">
      <c r="B107" s="44" t="s">
        <v>870</v>
      </c>
      <c r="C107" s="45">
        <f>COUNTIFS('Recommendations'!F:F,"High",'Recommendations'!M:M,"=Resolved")</f>
        <v>0</v>
      </c>
      <c r="D107" s="45">
        <f>COUNTIFS('Recommendations'!F:F,"=High",'Recommendations'!M:M,"=Testing")</f>
        <v>0</v>
      </c>
      <c r="E107" s="45">
        <f>COUNTIFS('Recommendations'!F:F,"=High",'Recommendations'!M:M,"=Outstanding")</f>
        <v>0</v>
      </c>
      <c r="F107" s="45">
        <f>SUM(C107:E107)</f>
        <v>0</v>
      </c>
    </row>
    <row r="108" spans="2:6" x14ac:dyDescent="0.35">
      <c r="B108" s="44" t="s">
        <v>19</v>
      </c>
      <c r="C108" s="45">
        <f>COUNTIFS('Recommendations'!F:F,"Unassessed",'Recommendations'!M:M,"=Resolved")</f>
        <v>0</v>
      </c>
      <c r="D108" s="45">
        <f>COUNTIFS('Recommendations'!F:F,"=Unassessed",'Recommendations'!M:M,"=Testing")</f>
        <v>0</v>
      </c>
      <c r="E108" s="45">
        <f>COUNTIFS('Recommendations'!F:F,"=Unassessed",'Recommendations'!M:M,"=Outstanding")</f>
        <v>152</v>
      </c>
      <c r="F108" s="45">
        <f>SUM(C108:E108)</f>
        <v>152</v>
      </c>
    </row>
    <row r="110" spans="2:6" x14ac:dyDescent="0.35">
      <c r="B110" s="54" t="s">
        <v>852</v>
      </c>
    </row>
    <row r="111" spans="2:6" x14ac:dyDescent="0.35">
      <c r="B111" s="55" t="s">
        <v>867</v>
      </c>
      <c r="C111" s="55" t="s">
        <v>847</v>
      </c>
      <c r="D111" s="55" t="s">
        <v>848</v>
      </c>
      <c r="E111" s="55" t="s">
        <v>849</v>
      </c>
      <c r="F111" s="55" t="s">
        <v>21</v>
      </c>
    </row>
    <row r="112" spans="2:6" x14ac:dyDescent="0.35">
      <c r="B112" s="44" t="s">
        <v>868</v>
      </c>
      <c r="C112" s="46">
        <f>IF(F105&gt;0, C105/F105, 0)</f>
        <v>0</v>
      </c>
      <c r="D112" s="46">
        <f>IF(F105&gt;0, D105/F105, 0)</f>
        <v>0</v>
      </c>
      <c r="E112" s="46">
        <f>IF(F105&gt;0, E105/F105, 0)</f>
        <v>0</v>
      </c>
      <c r="F112" s="47" t="s">
        <v>21</v>
      </c>
    </row>
    <row r="113" spans="2:15" x14ac:dyDescent="0.35">
      <c r="B113" s="44" t="s">
        <v>869</v>
      </c>
      <c r="C113" s="46">
        <f>IF(F106&gt;0, C106/F106, 0)</f>
        <v>0</v>
      </c>
      <c r="D113" s="46">
        <f>IF(F106&gt;0, D106/F106, 0)</f>
        <v>0</v>
      </c>
      <c r="E113" s="46">
        <f>IF(F106&gt;0, E106/F106, 0)</f>
        <v>0</v>
      </c>
      <c r="F113" s="47" t="s">
        <v>21</v>
      </c>
    </row>
    <row r="114" spans="2:15" x14ac:dyDescent="0.35">
      <c r="B114" s="44" t="s">
        <v>870</v>
      </c>
      <c r="C114" s="46">
        <f>IF(F107&gt;0, C107/F107, 0)</f>
        <v>0</v>
      </c>
      <c r="D114" s="46">
        <f>IF(F107&gt;0, D107/F107, 0)</f>
        <v>0</v>
      </c>
      <c r="E114" s="46">
        <f>IF(F107&gt;0, E107/F107, 0)</f>
        <v>0</v>
      </c>
      <c r="F114" s="47" t="s">
        <v>21</v>
      </c>
    </row>
    <row r="115" spans="2:15" x14ac:dyDescent="0.35">
      <c r="B115" s="44" t="s">
        <v>19</v>
      </c>
      <c r="C115" s="46">
        <f>IF(F108&gt;0, C108/F108, 0)</f>
        <v>0</v>
      </c>
      <c r="D115" s="46">
        <f>IF(F108&gt;0, D108/F108, 0)</f>
        <v>0</v>
      </c>
      <c r="E115" s="46">
        <f>IF(F108&gt;0, E108/F108, 0)</f>
        <v>1</v>
      </c>
      <c r="F115" s="47" t="s">
        <v>21</v>
      </c>
    </row>
    <row r="120" spans="2:15" ht="18.5" x14ac:dyDescent="0.45">
      <c r="B120" s="40" t="s">
        <v>871</v>
      </c>
      <c r="J120" s="40" t="s">
        <v>872</v>
      </c>
    </row>
    <row r="121" spans="2:15" x14ac:dyDescent="0.35">
      <c r="B121" s="42" t="s">
        <v>6</v>
      </c>
      <c r="C121" s="87" t="s">
        <v>873</v>
      </c>
      <c r="D121" s="87"/>
      <c r="E121" s="42" t="s">
        <v>839</v>
      </c>
      <c r="F121" s="42" t="s">
        <v>847</v>
      </c>
      <c r="G121" s="87" t="s">
        <v>874</v>
      </c>
      <c r="H121" s="87"/>
      <c r="J121" s="42" t="s">
        <v>6</v>
      </c>
      <c r="K121" s="42" t="s">
        <v>862</v>
      </c>
      <c r="L121" s="42" t="s">
        <v>863</v>
      </c>
      <c r="M121" s="42" t="s">
        <v>864</v>
      </c>
      <c r="N121" s="42" t="s">
        <v>865</v>
      </c>
      <c r="O121" s="42" t="s">
        <v>18</v>
      </c>
    </row>
    <row r="122" spans="2:15" x14ac:dyDescent="0.35">
      <c r="B122" s="48" t="s">
        <v>855</v>
      </c>
      <c r="C122" s="88" t="s">
        <v>21</v>
      </c>
      <c r="D122" s="88"/>
      <c r="E122" s="45">
        <f>COUNTIF('Recommendations'!G:G,"Phase1")-COUNTIFS('Recommendations'!G:G,"Phase1",'Recommendations'!H:H,"Risk Accepted")-COUNTIFS('Recommendations'!G:G,"Phase1",'Recommendations'!H:H,"N/A")</f>
        <v>0</v>
      </c>
      <c r="F122" s="45">
        <f>COUNTIFS('Recommendations'!G:G,"Phase1",'Recommendations'!M:M,"Resolved")</f>
        <v>0</v>
      </c>
      <c r="G122" s="89">
        <f t="shared" ref="G122:G127" si="4">IF(E122&gt;0,F122/E122,0)</f>
        <v>0</v>
      </c>
      <c r="H122" s="89"/>
      <c r="J122" s="48" t="s">
        <v>855</v>
      </c>
      <c r="K122" s="45">
        <f>COUNTIFS('Recommendations'!G:G,"Phase1",'Recommendations'!E:E,"Must")</f>
        <v>0</v>
      </c>
      <c r="L122" s="45">
        <f>COUNTIFS('Recommendations'!G:G,"Phase1",'Recommendations'!E:E,"Should")</f>
        <v>0</v>
      </c>
      <c r="M122" s="45">
        <f>COUNTIFS('Recommendations'!G:G,"Phase1",'Recommendations'!E:E,"Could")</f>
        <v>0</v>
      </c>
      <c r="N122" s="45">
        <f>COUNTIFS('Recommendations'!G:G,"Phase1",'Recommendations'!E:E,"Won't")</f>
        <v>0</v>
      </c>
      <c r="O122" s="45">
        <f>COUNTIFS('Recommendations'!G:G,"Phase1",'Recommendations'!E:E,"Unassigned")</f>
        <v>0</v>
      </c>
    </row>
    <row r="123" spans="2:15" x14ac:dyDescent="0.35">
      <c r="B123" s="48" t="s">
        <v>856</v>
      </c>
      <c r="C123" s="88" t="s">
        <v>21</v>
      </c>
      <c r="D123" s="88"/>
      <c r="E123" s="45">
        <f>COUNTIF('Recommendations'!G:G,"Phase2")-COUNTIFS('Recommendations'!G:G,"Phase2",'Recommendations'!H:H,"Risk Accepted")-COUNTIFS('Recommendations'!G:G,"Phase2",'Recommendations'!H:H,"N/A")</f>
        <v>0</v>
      </c>
      <c r="F123" s="45">
        <f>COUNTIFS('Recommendations'!G:G,"Phase2",'Recommendations'!M:M,"Resolved")</f>
        <v>0</v>
      </c>
      <c r="G123" s="89">
        <f t="shared" si="4"/>
        <v>0</v>
      </c>
      <c r="H123" s="89"/>
      <c r="J123" s="48" t="s">
        <v>856</v>
      </c>
      <c r="K123" s="45">
        <f>COUNTIFS('Recommendations'!G:G,"Phase2",'Recommendations'!E:E,"Must")</f>
        <v>0</v>
      </c>
      <c r="L123" s="45">
        <f>COUNTIFS('Recommendations'!G:G,"Phase2",'Recommendations'!E:E,"Should")</f>
        <v>0</v>
      </c>
      <c r="M123" s="45">
        <f>COUNTIFS('Recommendations'!G:G,"Phase2",'Recommendations'!E:E,"Could")</f>
        <v>0</v>
      </c>
      <c r="N123" s="45">
        <f>COUNTIFS('Recommendations'!G:G,"Phase2",'Recommendations'!E:E,"Won't")</f>
        <v>0</v>
      </c>
      <c r="O123" s="45">
        <f>COUNTIFS('Recommendations'!G:G,"Phase2",'Recommendations'!E:E,"Unassigned")</f>
        <v>0</v>
      </c>
    </row>
    <row r="124" spans="2:15" x14ac:dyDescent="0.35">
      <c r="B124" s="48" t="s">
        <v>857</v>
      </c>
      <c r="C124" s="88" t="s">
        <v>21</v>
      </c>
      <c r="D124" s="88"/>
      <c r="E124" s="45">
        <f>COUNTIF('Recommendations'!G:G,"Phase3")-COUNTIFS('Recommendations'!G:G,"Phase3",'Recommendations'!H:H,"Risk Accepted")-COUNTIFS('Recommendations'!G:G,"Phase3",'Recommendations'!H:H,"N/A")</f>
        <v>0</v>
      </c>
      <c r="F124" s="45">
        <f>COUNTIFS('Recommendations'!G:G,"Phase3",'Recommendations'!M:M,"Resolved")</f>
        <v>0</v>
      </c>
      <c r="G124" s="89">
        <f t="shared" si="4"/>
        <v>0</v>
      </c>
      <c r="H124" s="89"/>
      <c r="J124" s="48" t="s">
        <v>857</v>
      </c>
      <c r="K124" s="45">
        <f>COUNTIFS('Recommendations'!G:G,"Phase3",'Recommendations'!E:E,"Must")</f>
        <v>0</v>
      </c>
      <c r="L124" s="45">
        <f>COUNTIFS('Recommendations'!G:G,"Phase3",'Recommendations'!E:E,"Should")</f>
        <v>0</v>
      </c>
      <c r="M124" s="45">
        <f>COUNTIFS('Recommendations'!G:G,"Phase3",'Recommendations'!E:E,"Could")</f>
        <v>0</v>
      </c>
      <c r="N124" s="45">
        <f>COUNTIFS('Recommendations'!G:G,"Phase3",'Recommendations'!E:E,"Won't")</f>
        <v>0</v>
      </c>
      <c r="O124" s="45">
        <f>COUNTIFS('Recommendations'!G:G,"Phase3",'Recommendations'!E:E,"Unassigned")</f>
        <v>0</v>
      </c>
    </row>
    <row r="125" spans="2:15" x14ac:dyDescent="0.35">
      <c r="B125" s="48" t="s">
        <v>858</v>
      </c>
      <c r="C125" s="88" t="s">
        <v>21</v>
      </c>
      <c r="D125" s="88"/>
      <c r="E125" s="45">
        <f>COUNTIF('Recommendations'!G:G,"Phase4")-COUNTIFS('Recommendations'!G:G,"Phase4",'Recommendations'!H:H,"Risk Accepted")-COUNTIFS('Recommendations'!G:G,"Phase4",'Recommendations'!H:H,"N/A")</f>
        <v>0</v>
      </c>
      <c r="F125" s="45">
        <f>COUNTIFS('Recommendations'!G:G,"Phase4",'Recommendations'!M:M,"Resolved")</f>
        <v>0</v>
      </c>
      <c r="G125" s="89">
        <f t="shared" si="4"/>
        <v>0</v>
      </c>
      <c r="H125" s="89"/>
      <c r="J125" s="48" t="s">
        <v>858</v>
      </c>
      <c r="K125" s="45">
        <f>COUNTIFS('Recommendations'!G:G,"Phase4",'Recommendations'!E:E,"Must")</f>
        <v>0</v>
      </c>
      <c r="L125" s="45">
        <f>COUNTIFS('Recommendations'!G:G,"Phase4",'Recommendations'!E:E,"Should")</f>
        <v>0</v>
      </c>
      <c r="M125" s="45">
        <f>COUNTIFS('Recommendations'!G:G,"Phase4",'Recommendations'!E:E,"Could")</f>
        <v>0</v>
      </c>
      <c r="N125" s="45">
        <f>COUNTIFS('Recommendations'!G:G,"Phase4",'Recommendations'!E:E,"Won't")</f>
        <v>0</v>
      </c>
      <c r="O125" s="45">
        <f>COUNTIFS('Recommendations'!G:G,"Phase4",'Recommendations'!E:E,"Unassigned")</f>
        <v>0</v>
      </c>
    </row>
    <row r="126" spans="2:15" x14ac:dyDescent="0.35">
      <c r="B126" s="48" t="s">
        <v>859</v>
      </c>
      <c r="C126" s="88" t="s">
        <v>21</v>
      </c>
      <c r="D126" s="88"/>
      <c r="E126" s="45">
        <f>COUNTIF('Recommendations'!G:G,"Phase5")-COUNTIFS('Recommendations'!G:G,"Phase5",'Recommendations'!H:H,"Risk Accepted")-COUNTIFS('Recommendations'!G:G,"Phase5",'Recommendations'!H:H,"N/A")</f>
        <v>0</v>
      </c>
      <c r="F126" s="45">
        <f>COUNTIFS('Recommendations'!G:G,"Phase5",'Recommendations'!M:M,"Resolved")</f>
        <v>0</v>
      </c>
      <c r="G126" s="89">
        <f t="shared" si="4"/>
        <v>0</v>
      </c>
      <c r="H126" s="89"/>
      <c r="J126" s="48" t="s">
        <v>859</v>
      </c>
      <c r="K126" s="45">
        <f>COUNTIFS('Recommendations'!G:G,"Phase5",'Recommendations'!E:E,"Must")</f>
        <v>0</v>
      </c>
      <c r="L126" s="45">
        <f>COUNTIFS('Recommendations'!G:G,"Phase5",'Recommendations'!E:E,"Should")</f>
        <v>0</v>
      </c>
      <c r="M126" s="45">
        <f>COUNTIFS('Recommendations'!G:G,"Phase5",'Recommendations'!E:E,"Could")</f>
        <v>0</v>
      </c>
      <c r="N126" s="45">
        <f>COUNTIFS('Recommendations'!G:G,"Phase5",'Recommendations'!E:E,"Won't")</f>
        <v>0</v>
      </c>
      <c r="O126" s="45">
        <f>COUNTIFS('Recommendations'!G:G,"Phase5",'Recommendations'!E:E,"Unassigned")</f>
        <v>0</v>
      </c>
    </row>
    <row r="127" spans="2:15" x14ac:dyDescent="0.35">
      <c r="B127" s="48" t="s">
        <v>20</v>
      </c>
      <c r="C127" s="88" t="s">
        <v>21</v>
      </c>
      <c r="D127" s="88"/>
      <c r="E127" s="45">
        <f>COUNTIF('Recommendations'!G:G,"Pending")-COUNTIFS('Recommendations'!G:G,"Pending",'Recommendations'!H:H,"Risk Accepted")-COUNTIFS('Recommendations'!G:G,"Pending",'Recommendations'!H:H,"N/A")</f>
        <v>152</v>
      </c>
      <c r="F127" s="45">
        <f>COUNTIFS('Recommendations'!G:G,"Pending",'Recommendations'!M:M,"Resolved")</f>
        <v>0</v>
      </c>
      <c r="G127" s="89">
        <f t="shared" si="4"/>
        <v>0</v>
      </c>
      <c r="H127" s="89"/>
      <c r="J127" s="48" t="s">
        <v>20</v>
      </c>
      <c r="K127" s="45">
        <f>COUNTIFS('Recommendations'!G:G,"Pending",'Recommendations'!E:E,"Must")</f>
        <v>0</v>
      </c>
      <c r="L127" s="45">
        <f>COUNTIFS('Recommendations'!G:G,"Pending",'Recommendations'!E:E,"Should")</f>
        <v>0</v>
      </c>
      <c r="M127" s="45">
        <f>COUNTIFS('Recommendations'!G:G,"Pending",'Recommendations'!E:E,"Could")</f>
        <v>0</v>
      </c>
      <c r="N127" s="45">
        <f>COUNTIFS('Recommendations'!G:G,"Pending",'Recommendations'!E:E,"Won't")</f>
        <v>0</v>
      </c>
      <c r="O127" s="45">
        <f>COUNTIFS('Recommendations'!G:G,"Pending",'Recommendations'!E:E,"Unassigned")</f>
        <v>152</v>
      </c>
    </row>
    <row r="134" spans="2:24" ht="21" x14ac:dyDescent="0.5">
      <c r="B134" s="40" t="s">
        <v>875</v>
      </c>
      <c r="P134" s="57" t="s">
        <v>876</v>
      </c>
    </row>
    <row r="136" spans="2:24" ht="60" customHeight="1" x14ac:dyDescent="0.35">
      <c r="B136" s="90" t="s">
        <v>877</v>
      </c>
      <c r="C136" s="83"/>
      <c r="D136" s="83"/>
      <c r="E136" s="83"/>
      <c r="F136" s="83"/>
      <c r="P136" s="90" t="s">
        <v>878</v>
      </c>
      <c r="Q136" s="83"/>
      <c r="R136" s="83"/>
      <c r="S136" s="83"/>
      <c r="T136" s="83"/>
      <c r="U136" s="83"/>
      <c r="V136" s="83"/>
      <c r="W136" s="83"/>
    </row>
    <row r="138" spans="2:24" ht="30" customHeight="1" x14ac:dyDescent="0.35">
      <c r="P138" s="58" t="s">
        <v>879</v>
      </c>
      <c r="Q138" s="59">
        <f>C16</f>
        <v>0</v>
      </c>
      <c r="R138" s="60"/>
      <c r="S138" s="59">
        <f>C84</f>
        <v>0</v>
      </c>
      <c r="T138" s="60"/>
      <c r="U138" s="59">
        <f>C85</f>
        <v>0</v>
      </c>
      <c r="V138" s="60"/>
      <c r="W138" s="59">
        <f>C86</f>
        <v>0</v>
      </c>
      <c r="X138" s="60"/>
    </row>
    <row r="139" spans="2:24" ht="35" customHeight="1" x14ac:dyDescent="0.35">
      <c r="P139" s="61" t="s">
        <v>880</v>
      </c>
      <c r="Q139" s="61" t="s">
        <v>881</v>
      </c>
      <c r="R139" s="61" t="s">
        <v>882</v>
      </c>
      <c r="S139" s="61" t="s">
        <v>883</v>
      </c>
      <c r="T139" s="61" t="s">
        <v>884</v>
      </c>
      <c r="U139" s="61" t="s">
        <v>885</v>
      </c>
      <c r="V139" s="61" t="s">
        <v>886</v>
      </c>
      <c r="W139" s="61" t="s">
        <v>887</v>
      </c>
      <c r="X139" s="61" t="s">
        <v>888</v>
      </c>
    </row>
    <row r="140" spans="2:24" x14ac:dyDescent="0.35">
      <c r="O140" s="62" t="s">
        <v>889</v>
      </c>
      <c r="P140" s="63" t="s">
        <v>890</v>
      </c>
      <c r="Q140" s="64">
        <v>0</v>
      </c>
      <c r="R140" s="65">
        <f>IF(Dashboard!F16&gt;0, Q140/Dashboard!F16, "")</f>
        <v>0</v>
      </c>
      <c r="S140" s="64">
        <v>0</v>
      </c>
      <c r="T140" s="65" t="str">
        <f>IF(AND(NOT(ISBLANK(S140)),Dashboard!F84&gt;0), S140/Dashboard!F84, "")</f>
        <v/>
      </c>
      <c r="U140" s="64">
        <v>0</v>
      </c>
      <c r="V140" s="65" t="str">
        <f>IF(AND(NOT(ISBLANK(U140)),Dashboard!F85&gt;0), U140/Dashboard!F85, "")</f>
        <v/>
      </c>
      <c r="W140" s="64">
        <v>0</v>
      </c>
      <c r="X140" s="65" t="str">
        <f>IF(AND(NOT(ISBLANK(W140)),Dashboard!F86&gt;0), W140/Dashboard!F86, "")</f>
        <v/>
      </c>
    </row>
    <row r="141" spans="2:24" x14ac:dyDescent="0.35">
      <c r="P141" s="56"/>
      <c r="Q141" s="43"/>
      <c r="R141" s="46" t="str">
        <f>IF(AND(NOT(ISBLANK(Q141)),Dashboard!F16&gt;0), Q141/Dashboard!F16, "")</f>
        <v/>
      </c>
      <c r="S141" s="43"/>
      <c r="T141" s="46" t="str">
        <f>IF(AND(NOT(ISBLANK(S141)),Dashboard!F84&gt;0), S141/Dashboard!F84, "")</f>
        <v/>
      </c>
      <c r="U141" s="43"/>
      <c r="V141" s="46" t="str">
        <f>IF(AND(NOT(ISBLANK(U141)),Dashboard!F85&gt;0), U141/Dashboard!F85, "")</f>
        <v/>
      </c>
      <c r="W141" s="43"/>
      <c r="X141" s="46" t="str">
        <f>IF(AND(NOT(ISBLANK(W141)),Dashboard!F86&gt;0), W141/Dashboard!F86, "")</f>
        <v/>
      </c>
    </row>
    <row r="142" spans="2:24" x14ac:dyDescent="0.35">
      <c r="P142" s="56"/>
      <c r="Q142" s="43"/>
      <c r="R142" s="46" t="str">
        <f>IF(AND(NOT(ISBLANK(Q142)),Dashboard!F16&gt;0), Q142/Dashboard!F16, "")</f>
        <v/>
      </c>
      <c r="S142" s="43"/>
      <c r="T142" s="46" t="str">
        <f>IF(AND(NOT(ISBLANK(S142)),Dashboard!F84&gt;0), S142/Dashboard!F84, "")</f>
        <v/>
      </c>
      <c r="U142" s="43"/>
      <c r="V142" s="46" t="str">
        <f>IF(AND(NOT(ISBLANK(U142)),Dashboard!F85&gt;0), U142/Dashboard!F85, "")</f>
        <v/>
      </c>
      <c r="W142" s="43"/>
      <c r="X142" s="46" t="str">
        <f>IF(AND(NOT(ISBLANK(W142)),Dashboard!F86&gt;0), W142/Dashboard!F86, "")</f>
        <v/>
      </c>
    </row>
    <row r="143" spans="2:24" x14ac:dyDescent="0.35">
      <c r="P143" s="56"/>
      <c r="Q143" s="43"/>
      <c r="R143" s="46" t="str">
        <f>IF(AND(NOT(ISBLANK(Q143)),Dashboard!F16&gt;0), Q143/Dashboard!F16, "")</f>
        <v/>
      </c>
      <c r="S143" s="43"/>
      <c r="T143" s="46" t="str">
        <f>IF(AND(NOT(ISBLANK(S143)),Dashboard!F84&gt;0), S143/Dashboard!F84, "")</f>
        <v/>
      </c>
      <c r="U143" s="43"/>
      <c r="V143" s="46" t="str">
        <f>IF(AND(NOT(ISBLANK(U143)),Dashboard!F85&gt;0), U143/Dashboard!F85, "")</f>
        <v/>
      </c>
      <c r="W143" s="43"/>
      <c r="X143" s="46" t="str">
        <f>IF(AND(NOT(ISBLANK(W143)),Dashboard!F86&gt;0), W143/Dashboard!F86, "")</f>
        <v/>
      </c>
    </row>
    <row r="144" spans="2:24" x14ac:dyDescent="0.35">
      <c r="P144" s="56"/>
      <c r="Q144" s="43"/>
      <c r="R144" s="46" t="str">
        <f>IF(AND(NOT(ISBLANK(Q144)),Dashboard!F16&gt;0), Q144/Dashboard!F16, "")</f>
        <v/>
      </c>
      <c r="S144" s="43"/>
      <c r="T144" s="46" t="str">
        <f>IF(AND(NOT(ISBLANK(S144)),Dashboard!F84&gt;0), S144/Dashboard!F84, "")</f>
        <v/>
      </c>
      <c r="U144" s="43"/>
      <c r="V144" s="46" t="str">
        <f>IF(AND(NOT(ISBLANK(U144)),Dashboard!F85&gt;0), U144/Dashboard!F85, "")</f>
        <v/>
      </c>
      <c r="W144" s="43"/>
      <c r="X144" s="46" t="str">
        <f>IF(AND(NOT(ISBLANK(W144)),Dashboard!F86&gt;0), W144/Dashboard!F86, "")</f>
        <v/>
      </c>
    </row>
    <row r="145" spans="16:24" x14ac:dyDescent="0.35">
      <c r="P145" s="56"/>
      <c r="Q145" s="43"/>
      <c r="R145" s="46" t="str">
        <f>IF(AND(NOT(ISBLANK(Q145)),Dashboard!F16&gt;0), Q145/Dashboard!F16, "")</f>
        <v/>
      </c>
      <c r="S145" s="43"/>
      <c r="T145" s="46" t="str">
        <f>IF(AND(NOT(ISBLANK(S145)),Dashboard!F84&gt;0), S145/Dashboard!F84, "")</f>
        <v/>
      </c>
      <c r="U145" s="43"/>
      <c r="V145" s="46" t="str">
        <f>IF(AND(NOT(ISBLANK(U145)),Dashboard!F85&gt;0), U145/Dashboard!F85, "")</f>
        <v/>
      </c>
      <c r="W145" s="43"/>
      <c r="X145" s="46" t="str">
        <f>IF(AND(NOT(ISBLANK(W145)),Dashboard!F86&gt;0), W145/Dashboard!F86, "")</f>
        <v/>
      </c>
    </row>
    <row r="146" spans="16:24" x14ac:dyDescent="0.35">
      <c r="P146" s="56"/>
      <c r="Q146" s="43"/>
      <c r="R146" s="46" t="str">
        <f>IF(AND(NOT(ISBLANK(Q146)),Dashboard!F16&gt;0), Q146/Dashboard!F16, "")</f>
        <v/>
      </c>
      <c r="S146" s="43"/>
      <c r="T146" s="46" t="str">
        <f>IF(AND(NOT(ISBLANK(S146)),Dashboard!F84&gt;0), S146/Dashboard!F84, "")</f>
        <v/>
      </c>
      <c r="U146" s="43"/>
      <c r="V146" s="46" t="str">
        <f>IF(AND(NOT(ISBLANK(U146)),Dashboard!F85&gt;0), U146/Dashboard!F85, "")</f>
        <v/>
      </c>
      <c r="W146" s="43"/>
      <c r="X146" s="46" t="str">
        <f>IF(AND(NOT(ISBLANK(W146)),Dashboard!F86&gt;0), W146/Dashboard!F86, "")</f>
        <v/>
      </c>
    </row>
    <row r="147" spans="16:24" x14ac:dyDescent="0.35">
      <c r="P147" s="56"/>
      <c r="Q147" s="43"/>
      <c r="R147" s="46" t="str">
        <f>IF(AND(NOT(ISBLANK(Q147)),Dashboard!F16&gt;0), Q147/Dashboard!F16, "")</f>
        <v/>
      </c>
      <c r="S147" s="43"/>
      <c r="T147" s="46" t="str">
        <f>IF(AND(NOT(ISBLANK(S147)),Dashboard!F84&gt;0), S147/Dashboard!F84, "")</f>
        <v/>
      </c>
      <c r="U147" s="43"/>
      <c r="V147" s="46" t="str">
        <f>IF(AND(NOT(ISBLANK(U147)),Dashboard!F85&gt;0), U147/Dashboard!F85, "")</f>
        <v/>
      </c>
      <c r="W147" s="43"/>
      <c r="X147" s="46" t="str">
        <f>IF(AND(NOT(ISBLANK(W147)),Dashboard!F86&gt;0), W147/Dashboard!F86, "")</f>
        <v/>
      </c>
    </row>
    <row r="148" spans="16:24" x14ac:dyDescent="0.35">
      <c r="P148" s="56"/>
      <c r="Q148" s="43"/>
      <c r="R148" s="46" t="str">
        <f>IF(AND(NOT(ISBLANK(Q148)),Dashboard!F16&gt;0), Q148/Dashboard!F16, "")</f>
        <v/>
      </c>
      <c r="S148" s="43"/>
      <c r="T148" s="46" t="str">
        <f>IF(AND(NOT(ISBLANK(S148)),Dashboard!F84&gt;0), S148/Dashboard!F84, "")</f>
        <v/>
      </c>
      <c r="U148" s="43"/>
      <c r="V148" s="46" t="str">
        <f>IF(AND(NOT(ISBLANK(U148)),Dashboard!F85&gt;0), U148/Dashboard!F85, "")</f>
        <v/>
      </c>
      <c r="W148" s="43"/>
      <c r="X148" s="46" t="str">
        <f>IF(AND(NOT(ISBLANK(W148)),Dashboard!F86&gt;0), W148/Dashboard!F86, "")</f>
        <v/>
      </c>
    </row>
    <row r="149" spans="16:24" x14ac:dyDescent="0.35">
      <c r="P149" s="56"/>
      <c r="Q149" s="43"/>
      <c r="R149" s="46" t="str">
        <f>IF(AND(NOT(ISBLANK(Q149)),Dashboard!F16&gt;0), Q149/Dashboard!F16, "")</f>
        <v/>
      </c>
      <c r="S149" s="43"/>
      <c r="T149" s="46" t="str">
        <f>IF(AND(NOT(ISBLANK(S149)),Dashboard!F84&gt;0), S149/Dashboard!F84, "")</f>
        <v/>
      </c>
      <c r="U149" s="43"/>
      <c r="V149" s="46" t="str">
        <f>IF(AND(NOT(ISBLANK(U149)),Dashboard!F85&gt;0), U149/Dashboard!F85, "")</f>
        <v/>
      </c>
      <c r="W149" s="43"/>
      <c r="X149" s="46" t="str">
        <f>IF(AND(NOT(ISBLANK(W149)),Dashboard!F86&gt;0), W149/Dashboard!F86, "")</f>
        <v/>
      </c>
    </row>
    <row r="150" spans="16:24" x14ac:dyDescent="0.35">
      <c r="P150" s="56"/>
      <c r="Q150" s="43"/>
      <c r="R150" s="46" t="str">
        <f>IF(AND(NOT(ISBLANK(Q150)),Dashboard!F16&gt;0), Q150/Dashboard!F16, "")</f>
        <v/>
      </c>
      <c r="S150" s="43"/>
      <c r="T150" s="46" t="str">
        <f>IF(AND(NOT(ISBLANK(S150)),Dashboard!F84&gt;0), S150/Dashboard!F84, "")</f>
        <v/>
      </c>
      <c r="U150" s="43"/>
      <c r="V150" s="46" t="str">
        <f>IF(AND(NOT(ISBLANK(U150)),Dashboard!F85&gt;0), U150/Dashboard!F85, "")</f>
        <v/>
      </c>
      <c r="W150" s="43"/>
      <c r="X150" s="46" t="str">
        <f>IF(AND(NOT(ISBLANK(W150)),Dashboard!F86&gt;0), W150/Dashboard!F86, "")</f>
        <v/>
      </c>
    </row>
    <row r="151" spans="16:24" x14ac:dyDescent="0.35">
      <c r="P151" s="56"/>
      <c r="Q151" s="43"/>
      <c r="R151" s="46" t="str">
        <f>IF(AND(NOT(ISBLANK(Q151)),Dashboard!F16&gt;0), Q151/Dashboard!F16, "")</f>
        <v/>
      </c>
      <c r="S151" s="43"/>
      <c r="T151" s="46" t="str">
        <f>IF(AND(NOT(ISBLANK(S151)),Dashboard!F84&gt;0), S151/Dashboard!F84, "")</f>
        <v/>
      </c>
      <c r="U151" s="43"/>
      <c r="V151" s="46" t="str">
        <f>IF(AND(NOT(ISBLANK(U151)),Dashboard!F85&gt;0), U151/Dashboard!F85, "")</f>
        <v/>
      </c>
      <c r="W151" s="43"/>
      <c r="X151" s="46" t="str">
        <f>IF(AND(NOT(ISBLANK(W151)),Dashboard!F86&gt;0), W151/Dashboard!F86, "")</f>
        <v/>
      </c>
    </row>
    <row r="152" spans="16:24" x14ac:dyDescent="0.35">
      <c r="P152" s="56"/>
      <c r="Q152" s="43"/>
      <c r="R152" s="46" t="str">
        <f>IF(AND(NOT(ISBLANK(Q152)),Dashboard!F16&gt;0), Q152/Dashboard!F16, "")</f>
        <v/>
      </c>
      <c r="S152" s="43"/>
      <c r="T152" s="46" t="str">
        <f>IF(AND(NOT(ISBLANK(S152)),Dashboard!F84&gt;0), S152/Dashboard!F84, "")</f>
        <v/>
      </c>
      <c r="U152" s="43"/>
      <c r="V152" s="46" t="str">
        <f>IF(AND(NOT(ISBLANK(U152)),Dashboard!F85&gt;0), U152/Dashboard!F85, "")</f>
        <v/>
      </c>
      <c r="W152" s="43"/>
      <c r="X152" s="46" t="str">
        <f>IF(AND(NOT(ISBLANK(W152)),Dashboard!F86&gt;0), W152/Dashboard!F86, "")</f>
        <v/>
      </c>
    </row>
    <row r="153" spans="16:24" x14ac:dyDescent="0.35">
      <c r="P153" s="56"/>
      <c r="Q153" s="43"/>
      <c r="R153" s="46" t="str">
        <f>IF(AND(NOT(ISBLANK(Q153)),Dashboard!F16&gt;0), Q153/Dashboard!F16, "")</f>
        <v/>
      </c>
      <c r="S153" s="43"/>
      <c r="T153" s="46" t="str">
        <f>IF(AND(NOT(ISBLANK(S153)),Dashboard!F84&gt;0), S153/Dashboard!F84, "")</f>
        <v/>
      </c>
      <c r="U153" s="43"/>
      <c r="V153" s="46" t="str">
        <f>IF(AND(NOT(ISBLANK(U153)),Dashboard!F85&gt;0), U153/Dashboard!F85, "")</f>
        <v/>
      </c>
      <c r="W153" s="43"/>
      <c r="X153" s="46" t="str">
        <f>IF(AND(NOT(ISBLANK(W153)),Dashboard!F86&gt;0), W153/Dashboard!F86, "")</f>
        <v/>
      </c>
    </row>
    <row r="154" spans="16:24" x14ac:dyDescent="0.35">
      <c r="P154" s="56"/>
      <c r="Q154" s="43"/>
      <c r="R154" s="46" t="str">
        <f>IF(AND(NOT(ISBLANK(Q154)),Dashboard!F16&gt;0), Q154/Dashboard!F16, "")</f>
        <v/>
      </c>
      <c r="S154" s="43"/>
      <c r="T154" s="46" t="str">
        <f>IF(AND(NOT(ISBLANK(S154)),Dashboard!F84&gt;0), S154/Dashboard!F84, "")</f>
        <v/>
      </c>
      <c r="U154" s="43"/>
      <c r="V154" s="46" t="str">
        <f>IF(AND(NOT(ISBLANK(U154)),Dashboard!F85&gt;0), U154/Dashboard!F85, "")</f>
        <v/>
      </c>
      <c r="W154" s="43"/>
      <c r="X154" s="46" t="str">
        <f>IF(AND(NOT(ISBLANK(W154)),Dashboard!F86&gt;0), W154/Dashboard!F86, "")</f>
        <v/>
      </c>
    </row>
    <row r="155" spans="16:24" x14ac:dyDescent="0.35">
      <c r="P155" s="56"/>
      <c r="Q155" s="43"/>
      <c r="R155" s="46" t="str">
        <f>IF(AND(NOT(ISBLANK(Q155)),Dashboard!F16&gt;0), Q155/Dashboard!F16, "")</f>
        <v/>
      </c>
      <c r="S155" s="43"/>
      <c r="T155" s="46" t="str">
        <f>IF(AND(NOT(ISBLANK(S155)),Dashboard!F84&gt;0), S155/Dashboard!F84, "")</f>
        <v/>
      </c>
      <c r="U155" s="43"/>
      <c r="V155" s="46" t="str">
        <f>IF(AND(NOT(ISBLANK(U155)),Dashboard!F85&gt;0), U155/Dashboard!F85, "")</f>
        <v/>
      </c>
      <c r="W155" s="43"/>
      <c r="X155" s="46" t="str">
        <f>IF(AND(NOT(ISBLANK(W155)),Dashboard!F86&gt;0), W155/Dashboard!F86, "")</f>
        <v/>
      </c>
    </row>
    <row r="156" spans="16:24" x14ac:dyDescent="0.35">
      <c r="P156" s="56"/>
      <c r="Q156" s="43"/>
      <c r="R156" s="46" t="str">
        <f>IF(AND(NOT(ISBLANK(Q156)),Dashboard!F16&gt;0), Q156/Dashboard!F16, "")</f>
        <v/>
      </c>
      <c r="S156" s="43"/>
      <c r="T156" s="46" t="str">
        <f>IF(AND(NOT(ISBLANK(S156)),Dashboard!F84&gt;0), S156/Dashboard!F84, "")</f>
        <v/>
      </c>
      <c r="U156" s="43"/>
      <c r="V156" s="46" t="str">
        <f>IF(AND(NOT(ISBLANK(U156)),Dashboard!F85&gt;0), U156/Dashboard!F85, "")</f>
        <v/>
      </c>
      <c r="W156" s="43"/>
      <c r="X156" s="46" t="str">
        <f>IF(AND(NOT(ISBLANK(W156)),Dashboard!F86&gt;0), W156/Dashboard!F86, "")</f>
        <v/>
      </c>
    </row>
    <row r="157" spans="16:24" x14ac:dyDescent="0.35">
      <c r="P157" s="56"/>
      <c r="Q157" s="43"/>
      <c r="R157" s="46" t="str">
        <f>IF(AND(NOT(ISBLANK(Q157)),Dashboard!F16&gt;0), Q157/Dashboard!F16, "")</f>
        <v/>
      </c>
      <c r="S157" s="43"/>
      <c r="T157" s="46" t="str">
        <f>IF(AND(NOT(ISBLANK(S157)),Dashboard!F84&gt;0), S157/Dashboard!F84, "")</f>
        <v/>
      </c>
      <c r="U157" s="43"/>
      <c r="V157" s="46" t="str">
        <f>IF(AND(NOT(ISBLANK(U157)),Dashboard!F85&gt;0), U157/Dashboard!F85, "")</f>
        <v/>
      </c>
      <c r="W157" s="43"/>
      <c r="X157" s="46" t="str">
        <f>IF(AND(NOT(ISBLANK(W157)),Dashboard!F86&gt;0), W157/Dashboard!F86, "")</f>
        <v/>
      </c>
    </row>
    <row r="158" spans="16:24" x14ac:dyDescent="0.35">
      <c r="P158" s="56"/>
      <c r="Q158" s="43"/>
      <c r="R158" s="46" t="str">
        <f>IF(AND(NOT(ISBLANK(Q158)),Dashboard!F16&gt;0), Q158/Dashboard!F16, "")</f>
        <v/>
      </c>
      <c r="S158" s="43"/>
      <c r="T158" s="46" t="str">
        <f>IF(AND(NOT(ISBLANK(S158)),Dashboard!F84&gt;0), S158/Dashboard!F84, "")</f>
        <v/>
      </c>
      <c r="U158" s="43"/>
      <c r="V158" s="46" t="str">
        <f>IF(AND(NOT(ISBLANK(U158)),Dashboard!F85&gt;0), U158/Dashboard!F85, "")</f>
        <v/>
      </c>
      <c r="W158" s="43"/>
      <c r="X158" s="46" t="str">
        <f>IF(AND(NOT(ISBLANK(W158)),Dashboard!F86&gt;0), W158/Dashboard!F86, "")</f>
        <v/>
      </c>
    </row>
    <row r="159" spans="16:24" x14ac:dyDescent="0.35">
      <c r="P159" s="56"/>
      <c r="Q159" s="43"/>
      <c r="R159" s="46" t="str">
        <f>IF(AND(NOT(ISBLANK(Q159)),Dashboard!F16&gt;0), Q159/Dashboard!F16, "")</f>
        <v/>
      </c>
      <c r="S159" s="43"/>
      <c r="T159" s="46" t="str">
        <f>IF(AND(NOT(ISBLANK(S159)),Dashboard!F84&gt;0), S159/Dashboard!F84, "")</f>
        <v/>
      </c>
      <c r="U159" s="43"/>
      <c r="V159" s="46" t="str">
        <f>IF(AND(NOT(ISBLANK(U159)),Dashboard!F85&gt;0), U159/Dashboard!F85, "")</f>
        <v/>
      </c>
      <c r="W159" s="43"/>
      <c r="X159" s="46" t="str">
        <f>IF(AND(NOT(ISBLANK(W159)),Dashboard!F86&gt;0), W159/Dashboard!F86, "")</f>
        <v/>
      </c>
    </row>
    <row r="160" spans="16:24" x14ac:dyDescent="0.35">
      <c r="P160" s="56"/>
      <c r="Q160" s="43"/>
      <c r="R160" s="46" t="str">
        <f>IF(AND(NOT(ISBLANK(Q160)),Dashboard!F16&gt;0), Q160/Dashboard!F16, "")</f>
        <v/>
      </c>
      <c r="S160" s="43"/>
      <c r="T160" s="46" t="str">
        <f>IF(AND(NOT(ISBLANK(S160)),Dashboard!F84&gt;0), S160/Dashboard!F84, "")</f>
        <v/>
      </c>
      <c r="U160" s="43"/>
      <c r="V160" s="46" t="str">
        <f>IF(AND(NOT(ISBLANK(U160)),Dashboard!F85&gt;0), U160/Dashboard!F85, "")</f>
        <v/>
      </c>
      <c r="W160" s="43"/>
      <c r="X160" s="46" t="str">
        <f>IF(AND(NOT(ISBLANK(W160)),Dashboard!F86&gt;0), W160/Dashboard!F86, "")</f>
        <v/>
      </c>
    </row>
    <row r="161" spans="2:24" x14ac:dyDescent="0.35">
      <c r="P161" s="56"/>
      <c r="Q161" s="43"/>
      <c r="R161" s="46" t="str">
        <f>IF(AND(NOT(ISBLANK(Q161)),Dashboard!F16&gt;0), Q161/Dashboard!F16, "")</f>
        <v/>
      </c>
      <c r="S161" s="43"/>
      <c r="T161" s="46" t="str">
        <f>IF(AND(NOT(ISBLANK(S161)),Dashboard!F84&gt;0), S161/Dashboard!F84, "")</f>
        <v/>
      </c>
      <c r="U161" s="43"/>
      <c r="V161" s="46" t="str">
        <f>IF(AND(NOT(ISBLANK(U161)),Dashboard!F85&gt;0), U161/Dashboard!F85, "")</f>
        <v/>
      </c>
      <c r="W161" s="43"/>
      <c r="X161" s="46" t="str">
        <f>IF(AND(NOT(ISBLANK(W161)),Dashboard!F86&gt;0), W161/Dashboard!F86, "")</f>
        <v/>
      </c>
    </row>
    <row r="162" spans="2:24" x14ac:dyDescent="0.35">
      <c r="P162" s="56"/>
      <c r="Q162" s="43"/>
      <c r="R162" s="46" t="str">
        <f>IF(AND(NOT(ISBLANK(Q162)),Dashboard!F16&gt;0), Q162/Dashboard!F16, "")</f>
        <v/>
      </c>
      <c r="S162" s="43"/>
      <c r="T162" s="46" t="str">
        <f>IF(AND(NOT(ISBLANK(S162)),Dashboard!F84&gt;0), S162/Dashboard!F84, "")</f>
        <v/>
      </c>
      <c r="U162" s="43"/>
      <c r="V162" s="46" t="str">
        <f>IF(AND(NOT(ISBLANK(U162)),Dashboard!F85&gt;0), U162/Dashboard!F85, "")</f>
        <v/>
      </c>
      <c r="W162" s="43"/>
      <c r="X162" s="46" t="str">
        <f>IF(AND(NOT(ISBLANK(W162)),Dashboard!F86&gt;0), W162/Dashboard!F86, "")</f>
        <v/>
      </c>
    </row>
    <row r="163" spans="2:24" x14ac:dyDescent="0.35">
      <c r="P163" s="56"/>
      <c r="Q163" s="43"/>
      <c r="R163" s="46" t="str">
        <f>IF(AND(NOT(ISBLANK(Q163)),Dashboard!F16&gt;0), Q163/Dashboard!F16, "")</f>
        <v/>
      </c>
      <c r="S163" s="43"/>
      <c r="T163" s="46" t="str">
        <f>IF(AND(NOT(ISBLANK(S163)),Dashboard!F84&gt;0), S163/Dashboard!F84, "")</f>
        <v/>
      </c>
      <c r="U163" s="43"/>
      <c r="V163" s="46" t="str">
        <f>IF(AND(NOT(ISBLANK(U163)),Dashboard!F85&gt;0), U163/Dashboard!F85, "")</f>
        <v/>
      </c>
      <c r="W163" s="43"/>
      <c r="X163" s="46" t="str">
        <f>IF(AND(NOT(ISBLANK(W163)),Dashboard!F86&gt;0), W163/Dashboard!F86, "")</f>
        <v/>
      </c>
    </row>
    <row r="164" spans="2:24" x14ac:dyDescent="0.35">
      <c r="P164" s="56"/>
      <c r="Q164" s="43"/>
      <c r="R164" s="46" t="str">
        <f>IF(AND(NOT(ISBLANK(Q164)),Dashboard!F16&gt;0), Q164/Dashboard!F16, "")</f>
        <v/>
      </c>
      <c r="S164" s="43"/>
      <c r="T164" s="46" t="str">
        <f>IF(AND(NOT(ISBLANK(S164)),Dashboard!F84&gt;0), S164/Dashboard!F84, "")</f>
        <v/>
      </c>
      <c r="U164" s="43"/>
      <c r="V164" s="46" t="str">
        <f>IF(AND(NOT(ISBLANK(U164)),Dashboard!F85&gt;0), U164/Dashboard!F85, "")</f>
        <v/>
      </c>
      <c r="W164" s="43"/>
      <c r="X164" s="46" t="str">
        <f>IF(AND(NOT(ISBLANK(W164)),Dashboard!F86&gt;0), W164/Dashboard!F86, "")</f>
        <v/>
      </c>
    </row>
    <row r="165" spans="2:24" x14ac:dyDescent="0.35">
      <c r="P165" s="56"/>
      <c r="Q165" s="43"/>
      <c r="R165" s="46" t="str">
        <f>IF(AND(NOT(ISBLANK(Q165)),Dashboard!F16&gt;0), Q165/Dashboard!F16, "")</f>
        <v/>
      </c>
      <c r="S165" s="43"/>
      <c r="T165" s="46" t="str">
        <f>IF(AND(NOT(ISBLANK(S165)),Dashboard!F84&gt;0), S165/Dashboard!F84, "")</f>
        <v/>
      </c>
      <c r="U165" s="43"/>
      <c r="V165" s="46" t="str">
        <f>IF(AND(NOT(ISBLANK(U165)),Dashboard!F85&gt;0), U165/Dashboard!F85, "")</f>
        <v/>
      </c>
      <c r="W165" s="43"/>
      <c r="X165" s="46" t="str">
        <f>IF(AND(NOT(ISBLANK(W165)),Dashboard!F86&gt;0), W165/Dashboard!F86, "")</f>
        <v/>
      </c>
    </row>
    <row r="166" spans="2:24" x14ac:dyDescent="0.35">
      <c r="P166" s="56"/>
      <c r="Q166" s="43"/>
      <c r="R166" s="46" t="str">
        <f>IF(AND(NOT(ISBLANK(Q166)),Dashboard!F16&gt;0), Q166/Dashboard!F16, "")</f>
        <v/>
      </c>
      <c r="S166" s="43"/>
      <c r="T166" s="46" t="str">
        <f>IF(AND(NOT(ISBLANK(S166)),Dashboard!F84&gt;0), S166/Dashboard!F84, "")</f>
        <v/>
      </c>
      <c r="U166" s="43"/>
      <c r="V166" s="46" t="str">
        <f>IF(AND(NOT(ISBLANK(U166)),Dashboard!F85&gt;0), U166/Dashboard!F85, "")</f>
        <v/>
      </c>
      <c r="W166" s="43"/>
      <c r="X166" s="46" t="str">
        <f>IF(AND(NOT(ISBLANK(W166)),Dashboard!F86&gt;0), W166/Dashboard!F86, "")</f>
        <v/>
      </c>
    </row>
    <row r="167" spans="2:24" x14ac:dyDescent="0.35">
      <c r="P167" s="56"/>
      <c r="Q167" s="43"/>
      <c r="R167" s="46" t="str">
        <f>IF(AND(NOT(ISBLANK(Q167)),Dashboard!F16&gt;0), Q167/Dashboard!F16, "")</f>
        <v/>
      </c>
      <c r="S167" s="43"/>
      <c r="T167" s="46" t="str">
        <f>IF(AND(NOT(ISBLANK(S167)),Dashboard!F84&gt;0), S167/Dashboard!F84, "")</f>
        <v/>
      </c>
      <c r="U167" s="43"/>
      <c r="V167" s="46" t="str">
        <f>IF(AND(NOT(ISBLANK(U167)),Dashboard!F85&gt;0), U167/Dashboard!F85, "")</f>
        <v/>
      </c>
      <c r="W167" s="43"/>
      <c r="X167" s="46" t="str">
        <f>IF(AND(NOT(ISBLANK(W167)),Dashboard!F86&gt;0), W167/Dashboard!F86, "")</f>
        <v/>
      </c>
    </row>
    <row r="168" spans="2:24" x14ac:dyDescent="0.35">
      <c r="P168" s="56"/>
      <c r="Q168" s="43"/>
      <c r="R168" s="46" t="str">
        <f>IF(AND(NOT(ISBLANK(Q168)),Dashboard!F16&gt;0), Q168/Dashboard!F16, "")</f>
        <v/>
      </c>
      <c r="S168" s="43"/>
      <c r="T168" s="46" t="str">
        <f>IF(AND(NOT(ISBLANK(S168)),Dashboard!F84&gt;0), S168/Dashboard!F84, "")</f>
        <v/>
      </c>
      <c r="U168" s="43"/>
      <c r="V168" s="46" t="str">
        <f>IF(AND(NOT(ISBLANK(U168)),Dashboard!F85&gt;0), U168/Dashboard!F85, "")</f>
        <v/>
      </c>
      <c r="W168" s="43"/>
      <c r="X168" s="46" t="str">
        <f>IF(AND(NOT(ISBLANK(W168)),Dashboard!F86&gt;0), W168/Dashboard!F86, "")</f>
        <v/>
      </c>
    </row>
    <row r="169" spans="2:24" x14ac:dyDescent="0.35">
      <c r="P169" s="56"/>
      <c r="Q169" s="43"/>
      <c r="R169" s="46" t="str">
        <f>IF(AND(NOT(ISBLANK(Q169)),Dashboard!F16&gt;0), Q169/Dashboard!F16, "")</f>
        <v/>
      </c>
      <c r="S169" s="43"/>
      <c r="T169" s="46" t="str">
        <f>IF(AND(NOT(ISBLANK(S169)),Dashboard!F84&gt;0), S169/Dashboard!F84, "")</f>
        <v/>
      </c>
      <c r="U169" s="43"/>
      <c r="V169" s="46" t="str">
        <f>IF(AND(NOT(ISBLANK(U169)),Dashboard!F85&gt;0), U169/Dashboard!F85, "")</f>
        <v/>
      </c>
      <c r="W169" s="43"/>
      <c r="X169" s="46" t="str">
        <f>IF(AND(NOT(ISBLANK(W169)),Dashboard!F86&gt;0), W169/Dashboard!F86, "")</f>
        <v/>
      </c>
    </row>
    <row r="170" spans="2:24" x14ac:dyDescent="0.35">
      <c r="P170" s="56"/>
      <c r="Q170" s="43"/>
      <c r="R170" s="46" t="str">
        <f>IF(AND(NOT(ISBLANK(Q170)),Dashboard!F16&gt;0), Q170/Dashboard!F16, "")</f>
        <v/>
      </c>
      <c r="S170" s="43"/>
      <c r="T170" s="46" t="str">
        <f>IF(AND(NOT(ISBLANK(S170)),Dashboard!F84&gt;0), S170/Dashboard!F84, "")</f>
        <v/>
      </c>
      <c r="U170" s="43"/>
      <c r="V170" s="46" t="str">
        <f>IF(AND(NOT(ISBLANK(U170)),Dashboard!F85&gt;0), U170/Dashboard!F85, "")</f>
        <v/>
      </c>
      <c r="W170" s="43"/>
      <c r="X170" s="46" t="str">
        <f>IF(AND(NOT(ISBLANK(W170)),Dashboard!F86&gt;0), W170/Dashboard!F86, "")</f>
        <v/>
      </c>
    </row>
    <row r="175" spans="2:24" ht="21" x14ac:dyDescent="0.5">
      <c r="B175" s="40" t="s">
        <v>891</v>
      </c>
      <c r="P175" s="57" t="s">
        <v>892</v>
      </c>
    </row>
    <row r="177" spans="2:22" ht="45" customHeight="1" x14ac:dyDescent="0.35">
      <c r="B177" s="90" t="s">
        <v>893</v>
      </c>
      <c r="C177" s="83"/>
      <c r="D177" s="83"/>
      <c r="E177" s="83"/>
      <c r="F177" s="83"/>
      <c r="P177" s="90" t="s">
        <v>894</v>
      </c>
      <c r="Q177" s="83"/>
      <c r="R177" s="83"/>
      <c r="S177" s="83"/>
      <c r="T177" s="83"/>
      <c r="U177" s="83"/>
    </row>
    <row r="178" spans="2:22" ht="35" customHeight="1" x14ac:dyDescent="0.35">
      <c r="P178" s="87" t="s">
        <v>895</v>
      </c>
      <c r="Q178" s="87"/>
      <c r="R178" s="87" t="s">
        <v>896</v>
      </c>
      <c r="S178" s="87"/>
      <c r="T178" s="87"/>
    </row>
    <row r="179" spans="2:22" ht="30" customHeight="1" x14ac:dyDescent="0.35">
      <c r="P179" s="91">
        <v>0</v>
      </c>
      <c r="Q179" s="92"/>
      <c r="R179" s="93" t="s">
        <v>897</v>
      </c>
      <c r="S179" s="94"/>
      <c r="T179" s="94"/>
    </row>
    <row r="182" spans="2:22" ht="25" customHeight="1" x14ac:dyDescent="0.35">
      <c r="P182" s="66" t="s">
        <v>880</v>
      </c>
      <c r="Q182" s="66" t="s">
        <v>898</v>
      </c>
      <c r="R182" s="66" t="s">
        <v>899</v>
      </c>
      <c r="S182" s="95" t="s">
        <v>8</v>
      </c>
      <c r="T182" s="95"/>
      <c r="U182" s="95"/>
      <c r="V182" s="83"/>
    </row>
    <row r="183" spans="2:22" ht="20" customHeight="1" x14ac:dyDescent="0.35">
      <c r="P183" s="68"/>
      <c r="Q183" s="69"/>
      <c r="R183" s="70" t="str">
        <f>IF(AND(NOT(ISBLANK(Q183)), Dashboard!$P179&gt;0), Q183/Dashboard!$P179, "")</f>
        <v/>
      </c>
      <c r="S183" s="96"/>
      <c r="T183" s="97"/>
      <c r="U183" s="97"/>
      <c r="V183" s="97"/>
    </row>
    <row r="184" spans="2:22" ht="20" customHeight="1" x14ac:dyDescent="0.35">
      <c r="P184" s="68"/>
      <c r="Q184" s="69"/>
      <c r="R184" s="70" t="str">
        <f>IF(AND(NOT(ISBLANK(Q184)), Dashboard!$P179&gt;0), Q184/Dashboard!$P179, "")</f>
        <v/>
      </c>
      <c r="S184" s="96"/>
      <c r="T184" s="97"/>
      <c r="U184" s="97"/>
      <c r="V184" s="97"/>
    </row>
    <row r="185" spans="2:22" ht="20" customHeight="1" x14ac:dyDescent="0.35">
      <c r="P185" s="68"/>
      <c r="Q185" s="69"/>
      <c r="R185" s="70" t="str">
        <f>IF(AND(NOT(ISBLANK(Q185)), Dashboard!$P179&gt;0), Q185/Dashboard!$P179, "")</f>
        <v/>
      </c>
      <c r="S185" s="96"/>
      <c r="T185" s="97"/>
      <c r="U185" s="97"/>
      <c r="V185" s="97"/>
    </row>
    <row r="186" spans="2:22" ht="20" customHeight="1" x14ac:dyDescent="0.35">
      <c r="P186" s="68"/>
      <c r="Q186" s="69"/>
      <c r="R186" s="70" t="str">
        <f>IF(AND(NOT(ISBLANK(Q186)), Dashboard!$P179&gt;0), Q186/Dashboard!$P179, "")</f>
        <v/>
      </c>
      <c r="S186" s="96"/>
      <c r="T186" s="97"/>
      <c r="U186" s="97"/>
      <c r="V186" s="97"/>
    </row>
    <row r="187" spans="2:22" ht="20" customHeight="1" x14ac:dyDescent="0.35">
      <c r="P187" s="68"/>
      <c r="Q187" s="69"/>
      <c r="R187" s="70" t="str">
        <f>IF(AND(NOT(ISBLANK(Q187)), Dashboard!$P179&gt;0), Q187/Dashboard!$P179, "")</f>
        <v/>
      </c>
      <c r="S187" s="96"/>
      <c r="T187" s="97"/>
      <c r="U187" s="97"/>
      <c r="V187" s="97"/>
    </row>
    <row r="188" spans="2:22" ht="20" customHeight="1" x14ac:dyDescent="0.35">
      <c r="P188" s="68"/>
      <c r="Q188" s="69"/>
      <c r="R188" s="70" t="str">
        <f>IF(AND(NOT(ISBLANK(Q188)), Dashboard!$P179&gt;0), Q188/Dashboard!$P179, "")</f>
        <v/>
      </c>
      <c r="S188" s="96"/>
      <c r="T188" s="97"/>
      <c r="U188" s="97"/>
      <c r="V188" s="97"/>
    </row>
    <row r="189" spans="2:22" ht="20" customHeight="1" x14ac:dyDescent="0.35">
      <c r="P189" s="68"/>
      <c r="Q189" s="69"/>
      <c r="R189" s="70" t="str">
        <f>IF(AND(NOT(ISBLANK(Q189)), Dashboard!$P179&gt;0), Q189/Dashboard!$P179, "")</f>
        <v/>
      </c>
      <c r="S189" s="96"/>
      <c r="T189" s="97"/>
      <c r="U189" s="97"/>
      <c r="V189" s="97"/>
    </row>
    <row r="190" spans="2:22" ht="20" customHeight="1" x14ac:dyDescent="0.35">
      <c r="P190" s="68"/>
      <c r="Q190" s="69"/>
      <c r="R190" s="70" t="str">
        <f>IF(AND(NOT(ISBLANK(Q190)), Dashboard!$P179&gt;0), Q190/Dashboard!$P179, "")</f>
        <v/>
      </c>
      <c r="S190" s="96"/>
      <c r="T190" s="97"/>
      <c r="U190" s="97"/>
      <c r="V190" s="97"/>
    </row>
    <row r="191" spans="2:22" ht="20" customHeight="1" x14ac:dyDescent="0.35">
      <c r="P191" s="68"/>
      <c r="Q191" s="69"/>
      <c r="R191" s="70" t="str">
        <f>IF(AND(NOT(ISBLANK(Q191)), Dashboard!$P179&gt;0), Q191/Dashboard!$P179, "")</f>
        <v/>
      </c>
      <c r="S191" s="96"/>
      <c r="T191" s="97"/>
      <c r="U191" s="97"/>
      <c r="V191" s="97"/>
    </row>
    <row r="192" spans="2:22" ht="20" customHeight="1" x14ac:dyDescent="0.35">
      <c r="P192" s="68"/>
      <c r="Q192" s="69"/>
      <c r="R192" s="70" t="str">
        <f>IF(AND(NOT(ISBLANK(Q192)), Dashboard!$P179&gt;0), Q192/Dashboard!$P179, "")</f>
        <v/>
      </c>
      <c r="S192" s="96"/>
      <c r="T192" s="97"/>
      <c r="U192" s="97"/>
      <c r="V192" s="97"/>
    </row>
    <row r="193" spans="2:22" ht="20" customHeight="1" x14ac:dyDescent="0.35">
      <c r="P193" s="68"/>
      <c r="Q193" s="69"/>
      <c r="R193" s="70" t="str">
        <f>IF(AND(NOT(ISBLANK(Q193)), Dashboard!$P179&gt;0), Q193/Dashboard!$P179, "")</f>
        <v/>
      </c>
      <c r="S193" s="96"/>
      <c r="T193" s="97"/>
      <c r="U193" s="97"/>
      <c r="V193" s="97"/>
    </row>
    <row r="194" spans="2:22" ht="20" customHeight="1" x14ac:dyDescent="0.35">
      <c r="P194" s="68"/>
      <c r="Q194" s="69"/>
      <c r="R194" s="70" t="str">
        <f>IF(AND(NOT(ISBLANK(Q194)), Dashboard!$P179&gt;0), Q194/Dashboard!$P179, "")</f>
        <v/>
      </c>
      <c r="S194" s="96"/>
      <c r="T194" s="97"/>
      <c r="U194" s="97"/>
      <c r="V194" s="97"/>
    </row>
    <row r="195" spans="2:22" ht="20" customHeight="1" x14ac:dyDescent="0.35">
      <c r="P195" s="68"/>
      <c r="Q195" s="69"/>
      <c r="R195" s="70" t="str">
        <f>IF(AND(NOT(ISBLANK(Q195)), Dashboard!$P179&gt;0), Q195/Dashboard!$P179, "")</f>
        <v/>
      </c>
      <c r="S195" s="96"/>
      <c r="T195" s="97"/>
      <c r="U195" s="97"/>
      <c r="V195" s="97"/>
    </row>
    <row r="196" spans="2:22" ht="20" customHeight="1" x14ac:dyDescent="0.35">
      <c r="P196" s="68"/>
      <c r="Q196" s="69"/>
      <c r="R196" s="70" t="str">
        <f>IF(AND(NOT(ISBLANK(Q196)), Dashboard!$P179&gt;0), Q196/Dashboard!$P179, "")</f>
        <v/>
      </c>
      <c r="S196" s="96"/>
      <c r="T196" s="97"/>
      <c r="U196" s="97"/>
      <c r="V196" s="97"/>
    </row>
    <row r="197" spans="2:22" ht="20" customHeight="1" x14ac:dyDescent="0.35">
      <c r="P197" s="68"/>
      <c r="Q197" s="69"/>
      <c r="R197" s="70" t="str">
        <f>IF(AND(NOT(ISBLANK(Q197)), Dashboard!$P179&gt;0), Q197/Dashboard!$P179, "")</f>
        <v/>
      </c>
      <c r="S197" s="96"/>
      <c r="T197" s="97"/>
      <c r="U197" s="97"/>
      <c r="V197" s="97"/>
    </row>
    <row r="198" spans="2:22" ht="20" customHeight="1" x14ac:dyDescent="0.35">
      <c r="P198" s="68"/>
      <c r="Q198" s="69"/>
      <c r="R198" s="70" t="str">
        <f>IF(AND(NOT(ISBLANK(Q198)), Dashboard!$P179&gt;0), Q198/Dashboard!$P179, "")</f>
        <v/>
      </c>
      <c r="S198" s="96"/>
      <c r="T198" s="97"/>
      <c r="U198" s="97"/>
      <c r="V198" s="97"/>
    </row>
    <row r="199" spans="2:22" ht="20" customHeight="1" x14ac:dyDescent="0.35">
      <c r="P199" s="68"/>
      <c r="Q199" s="69"/>
      <c r="R199" s="70" t="str">
        <f>IF(AND(NOT(ISBLANK(Q199)), Dashboard!$P179&gt;0), Q199/Dashboard!$P179, "")</f>
        <v/>
      </c>
      <c r="S199" s="96"/>
      <c r="T199" s="97"/>
      <c r="U199" s="97"/>
      <c r="V199" s="97"/>
    </row>
    <row r="200" spans="2:22" ht="20" customHeight="1" x14ac:dyDescent="0.35">
      <c r="P200" s="68"/>
      <c r="Q200" s="69"/>
      <c r="R200" s="70" t="str">
        <f>IF(AND(NOT(ISBLANK(Q200)), Dashboard!$P179&gt;0), Q200/Dashboard!$P179, "")</f>
        <v/>
      </c>
      <c r="S200" s="96"/>
      <c r="T200" s="97"/>
      <c r="U200" s="97"/>
      <c r="V200" s="97"/>
    </row>
    <row r="201" spans="2:22" ht="20" customHeight="1" x14ac:dyDescent="0.35">
      <c r="P201" s="68"/>
      <c r="Q201" s="69"/>
      <c r="R201" s="70" t="str">
        <f>IF(AND(NOT(ISBLANK(Q201)), Dashboard!$P179&gt;0), Q201/Dashboard!$P179, "")</f>
        <v/>
      </c>
      <c r="S201" s="96"/>
      <c r="T201" s="97"/>
      <c r="U201" s="97"/>
      <c r="V201" s="97"/>
    </row>
    <row r="202" spans="2:22" ht="20" customHeight="1" x14ac:dyDescent="0.35">
      <c r="P202" s="68"/>
      <c r="Q202" s="69"/>
      <c r="R202" s="70" t="str">
        <f>IF(AND(NOT(ISBLANK(Q202)), Dashboard!$P179&gt;0), Q202/Dashboard!$P179, "")</f>
        <v/>
      </c>
      <c r="S202" s="96"/>
      <c r="T202" s="97"/>
      <c r="U202" s="97"/>
      <c r="V202" s="97"/>
    </row>
    <row r="206" spans="2:22" ht="32" customHeight="1" x14ac:dyDescent="0.35">
      <c r="B206" s="81" t="s">
        <v>772</v>
      </c>
      <c r="C206" s="81"/>
      <c r="D206" s="81"/>
      <c r="E206" s="81"/>
      <c r="F206" s="81"/>
      <c r="G206" s="81"/>
      <c r="H206" s="81"/>
      <c r="I206" s="8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2:H127">
    <cfRule type="expression" dxfId="32" priority="4">
      <formula>$G122&gt;=0.8</formula>
    </cfRule>
    <cfRule type="expression" dxfId="31" priority="5">
      <formula>AND($G122&gt;=0.5,$G122&lt;0.8)</formula>
    </cfRule>
    <cfRule type="expression" dxfId="30" priority="6">
      <formula>$G122&lt;0.5</formula>
    </cfRule>
  </conditionalFormatting>
  <conditionalFormatting sqref="K122:K127">
    <cfRule type="cellIs" dxfId="29" priority="7" operator="greaterThan">
      <formula>0</formula>
    </cfRule>
  </conditionalFormatting>
  <conditionalFormatting sqref="L122:L127">
    <cfRule type="cellIs" dxfId="28" priority="8" operator="greaterThan">
      <formula>0</formula>
    </cfRule>
  </conditionalFormatting>
  <conditionalFormatting sqref="M122:M127">
    <cfRule type="cellIs" dxfId="27" priority="9" operator="greaterThan">
      <formula>0</formula>
    </cfRule>
  </conditionalFormatting>
  <conditionalFormatting sqref="N122:N127">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57"/>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53"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87</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93</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93</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16</v>
      </c>
      <c r="D18" s="3" t="s">
        <v>93</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93</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93</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93</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16</v>
      </c>
      <c r="D22" s="3" t="s">
        <v>93</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93</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93</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93</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16</v>
      </c>
      <c r="D26" s="3" t="s">
        <v>93</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16</v>
      </c>
      <c r="D27" s="3" t="s">
        <v>93</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16</v>
      </c>
      <c r="D28" s="3" t="s">
        <v>93</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16</v>
      </c>
      <c r="D29" s="3" t="s">
        <v>93</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16</v>
      </c>
      <c r="D30" s="3" t="s">
        <v>93</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169</v>
      </c>
      <c r="D31" s="3" t="s">
        <v>93</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93</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93</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93</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16</v>
      </c>
      <c r="D35" s="3" t="s">
        <v>93</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16</v>
      </c>
      <c r="D36" s="3" t="s">
        <v>93</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16</v>
      </c>
      <c r="D37" s="3" t="s">
        <v>93</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93</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16</v>
      </c>
      <c r="D39" s="3" t="s">
        <v>93</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16</v>
      </c>
      <c r="D40" s="3" t="s">
        <v>93</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16</v>
      </c>
      <c r="D41" s="3" t="s">
        <v>93</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16</v>
      </c>
      <c r="D42" s="3" t="s">
        <v>93</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16</v>
      </c>
      <c r="D43" s="3" t="s">
        <v>93</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16</v>
      </c>
      <c r="D44" s="3" t="s">
        <v>93</v>
      </c>
      <c r="E44" s="4" t="s">
        <v>18</v>
      </c>
      <c r="F44" s="4" t="s">
        <v>19</v>
      </c>
      <c r="G44" s="4" t="s">
        <v>20</v>
      </c>
      <c r="H44" s="4" t="s">
        <v>21</v>
      </c>
      <c r="I44" s="5" t="s">
        <v>21</v>
      </c>
      <c r="J44" s="1" t="s">
        <v>235</v>
      </c>
      <c r="K44" s="1" t="s">
        <v>236</v>
      </c>
      <c r="L44" s="1" t="s">
        <v>237</v>
      </c>
      <c r="M44" s="4" t="str">
        <f t="shared" si="0"/>
        <v>Outstanding</v>
      </c>
      <c r="N44" s="13" t="s">
        <v>21</v>
      </c>
    </row>
    <row r="45" spans="1:14" ht="60" customHeight="1" x14ac:dyDescent="0.35">
      <c r="A45" s="11" t="s">
        <v>238</v>
      </c>
      <c r="B45" s="1" t="s">
        <v>239</v>
      </c>
      <c r="C45" s="2" t="s">
        <v>16</v>
      </c>
      <c r="D45" s="3" t="s">
        <v>93</v>
      </c>
      <c r="E45" s="4" t="s">
        <v>18</v>
      </c>
      <c r="F45" s="4" t="s">
        <v>19</v>
      </c>
      <c r="G45" s="4" t="s">
        <v>20</v>
      </c>
      <c r="H45" s="4" t="s">
        <v>21</v>
      </c>
      <c r="I45" s="5" t="s">
        <v>21</v>
      </c>
      <c r="J45" s="1" t="s">
        <v>240</v>
      </c>
      <c r="K45" s="1" t="s">
        <v>241</v>
      </c>
      <c r="L45" s="1" t="s">
        <v>242</v>
      </c>
      <c r="M45" s="4" t="str">
        <f t="shared" si="0"/>
        <v>Outstanding</v>
      </c>
      <c r="N45" s="13" t="s">
        <v>21</v>
      </c>
    </row>
    <row r="46" spans="1:14" ht="60" customHeight="1" x14ac:dyDescent="0.35">
      <c r="A46" s="11" t="s">
        <v>243</v>
      </c>
      <c r="B46" s="1" t="s">
        <v>244</v>
      </c>
      <c r="C46" s="2" t="s">
        <v>16</v>
      </c>
      <c r="D46" s="3" t="s">
        <v>93</v>
      </c>
      <c r="E46" s="4" t="s">
        <v>18</v>
      </c>
      <c r="F46" s="4" t="s">
        <v>19</v>
      </c>
      <c r="G46" s="4" t="s">
        <v>20</v>
      </c>
      <c r="H46" s="4" t="s">
        <v>21</v>
      </c>
      <c r="I46" s="5" t="s">
        <v>21</v>
      </c>
      <c r="J46" s="1" t="s">
        <v>245</v>
      </c>
      <c r="K46" s="1" t="s">
        <v>246</v>
      </c>
      <c r="L46" s="1" t="s">
        <v>247</v>
      </c>
      <c r="M46" s="4" t="str">
        <f t="shared" si="0"/>
        <v>Outstanding</v>
      </c>
      <c r="N46" s="13" t="s">
        <v>21</v>
      </c>
    </row>
    <row r="47" spans="1:14" ht="60" customHeight="1" x14ac:dyDescent="0.35">
      <c r="A47" s="11" t="s">
        <v>248</v>
      </c>
      <c r="B47" s="1" t="s">
        <v>249</v>
      </c>
      <c r="C47" s="2" t="s">
        <v>16</v>
      </c>
      <c r="D47" s="3" t="s">
        <v>93</v>
      </c>
      <c r="E47" s="4" t="s">
        <v>18</v>
      </c>
      <c r="F47" s="4" t="s">
        <v>19</v>
      </c>
      <c r="G47" s="4" t="s">
        <v>20</v>
      </c>
      <c r="H47" s="4" t="s">
        <v>21</v>
      </c>
      <c r="I47" s="5" t="s">
        <v>21</v>
      </c>
      <c r="J47" s="1" t="s">
        <v>250</v>
      </c>
      <c r="K47" s="1" t="s">
        <v>251</v>
      </c>
      <c r="L47" s="1" t="s">
        <v>252</v>
      </c>
      <c r="M47" s="4" t="str">
        <f t="shared" si="0"/>
        <v>Outstanding</v>
      </c>
      <c r="N47" s="13" t="s">
        <v>21</v>
      </c>
    </row>
    <row r="48" spans="1:14" ht="60" customHeight="1" x14ac:dyDescent="0.35">
      <c r="A48" s="11" t="s">
        <v>253</v>
      </c>
      <c r="B48" s="1" t="s">
        <v>254</v>
      </c>
      <c r="C48" s="2" t="s">
        <v>16</v>
      </c>
      <c r="D48" s="3" t="s">
        <v>93</v>
      </c>
      <c r="E48" s="4" t="s">
        <v>18</v>
      </c>
      <c r="F48" s="4" t="s">
        <v>19</v>
      </c>
      <c r="G48" s="4" t="s">
        <v>20</v>
      </c>
      <c r="H48" s="4" t="s">
        <v>21</v>
      </c>
      <c r="I48" s="5" t="s">
        <v>21</v>
      </c>
      <c r="J48" s="1" t="s">
        <v>255</v>
      </c>
      <c r="K48" s="1" t="s">
        <v>256</v>
      </c>
      <c r="L48" s="1" t="s">
        <v>257</v>
      </c>
      <c r="M48" s="4" t="str">
        <f t="shared" si="0"/>
        <v>Outstanding</v>
      </c>
      <c r="N48" s="13" t="s">
        <v>21</v>
      </c>
    </row>
    <row r="49" spans="1:14" ht="60" customHeight="1" x14ac:dyDescent="0.35">
      <c r="A49" s="11" t="s">
        <v>258</v>
      </c>
      <c r="B49" s="1" t="s">
        <v>259</v>
      </c>
      <c r="C49" s="2" t="s">
        <v>16</v>
      </c>
      <c r="D49" s="3" t="s">
        <v>93</v>
      </c>
      <c r="E49" s="4" t="s">
        <v>18</v>
      </c>
      <c r="F49" s="4" t="s">
        <v>19</v>
      </c>
      <c r="G49" s="4" t="s">
        <v>20</v>
      </c>
      <c r="H49" s="4" t="s">
        <v>21</v>
      </c>
      <c r="I49" s="5" t="s">
        <v>21</v>
      </c>
      <c r="J49" s="1" t="s">
        <v>260</v>
      </c>
      <c r="K49" s="1" t="s">
        <v>261</v>
      </c>
      <c r="L49" s="1" t="s">
        <v>262</v>
      </c>
      <c r="M49" s="4" t="str">
        <f t="shared" si="0"/>
        <v>Outstanding</v>
      </c>
      <c r="N49" s="13" t="s">
        <v>21</v>
      </c>
    </row>
    <row r="50" spans="1:14" ht="60" customHeight="1" x14ac:dyDescent="0.35">
      <c r="A50" s="11" t="s">
        <v>263</v>
      </c>
      <c r="B50" s="1" t="s">
        <v>264</v>
      </c>
      <c r="C50" s="2" t="s">
        <v>16</v>
      </c>
      <c r="D50" s="3" t="s">
        <v>93</v>
      </c>
      <c r="E50" s="4" t="s">
        <v>18</v>
      </c>
      <c r="F50" s="4" t="s">
        <v>19</v>
      </c>
      <c r="G50" s="4" t="s">
        <v>20</v>
      </c>
      <c r="H50" s="4" t="s">
        <v>21</v>
      </c>
      <c r="I50" s="5" t="s">
        <v>21</v>
      </c>
      <c r="J50" s="1" t="s">
        <v>265</v>
      </c>
      <c r="K50" s="1" t="s">
        <v>266</v>
      </c>
      <c r="L50" s="1" t="s">
        <v>267</v>
      </c>
      <c r="M50" s="4" t="str">
        <f t="shared" si="0"/>
        <v>Outstanding</v>
      </c>
      <c r="N50" s="13" t="s">
        <v>21</v>
      </c>
    </row>
    <row r="51" spans="1:14" ht="60" customHeight="1" x14ac:dyDescent="0.35">
      <c r="A51" s="11" t="s">
        <v>268</v>
      </c>
      <c r="B51" s="1" t="s">
        <v>269</v>
      </c>
      <c r="C51" s="2" t="s">
        <v>16</v>
      </c>
      <c r="D51" s="3" t="s">
        <v>93</v>
      </c>
      <c r="E51" s="4" t="s">
        <v>18</v>
      </c>
      <c r="F51" s="4" t="s">
        <v>19</v>
      </c>
      <c r="G51" s="4" t="s">
        <v>20</v>
      </c>
      <c r="H51" s="4" t="s">
        <v>21</v>
      </c>
      <c r="I51" s="5" t="s">
        <v>21</v>
      </c>
      <c r="J51" s="1" t="s">
        <v>270</v>
      </c>
      <c r="K51" s="1" t="s">
        <v>271</v>
      </c>
      <c r="L51" s="1" t="s">
        <v>272</v>
      </c>
      <c r="M51" s="4" t="str">
        <f t="shared" si="0"/>
        <v>Outstanding</v>
      </c>
      <c r="N51" s="13" t="s">
        <v>21</v>
      </c>
    </row>
    <row r="52" spans="1:14" ht="60" customHeight="1" x14ac:dyDescent="0.35">
      <c r="A52" s="11" t="s">
        <v>273</v>
      </c>
      <c r="B52" s="1" t="s">
        <v>274</v>
      </c>
      <c r="C52" s="2" t="s">
        <v>16</v>
      </c>
      <c r="D52" s="3" t="s">
        <v>93</v>
      </c>
      <c r="E52" s="4" t="s">
        <v>18</v>
      </c>
      <c r="F52" s="4" t="s">
        <v>19</v>
      </c>
      <c r="G52" s="4" t="s">
        <v>20</v>
      </c>
      <c r="H52" s="4" t="s">
        <v>21</v>
      </c>
      <c r="I52" s="5" t="s">
        <v>21</v>
      </c>
      <c r="J52" s="1" t="s">
        <v>275</v>
      </c>
      <c r="K52" s="1" t="s">
        <v>276</v>
      </c>
      <c r="L52" s="1" t="s">
        <v>277</v>
      </c>
      <c r="M52" s="4" t="str">
        <f t="shared" si="0"/>
        <v>Outstanding</v>
      </c>
      <c r="N52" s="13" t="s">
        <v>21</v>
      </c>
    </row>
    <row r="53" spans="1:14" ht="60" customHeight="1" x14ac:dyDescent="0.35">
      <c r="A53" s="11" t="s">
        <v>278</v>
      </c>
      <c r="B53" s="1" t="s">
        <v>279</v>
      </c>
      <c r="C53" s="2" t="s">
        <v>16</v>
      </c>
      <c r="D53" s="3" t="s">
        <v>93</v>
      </c>
      <c r="E53" s="4" t="s">
        <v>18</v>
      </c>
      <c r="F53" s="4" t="s">
        <v>19</v>
      </c>
      <c r="G53" s="4" t="s">
        <v>20</v>
      </c>
      <c r="H53" s="4" t="s">
        <v>21</v>
      </c>
      <c r="I53" s="5" t="s">
        <v>21</v>
      </c>
      <c r="J53" s="1" t="s">
        <v>280</v>
      </c>
      <c r="K53" s="1" t="s">
        <v>281</v>
      </c>
      <c r="L53" s="1" t="s">
        <v>282</v>
      </c>
      <c r="M53" s="4" t="str">
        <f t="shared" si="0"/>
        <v>Outstanding</v>
      </c>
      <c r="N53" s="13" t="s">
        <v>21</v>
      </c>
    </row>
    <row r="54" spans="1:14" ht="60" customHeight="1" x14ac:dyDescent="0.35">
      <c r="A54" s="11" t="s">
        <v>283</v>
      </c>
      <c r="B54" s="1" t="s">
        <v>284</v>
      </c>
      <c r="C54" s="2" t="s">
        <v>16</v>
      </c>
      <c r="D54" s="3" t="s">
        <v>93</v>
      </c>
      <c r="E54" s="4" t="s">
        <v>18</v>
      </c>
      <c r="F54" s="4" t="s">
        <v>19</v>
      </c>
      <c r="G54" s="4" t="s">
        <v>20</v>
      </c>
      <c r="H54" s="4" t="s">
        <v>21</v>
      </c>
      <c r="I54" s="5" t="s">
        <v>21</v>
      </c>
      <c r="J54" s="1" t="s">
        <v>285</v>
      </c>
      <c r="K54" s="1" t="s">
        <v>286</v>
      </c>
      <c r="L54" s="1" t="s">
        <v>287</v>
      </c>
      <c r="M54" s="4" t="str">
        <f t="shared" si="0"/>
        <v>Outstanding</v>
      </c>
      <c r="N54" s="13" t="s">
        <v>21</v>
      </c>
    </row>
    <row r="55" spans="1:14" ht="60" customHeight="1" x14ac:dyDescent="0.35">
      <c r="A55" s="11" t="s">
        <v>288</v>
      </c>
      <c r="B55" s="1" t="s">
        <v>289</v>
      </c>
      <c r="C55" s="2" t="s">
        <v>16</v>
      </c>
      <c r="D55" s="3" t="s">
        <v>93</v>
      </c>
      <c r="E55" s="4" t="s">
        <v>18</v>
      </c>
      <c r="F55" s="4" t="s">
        <v>19</v>
      </c>
      <c r="G55" s="4" t="s">
        <v>20</v>
      </c>
      <c r="H55" s="4" t="s">
        <v>21</v>
      </c>
      <c r="I55" s="5" t="s">
        <v>21</v>
      </c>
      <c r="J55" s="1" t="s">
        <v>290</v>
      </c>
      <c r="K55" s="1" t="s">
        <v>291</v>
      </c>
      <c r="L55" s="1" t="s">
        <v>292</v>
      </c>
      <c r="M55" s="4" t="str">
        <f t="shared" si="0"/>
        <v>Outstanding</v>
      </c>
      <c r="N55" s="13" t="s">
        <v>21</v>
      </c>
    </row>
    <row r="56" spans="1:14" ht="60" customHeight="1" x14ac:dyDescent="0.35">
      <c r="A56" s="11" t="s">
        <v>293</v>
      </c>
      <c r="B56" s="1" t="s">
        <v>294</v>
      </c>
      <c r="C56" s="2" t="s">
        <v>16</v>
      </c>
      <c r="D56" s="3" t="s">
        <v>93</v>
      </c>
      <c r="E56" s="4" t="s">
        <v>18</v>
      </c>
      <c r="F56" s="4" t="s">
        <v>19</v>
      </c>
      <c r="G56" s="4" t="s">
        <v>20</v>
      </c>
      <c r="H56" s="4" t="s">
        <v>21</v>
      </c>
      <c r="I56" s="5" t="s">
        <v>21</v>
      </c>
      <c r="J56" s="1" t="s">
        <v>295</v>
      </c>
      <c r="K56" s="1" t="s">
        <v>296</v>
      </c>
      <c r="L56" s="1" t="s">
        <v>297</v>
      </c>
      <c r="M56" s="4" t="str">
        <f t="shared" si="0"/>
        <v>Outstanding</v>
      </c>
      <c r="N56" s="13" t="s">
        <v>21</v>
      </c>
    </row>
    <row r="57" spans="1:14" ht="60" customHeight="1" x14ac:dyDescent="0.35">
      <c r="A57" s="11" t="s">
        <v>298</v>
      </c>
      <c r="B57" s="1" t="s">
        <v>299</v>
      </c>
      <c r="C57" s="2" t="s">
        <v>16</v>
      </c>
      <c r="D57" s="3" t="s">
        <v>93</v>
      </c>
      <c r="E57" s="4" t="s">
        <v>18</v>
      </c>
      <c r="F57" s="4" t="s">
        <v>19</v>
      </c>
      <c r="G57" s="4" t="s">
        <v>20</v>
      </c>
      <c r="H57" s="4" t="s">
        <v>21</v>
      </c>
      <c r="I57" s="5" t="s">
        <v>21</v>
      </c>
      <c r="J57" s="1" t="s">
        <v>300</v>
      </c>
      <c r="K57" s="1" t="s">
        <v>301</v>
      </c>
      <c r="L57" s="1" t="s">
        <v>302</v>
      </c>
      <c r="M57" s="4" t="str">
        <f t="shared" si="0"/>
        <v>Outstanding</v>
      </c>
      <c r="N57" s="13" t="s">
        <v>21</v>
      </c>
    </row>
    <row r="58" spans="1:14" ht="60" customHeight="1" x14ac:dyDescent="0.35">
      <c r="A58" s="11" t="s">
        <v>303</v>
      </c>
      <c r="B58" s="1" t="s">
        <v>304</v>
      </c>
      <c r="C58" s="2" t="s">
        <v>16</v>
      </c>
      <c r="D58" s="3" t="s">
        <v>93</v>
      </c>
      <c r="E58" s="4" t="s">
        <v>18</v>
      </c>
      <c r="F58" s="4" t="s">
        <v>19</v>
      </c>
      <c r="G58" s="4" t="s">
        <v>20</v>
      </c>
      <c r="H58" s="4" t="s">
        <v>21</v>
      </c>
      <c r="I58" s="5" t="s">
        <v>21</v>
      </c>
      <c r="J58" s="1" t="s">
        <v>305</v>
      </c>
      <c r="K58" s="1" t="s">
        <v>306</v>
      </c>
      <c r="L58" s="1" t="s">
        <v>307</v>
      </c>
      <c r="M58" s="4" t="str">
        <f t="shared" si="0"/>
        <v>Outstanding</v>
      </c>
      <c r="N58" s="13" t="s">
        <v>21</v>
      </c>
    </row>
    <row r="59" spans="1:14" ht="60" customHeight="1" x14ac:dyDescent="0.35">
      <c r="A59" s="11" t="s">
        <v>308</v>
      </c>
      <c r="B59" s="1" t="s">
        <v>309</v>
      </c>
      <c r="C59" s="2" t="s">
        <v>16</v>
      </c>
      <c r="D59" s="3" t="s">
        <v>93</v>
      </c>
      <c r="E59" s="4" t="s">
        <v>18</v>
      </c>
      <c r="F59" s="4" t="s">
        <v>19</v>
      </c>
      <c r="G59" s="4" t="s">
        <v>20</v>
      </c>
      <c r="H59" s="4" t="s">
        <v>21</v>
      </c>
      <c r="I59" s="5" t="s">
        <v>21</v>
      </c>
      <c r="J59" s="1" t="s">
        <v>310</v>
      </c>
      <c r="K59" s="1" t="s">
        <v>311</v>
      </c>
      <c r="L59" s="1" t="s">
        <v>312</v>
      </c>
      <c r="M59" s="4" t="str">
        <f t="shared" si="0"/>
        <v>Outstanding</v>
      </c>
      <c r="N59" s="13" t="s">
        <v>21</v>
      </c>
    </row>
    <row r="60" spans="1:14" ht="60" customHeight="1" x14ac:dyDescent="0.35">
      <c r="A60" s="11" t="s">
        <v>313</v>
      </c>
      <c r="B60" s="1" t="s">
        <v>314</v>
      </c>
      <c r="C60" s="2" t="s">
        <v>16</v>
      </c>
      <c r="D60" s="3" t="s">
        <v>93</v>
      </c>
      <c r="E60" s="4" t="s">
        <v>18</v>
      </c>
      <c r="F60" s="4" t="s">
        <v>19</v>
      </c>
      <c r="G60" s="4" t="s">
        <v>20</v>
      </c>
      <c r="H60" s="4" t="s">
        <v>21</v>
      </c>
      <c r="I60" s="5" t="s">
        <v>21</v>
      </c>
      <c r="J60" s="1" t="s">
        <v>315</v>
      </c>
      <c r="K60" s="1" t="s">
        <v>316</v>
      </c>
      <c r="L60" s="1" t="s">
        <v>317</v>
      </c>
      <c r="M60" s="4" t="str">
        <f t="shared" si="0"/>
        <v>Outstanding</v>
      </c>
      <c r="N60" s="13" t="s">
        <v>21</v>
      </c>
    </row>
    <row r="61" spans="1:14" ht="60" customHeight="1" x14ac:dyDescent="0.35">
      <c r="A61" s="11" t="s">
        <v>318</v>
      </c>
      <c r="B61" s="1" t="s">
        <v>319</v>
      </c>
      <c r="C61" s="2" t="s">
        <v>87</v>
      </c>
      <c r="D61" s="3" t="s">
        <v>93</v>
      </c>
      <c r="E61" s="4" t="s">
        <v>18</v>
      </c>
      <c r="F61" s="4" t="s">
        <v>19</v>
      </c>
      <c r="G61" s="4" t="s">
        <v>20</v>
      </c>
      <c r="H61" s="4" t="s">
        <v>21</v>
      </c>
      <c r="I61" s="5" t="s">
        <v>21</v>
      </c>
      <c r="J61" s="1" t="s">
        <v>320</v>
      </c>
      <c r="K61" s="1" t="s">
        <v>321</v>
      </c>
      <c r="L61" s="1" t="s">
        <v>322</v>
      </c>
      <c r="M61" s="4" t="str">
        <f t="shared" si="0"/>
        <v>Outstanding</v>
      </c>
      <c r="N61" s="13" t="s">
        <v>21</v>
      </c>
    </row>
    <row r="62" spans="1:14" ht="60" customHeight="1" x14ac:dyDescent="0.35">
      <c r="A62" s="11" t="s">
        <v>323</v>
      </c>
      <c r="B62" s="1" t="s">
        <v>324</v>
      </c>
      <c r="C62" s="2" t="s">
        <v>16</v>
      </c>
      <c r="D62" s="3" t="s">
        <v>93</v>
      </c>
      <c r="E62" s="4" t="s">
        <v>18</v>
      </c>
      <c r="F62" s="4" t="s">
        <v>19</v>
      </c>
      <c r="G62" s="4" t="s">
        <v>20</v>
      </c>
      <c r="H62" s="4" t="s">
        <v>21</v>
      </c>
      <c r="I62" s="5" t="s">
        <v>21</v>
      </c>
      <c r="J62" s="1" t="s">
        <v>325</v>
      </c>
      <c r="K62" s="1" t="s">
        <v>326</v>
      </c>
      <c r="L62" s="1" t="s">
        <v>327</v>
      </c>
      <c r="M62" s="4" t="str">
        <f t="shared" si="0"/>
        <v>Outstanding</v>
      </c>
      <c r="N62" s="13" t="s">
        <v>21</v>
      </c>
    </row>
    <row r="63" spans="1:14" ht="60" customHeight="1" x14ac:dyDescent="0.35">
      <c r="A63" s="11" t="s">
        <v>328</v>
      </c>
      <c r="B63" s="1" t="s">
        <v>329</v>
      </c>
      <c r="C63" s="2" t="s">
        <v>16</v>
      </c>
      <c r="D63" s="3" t="s">
        <v>93</v>
      </c>
      <c r="E63" s="4" t="s">
        <v>18</v>
      </c>
      <c r="F63" s="4" t="s">
        <v>19</v>
      </c>
      <c r="G63" s="4" t="s">
        <v>20</v>
      </c>
      <c r="H63" s="4" t="s">
        <v>21</v>
      </c>
      <c r="I63" s="5" t="s">
        <v>21</v>
      </c>
      <c r="J63" s="1" t="s">
        <v>330</v>
      </c>
      <c r="K63" s="1" t="s">
        <v>331</v>
      </c>
      <c r="L63" s="1" t="s">
        <v>332</v>
      </c>
      <c r="M63" s="4" t="str">
        <f t="shared" si="0"/>
        <v>Outstanding</v>
      </c>
      <c r="N63" s="13" t="s">
        <v>21</v>
      </c>
    </row>
    <row r="64" spans="1:14" ht="60" customHeight="1" x14ac:dyDescent="0.35">
      <c r="A64" s="11" t="s">
        <v>333</v>
      </c>
      <c r="B64" s="1" t="s">
        <v>334</v>
      </c>
      <c r="C64" s="2" t="s">
        <v>16</v>
      </c>
      <c r="D64" s="3" t="s">
        <v>93</v>
      </c>
      <c r="E64" s="4" t="s">
        <v>18</v>
      </c>
      <c r="F64" s="4" t="s">
        <v>19</v>
      </c>
      <c r="G64" s="4" t="s">
        <v>20</v>
      </c>
      <c r="H64" s="4" t="s">
        <v>21</v>
      </c>
      <c r="I64" s="5" t="s">
        <v>21</v>
      </c>
      <c r="J64" s="1" t="s">
        <v>335</v>
      </c>
      <c r="K64" s="1" t="s">
        <v>336</v>
      </c>
      <c r="L64" s="1" t="s">
        <v>337</v>
      </c>
      <c r="M64" s="4" t="str">
        <f t="shared" si="0"/>
        <v>Outstanding</v>
      </c>
      <c r="N64" s="13" t="s">
        <v>21</v>
      </c>
    </row>
    <row r="65" spans="1:14" ht="60" customHeight="1" x14ac:dyDescent="0.35">
      <c r="A65" s="11" t="s">
        <v>338</v>
      </c>
      <c r="B65" s="1" t="s">
        <v>339</v>
      </c>
      <c r="C65" s="2" t="s">
        <v>16</v>
      </c>
      <c r="D65" s="3" t="s">
        <v>93</v>
      </c>
      <c r="E65" s="4" t="s">
        <v>18</v>
      </c>
      <c r="F65" s="4" t="s">
        <v>19</v>
      </c>
      <c r="G65" s="4" t="s">
        <v>20</v>
      </c>
      <c r="H65" s="4" t="s">
        <v>21</v>
      </c>
      <c r="I65" s="5" t="s">
        <v>21</v>
      </c>
      <c r="J65" s="1" t="s">
        <v>340</v>
      </c>
      <c r="K65" s="1" t="s">
        <v>341</v>
      </c>
      <c r="L65" s="1" t="s">
        <v>342</v>
      </c>
      <c r="M65" s="4" t="str">
        <f t="shared" si="0"/>
        <v>Outstanding</v>
      </c>
      <c r="N65" s="13" t="s">
        <v>21</v>
      </c>
    </row>
    <row r="66" spans="1:14" ht="60" customHeight="1" x14ac:dyDescent="0.35">
      <c r="A66" s="11" t="s">
        <v>343</v>
      </c>
      <c r="B66" s="1" t="s">
        <v>344</v>
      </c>
      <c r="C66" s="2" t="s">
        <v>16</v>
      </c>
      <c r="D66" s="3" t="s">
        <v>93</v>
      </c>
      <c r="E66" s="4" t="s">
        <v>18</v>
      </c>
      <c r="F66" s="4" t="s">
        <v>19</v>
      </c>
      <c r="G66" s="4" t="s">
        <v>20</v>
      </c>
      <c r="H66" s="4" t="s">
        <v>21</v>
      </c>
      <c r="I66" s="5" t="s">
        <v>21</v>
      </c>
      <c r="J66" s="1" t="s">
        <v>345</v>
      </c>
      <c r="K66" s="1" t="s">
        <v>346</v>
      </c>
      <c r="L66" s="1" t="s">
        <v>347</v>
      </c>
      <c r="M66" s="4" t="str">
        <f t="shared" si="0"/>
        <v>Outstanding</v>
      </c>
      <c r="N66" s="13" t="s">
        <v>21</v>
      </c>
    </row>
    <row r="67" spans="1:14" ht="60" customHeight="1" x14ac:dyDescent="0.35">
      <c r="A67" s="11" t="s">
        <v>348</v>
      </c>
      <c r="B67" s="1" t="s">
        <v>349</v>
      </c>
      <c r="C67" s="2" t="s">
        <v>16</v>
      </c>
      <c r="D67" s="3" t="s">
        <v>93</v>
      </c>
      <c r="E67" s="4" t="s">
        <v>18</v>
      </c>
      <c r="F67" s="4" t="s">
        <v>19</v>
      </c>
      <c r="G67" s="4" t="s">
        <v>20</v>
      </c>
      <c r="H67" s="4" t="s">
        <v>21</v>
      </c>
      <c r="I67" s="5" t="s">
        <v>21</v>
      </c>
      <c r="J67" s="1" t="s">
        <v>350</v>
      </c>
      <c r="K67" s="1" t="s">
        <v>351</v>
      </c>
      <c r="L67" s="1" t="s">
        <v>352</v>
      </c>
      <c r="M67" s="4" t="str">
        <f t="shared" si="0"/>
        <v>Outstanding</v>
      </c>
      <c r="N67" s="13" t="s">
        <v>21</v>
      </c>
    </row>
    <row r="68" spans="1:14" ht="60" customHeight="1" x14ac:dyDescent="0.35">
      <c r="A68" s="11" t="s">
        <v>353</v>
      </c>
      <c r="B68" s="1" t="s">
        <v>354</v>
      </c>
      <c r="C68" s="2" t="s">
        <v>16</v>
      </c>
      <c r="D68" s="3" t="s">
        <v>93</v>
      </c>
      <c r="E68" s="4" t="s">
        <v>18</v>
      </c>
      <c r="F68" s="4" t="s">
        <v>19</v>
      </c>
      <c r="G68" s="4" t="s">
        <v>20</v>
      </c>
      <c r="H68" s="4" t="s">
        <v>21</v>
      </c>
      <c r="I68" s="5" t="s">
        <v>21</v>
      </c>
      <c r="J68" s="1" t="s">
        <v>355</v>
      </c>
      <c r="K68" s="1" t="s">
        <v>356</v>
      </c>
      <c r="L68" s="1" t="s">
        <v>357</v>
      </c>
      <c r="M68" s="4" t="str">
        <f t="shared" si="0"/>
        <v>Outstanding</v>
      </c>
      <c r="N68" s="13" t="s">
        <v>21</v>
      </c>
    </row>
    <row r="69" spans="1:14" ht="60" customHeight="1" x14ac:dyDescent="0.35">
      <c r="A69" s="11" t="s">
        <v>358</v>
      </c>
      <c r="B69" s="1" t="s">
        <v>359</v>
      </c>
      <c r="C69" s="2" t="s">
        <v>16</v>
      </c>
      <c r="D69" s="3" t="s">
        <v>93</v>
      </c>
      <c r="E69" s="4" t="s">
        <v>18</v>
      </c>
      <c r="F69" s="4" t="s">
        <v>19</v>
      </c>
      <c r="G69" s="4" t="s">
        <v>20</v>
      </c>
      <c r="H69" s="4" t="s">
        <v>21</v>
      </c>
      <c r="I69" s="5" t="s">
        <v>21</v>
      </c>
      <c r="J69" s="1" t="s">
        <v>360</v>
      </c>
      <c r="K69" s="1" t="s">
        <v>361</v>
      </c>
      <c r="L69" s="1" t="s">
        <v>362</v>
      </c>
      <c r="M69" s="4" t="str">
        <f t="shared" si="0"/>
        <v>Outstanding</v>
      </c>
      <c r="N69" s="13" t="s">
        <v>21</v>
      </c>
    </row>
    <row r="70" spans="1:14" ht="60" customHeight="1" x14ac:dyDescent="0.35">
      <c r="A70" s="11" t="s">
        <v>363</v>
      </c>
      <c r="B70" s="1" t="s">
        <v>364</v>
      </c>
      <c r="C70" s="2" t="s">
        <v>16</v>
      </c>
      <c r="D70" s="3" t="s">
        <v>93</v>
      </c>
      <c r="E70" s="4" t="s">
        <v>18</v>
      </c>
      <c r="F70" s="4" t="s">
        <v>19</v>
      </c>
      <c r="G70" s="4" t="s">
        <v>20</v>
      </c>
      <c r="H70" s="4" t="s">
        <v>21</v>
      </c>
      <c r="I70" s="5" t="s">
        <v>21</v>
      </c>
      <c r="J70" s="1" t="s">
        <v>365</v>
      </c>
      <c r="K70" s="1" t="s">
        <v>366</v>
      </c>
      <c r="L70" s="1" t="s">
        <v>367</v>
      </c>
      <c r="M70" s="4" t="str">
        <f t="shared" si="0"/>
        <v>Outstanding</v>
      </c>
      <c r="N70" s="13" t="s">
        <v>21</v>
      </c>
    </row>
    <row r="71" spans="1:14" ht="60" customHeight="1" x14ac:dyDescent="0.35">
      <c r="A71" s="11" t="s">
        <v>368</v>
      </c>
      <c r="B71" s="1" t="s">
        <v>369</v>
      </c>
      <c r="C71" s="2" t="s">
        <v>87</v>
      </c>
      <c r="D71" s="3" t="s">
        <v>93</v>
      </c>
      <c r="E71" s="4" t="s">
        <v>18</v>
      </c>
      <c r="F71" s="4" t="s">
        <v>19</v>
      </c>
      <c r="G71" s="4" t="s">
        <v>20</v>
      </c>
      <c r="H71" s="4" t="s">
        <v>21</v>
      </c>
      <c r="I71" s="5" t="s">
        <v>21</v>
      </c>
      <c r="J71" s="1" t="s">
        <v>370</v>
      </c>
      <c r="K71" s="1" t="s">
        <v>371</v>
      </c>
      <c r="L71" s="1" t="s">
        <v>372</v>
      </c>
      <c r="M71" s="4" t="str">
        <f t="shared" si="0"/>
        <v>Outstanding</v>
      </c>
      <c r="N71" s="13" t="s">
        <v>21</v>
      </c>
    </row>
    <row r="72" spans="1:14" ht="60" customHeight="1" x14ac:dyDescent="0.35">
      <c r="A72" s="11" t="s">
        <v>373</v>
      </c>
      <c r="B72" s="1" t="s">
        <v>374</v>
      </c>
      <c r="C72" s="2" t="s">
        <v>16</v>
      </c>
      <c r="D72" s="3" t="s">
        <v>93</v>
      </c>
      <c r="E72" s="4" t="s">
        <v>18</v>
      </c>
      <c r="F72" s="4" t="s">
        <v>19</v>
      </c>
      <c r="G72" s="4" t="s">
        <v>20</v>
      </c>
      <c r="H72" s="4" t="s">
        <v>21</v>
      </c>
      <c r="I72" s="5" t="s">
        <v>21</v>
      </c>
      <c r="J72" s="1" t="s">
        <v>375</v>
      </c>
      <c r="K72" s="1" t="s">
        <v>376</v>
      </c>
      <c r="L72" s="1" t="s">
        <v>377</v>
      </c>
      <c r="M72" s="4" t="str">
        <f t="shared" si="0"/>
        <v>Outstanding</v>
      </c>
      <c r="N72" s="13" t="s">
        <v>21</v>
      </c>
    </row>
    <row r="73" spans="1:14" ht="60" customHeight="1" x14ac:dyDescent="0.35">
      <c r="A73" s="11" t="s">
        <v>378</v>
      </c>
      <c r="B73" s="1" t="s">
        <v>379</v>
      </c>
      <c r="C73" s="2" t="s">
        <v>16</v>
      </c>
      <c r="D73" s="3" t="s">
        <v>93</v>
      </c>
      <c r="E73" s="4" t="s">
        <v>18</v>
      </c>
      <c r="F73" s="4" t="s">
        <v>19</v>
      </c>
      <c r="G73" s="4" t="s">
        <v>20</v>
      </c>
      <c r="H73" s="4" t="s">
        <v>21</v>
      </c>
      <c r="I73" s="5" t="s">
        <v>21</v>
      </c>
      <c r="J73" s="1" t="s">
        <v>380</v>
      </c>
      <c r="K73" s="1" t="s">
        <v>381</v>
      </c>
      <c r="L73" s="1" t="s">
        <v>382</v>
      </c>
      <c r="M73" s="4" t="str">
        <f t="shared" si="0"/>
        <v>Outstanding</v>
      </c>
      <c r="N73" s="13" t="s">
        <v>21</v>
      </c>
    </row>
    <row r="74" spans="1:14" ht="60" customHeight="1" x14ac:dyDescent="0.35">
      <c r="A74" s="11" t="s">
        <v>383</v>
      </c>
      <c r="B74" s="1" t="s">
        <v>384</v>
      </c>
      <c r="C74" s="2" t="s">
        <v>16</v>
      </c>
      <c r="D74" s="3" t="s">
        <v>93</v>
      </c>
      <c r="E74" s="4" t="s">
        <v>18</v>
      </c>
      <c r="F74" s="4" t="s">
        <v>19</v>
      </c>
      <c r="G74" s="4" t="s">
        <v>20</v>
      </c>
      <c r="H74" s="4" t="s">
        <v>21</v>
      </c>
      <c r="I74" s="5" t="s">
        <v>21</v>
      </c>
      <c r="J74" s="1" t="s">
        <v>385</v>
      </c>
      <c r="K74" s="1" t="s">
        <v>386</v>
      </c>
      <c r="L74" s="1" t="s">
        <v>387</v>
      </c>
      <c r="M74" s="4" t="str">
        <f t="shared" si="0"/>
        <v>Outstanding</v>
      </c>
      <c r="N74" s="13" t="s">
        <v>21</v>
      </c>
    </row>
    <row r="75" spans="1:14" ht="60" customHeight="1" x14ac:dyDescent="0.35">
      <c r="A75" s="11" t="s">
        <v>388</v>
      </c>
      <c r="B75" s="1" t="s">
        <v>389</v>
      </c>
      <c r="C75" s="2" t="s">
        <v>16</v>
      </c>
      <c r="D75" s="3" t="s">
        <v>93</v>
      </c>
      <c r="E75" s="4" t="s">
        <v>18</v>
      </c>
      <c r="F75" s="4" t="s">
        <v>19</v>
      </c>
      <c r="G75" s="4" t="s">
        <v>20</v>
      </c>
      <c r="H75" s="4" t="s">
        <v>21</v>
      </c>
      <c r="I75" s="5" t="s">
        <v>21</v>
      </c>
      <c r="J75" s="1" t="s">
        <v>390</v>
      </c>
      <c r="K75" s="1" t="s">
        <v>391</v>
      </c>
      <c r="L75" s="1" t="s">
        <v>392</v>
      </c>
      <c r="M75" s="4" t="str">
        <f t="shared" si="0"/>
        <v>Outstanding</v>
      </c>
      <c r="N75" s="13" t="s">
        <v>21</v>
      </c>
    </row>
    <row r="76" spans="1:14" ht="60" customHeight="1" x14ac:dyDescent="0.35">
      <c r="A76" s="11" t="s">
        <v>393</v>
      </c>
      <c r="B76" s="1" t="s">
        <v>394</v>
      </c>
      <c r="C76" s="2" t="s">
        <v>16</v>
      </c>
      <c r="D76" s="3" t="s">
        <v>93</v>
      </c>
      <c r="E76" s="4" t="s">
        <v>18</v>
      </c>
      <c r="F76" s="4" t="s">
        <v>19</v>
      </c>
      <c r="G76" s="4" t="s">
        <v>20</v>
      </c>
      <c r="H76" s="4" t="s">
        <v>21</v>
      </c>
      <c r="I76" s="5" t="s">
        <v>21</v>
      </c>
      <c r="J76" s="1" t="s">
        <v>395</v>
      </c>
      <c r="K76" s="1" t="s">
        <v>396</v>
      </c>
      <c r="L76" s="1" t="s">
        <v>397</v>
      </c>
      <c r="M76" s="4" t="str">
        <f t="shared" si="0"/>
        <v>Outstanding</v>
      </c>
      <c r="N76" s="13" t="s">
        <v>21</v>
      </c>
    </row>
    <row r="77" spans="1:14" ht="60" customHeight="1" x14ac:dyDescent="0.35">
      <c r="A77" s="11" t="s">
        <v>398</v>
      </c>
      <c r="B77" s="1" t="s">
        <v>399</v>
      </c>
      <c r="C77" s="2" t="s">
        <v>16</v>
      </c>
      <c r="D77" s="3" t="s">
        <v>93</v>
      </c>
      <c r="E77" s="4" t="s">
        <v>18</v>
      </c>
      <c r="F77" s="4" t="s">
        <v>19</v>
      </c>
      <c r="G77" s="4" t="s">
        <v>20</v>
      </c>
      <c r="H77" s="4" t="s">
        <v>21</v>
      </c>
      <c r="I77" s="5" t="s">
        <v>21</v>
      </c>
      <c r="J77" s="1" t="s">
        <v>400</v>
      </c>
      <c r="K77" s="1" t="s">
        <v>401</v>
      </c>
      <c r="L77" s="1" t="s">
        <v>402</v>
      </c>
      <c r="M77" s="4" t="str">
        <f t="shared" si="0"/>
        <v>Outstanding</v>
      </c>
      <c r="N77" s="13" t="s">
        <v>21</v>
      </c>
    </row>
    <row r="78" spans="1:14" ht="60" customHeight="1" x14ac:dyDescent="0.35">
      <c r="A78" s="11" t="s">
        <v>403</v>
      </c>
      <c r="B78" s="1" t="s">
        <v>404</v>
      </c>
      <c r="C78" s="2" t="s">
        <v>87</v>
      </c>
      <c r="D78" s="3" t="s">
        <v>93</v>
      </c>
      <c r="E78" s="4" t="s">
        <v>18</v>
      </c>
      <c r="F78" s="4" t="s">
        <v>19</v>
      </c>
      <c r="G78" s="4" t="s">
        <v>20</v>
      </c>
      <c r="H78" s="4" t="s">
        <v>21</v>
      </c>
      <c r="I78" s="5" t="s">
        <v>21</v>
      </c>
      <c r="J78" s="1" t="s">
        <v>405</v>
      </c>
      <c r="K78" s="1" t="s">
        <v>406</v>
      </c>
      <c r="L78" s="1" t="s">
        <v>407</v>
      </c>
      <c r="M78" s="4" t="str">
        <f t="shared" si="0"/>
        <v>Outstanding</v>
      </c>
      <c r="N78" s="13" t="s">
        <v>21</v>
      </c>
    </row>
    <row r="79" spans="1:14" ht="60" customHeight="1" x14ac:dyDescent="0.35">
      <c r="A79" s="11" t="s">
        <v>408</v>
      </c>
      <c r="B79" s="1" t="s">
        <v>409</v>
      </c>
      <c r="C79" s="2" t="s">
        <v>16</v>
      </c>
      <c r="D79" s="3" t="s">
        <v>93</v>
      </c>
      <c r="E79" s="4" t="s">
        <v>18</v>
      </c>
      <c r="F79" s="4" t="s">
        <v>19</v>
      </c>
      <c r="G79" s="4" t="s">
        <v>20</v>
      </c>
      <c r="H79" s="4" t="s">
        <v>21</v>
      </c>
      <c r="I79" s="5" t="s">
        <v>21</v>
      </c>
      <c r="J79" s="1" t="s">
        <v>410</v>
      </c>
      <c r="K79" s="1" t="s">
        <v>411</v>
      </c>
      <c r="L79" s="1" t="s">
        <v>412</v>
      </c>
      <c r="M79" s="4" t="str">
        <f t="shared" si="0"/>
        <v>Outstanding</v>
      </c>
      <c r="N79" s="13" t="s">
        <v>21</v>
      </c>
    </row>
    <row r="80" spans="1:14" ht="60" customHeight="1" x14ac:dyDescent="0.35">
      <c r="A80" s="11" t="s">
        <v>413</v>
      </c>
      <c r="B80" s="1" t="s">
        <v>414</v>
      </c>
      <c r="C80" s="2" t="s">
        <v>16</v>
      </c>
      <c r="D80" s="3" t="s">
        <v>93</v>
      </c>
      <c r="E80" s="4" t="s">
        <v>18</v>
      </c>
      <c r="F80" s="4" t="s">
        <v>19</v>
      </c>
      <c r="G80" s="4" t="s">
        <v>20</v>
      </c>
      <c r="H80" s="4" t="s">
        <v>21</v>
      </c>
      <c r="I80" s="5" t="s">
        <v>21</v>
      </c>
      <c r="J80" s="1" t="s">
        <v>415</v>
      </c>
      <c r="K80" s="1" t="s">
        <v>416</v>
      </c>
      <c r="L80" s="1" t="s">
        <v>417</v>
      </c>
      <c r="M80" s="4" t="str">
        <f t="shared" si="0"/>
        <v>Outstanding</v>
      </c>
      <c r="N80" s="13" t="s">
        <v>21</v>
      </c>
    </row>
    <row r="81" spans="1:14" ht="60" customHeight="1" x14ac:dyDescent="0.35">
      <c r="A81" s="11" t="s">
        <v>418</v>
      </c>
      <c r="B81" s="1" t="s">
        <v>419</v>
      </c>
      <c r="C81" s="2" t="s">
        <v>16</v>
      </c>
      <c r="D81" s="3" t="s">
        <v>93</v>
      </c>
      <c r="E81" s="4" t="s">
        <v>18</v>
      </c>
      <c r="F81" s="4" t="s">
        <v>19</v>
      </c>
      <c r="G81" s="4" t="s">
        <v>20</v>
      </c>
      <c r="H81" s="4" t="s">
        <v>21</v>
      </c>
      <c r="I81" s="5" t="s">
        <v>21</v>
      </c>
      <c r="J81" s="1" t="s">
        <v>420</v>
      </c>
      <c r="K81" s="1" t="s">
        <v>421</v>
      </c>
      <c r="L81" s="1" t="s">
        <v>422</v>
      </c>
      <c r="M81" s="4" t="str">
        <f t="shared" si="0"/>
        <v>Outstanding</v>
      </c>
      <c r="N81" s="13" t="s">
        <v>21</v>
      </c>
    </row>
    <row r="82" spans="1:14" ht="60" customHeight="1" x14ac:dyDescent="0.35">
      <c r="A82" s="11" t="s">
        <v>423</v>
      </c>
      <c r="B82" s="1" t="s">
        <v>424</v>
      </c>
      <c r="C82" s="2" t="s">
        <v>16</v>
      </c>
      <c r="D82" s="3" t="s">
        <v>93</v>
      </c>
      <c r="E82" s="4" t="s">
        <v>18</v>
      </c>
      <c r="F82" s="4" t="s">
        <v>19</v>
      </c>
      <c r="G82" s="4" t="s">
        <v>20</v>
      </c>
      <c r="H82" s="4" t="s">
        <v>21</v>
      </c>
      <c r="I82" s="5" t="s">
        <v>21</v>
      </c>
      <c r="J82" s="1" t="s">
        <v>425</v>
      </c>
      <c r="K82" s="1" t="s">
        <v>426</v>
      </c>
      <c r="L82" s="1" t="s">
        <v>427</v>
      </c>
      <c r="M82" s="4" t="str">
        <f t="shared" si="0"/>
        <v>Outstanding</v>
      </c>
      <c r="N82" s="13" t="s">
        <v>21</v>
      </c>
    </row>
    <row r="83" spans="1:14" ht="60" customHeight="1" x14ac:dyDescent="0.35">
      <c r="A83" s="11" t="s">
        <v>428</v>
      </c>
      <c r="B83" s="1" t="s">
        <v>429</v>
      </c>
      <c r="C83" s="2" t="s">
        <v>16</v>
      </c>
      <c r="D83" s="3" t="s">
        <v>93</v>
      </c>
      <c r="E83" s="4" t="s">
        <v>18</v>
      </c>
      <c r="F83" s="4" t="s">
        <v>19</v>
      </c>
      <c r="G83" s="4" t="s">
        <v>20</v>
      </c>
      <c r="H83" s="4" t="s">
        <v>21</v>
      </c>
      <c r="I83" s="5" t="s">
        <v>21</v>
      </c>
      <c r="J83" s="1" t="s">
        <v>430</v>
      </c>
      <c r="K83" s="1" t="s">
        <v>431</v>
      </c>
      <c r="L83" s="1" t="s">
        <v>432</v>
      </c>
      <c r="M83" s="4" t="str">
        <f t="shared" si="0"/>
        <v>Outstanding</v>
      </c>
      <c r="N83" s="13" t="s">
        <v>21</v>
      </c>
    </row>
    <row r="84" spans="1:14" ht="60" customHeight="1" x14ac:dyDescent="0.35">
      <c r="A84" s="11" t="s">
        <v>433</v>
      </c>
      <c r="B84" s="1" t="s">
        <v>434</v>
      </c>
      <c r="C84" s="2" t="s">
        <v>16</v>
      </c>
      <c r="D84" s="3" t="s">
        <v>93</v>
      </c>
      <c r="E84" s="4" t="s">
        <v>18</v>
      </c>
      <c r="F84" s="4" t="s">
        <v>19</v>
      </c>
      <c r="G84" s="4" t="s">
        <v>20</v>
      </c>
      <c r="H84" s="4" t="s">
        <v>21</v>
      </c>
      <c r="I84" s="5" t="s">
        <v>21</v>
      </c>
      <c r="J84" s="1" t="s">
        <v>435</v>
      </c>
      <c r="K84" s="1" t="s">
        <v>436</v>
      </c>
      <c r="L84" s="1" t="s">
        <v>437</v>
      </c>
      <c r="M84" s="4" t="str">
        <f t="shared" si="0"/>
        <v>Outstanding</v>
      </c>
      <c r="N84" s="13" t="s">
        <v>21</v>
      </c>
    </row>
    <row r="85" spans="1:14" ht="60" customHeight="1" x14ac:dyDescent="0.35">
      <c r="A85" s="11" t="s">
        <v>438</v>
      </c>
      <c r="B85" s="1" t="s">
        <v>439</v>
      </c>
      <c r="C85" s="2" t="s">
        <v>87</v>
      </c>
      <c r="D85" s="3" t="s">
        <v>93</v>
      </c>
      <c r="E85" s="4" t="s">
        <v>18</v>
      </c>
      <c r="F85" s="4" t="s">
        <v>19</v>
      </c>
      <c r="G85" s="4" t="s">
        <v>20</v>
      </c>
      <c r="H85" s="4" t="s">
        <v>21</v>
      </c>
      <c r="I85" s="5" t="s">
        <v>21</v>
      </c>
      <c r="J85" s="1" t="s">
        <v>440</v>
      </c>
      <c r="K85" s="1" t="s">
        <v>441</v>
      </c>
      <c r="L85" s="1" t="s">
        <v>442</v>
      </c>
      <c r="M85" s="4" t="str">
        <f t="shared" si="0"/>
        <v>Outstanding</v>
      </c>
      <c r="N85" s="13" t="s">
        <v>21</v>
      </c>
    </row>
    <row r="86" spans="1:14" ht="60" customHeight="1" x14ac:dyDescent="0.35">
      <c r="A86" s="11" t="s">
        <v>443</v>
      </c>
      <c r="B86" s="1" t="s">
        <v>444</v>
      </c>
      <c r="C86" s="2" t="s">
        <v>16</v>
      </c>
      <c r="D86" s="3" t="s">
        <v>93</v>
      </c>
      <c r="E86" s="4" t="s">
        <v>18</v>
      </c>
      <c r="F86" s="4" t="s">
        <v>19</v>
      </c>
      <c r="G86" s="4" t="s">
        <v>20</v>
      </c>
      <c r="H86" s="4" t="s">
        <v>21</v>
      </c>
      <c r="I86" s="5" t="s">
        <v>21</v>
      </c>
      <c r="J86" s="1" t="s">
        <v>445</v>
      </c>
      <c r="K86" s="1" t="s">
        <v>446</v>
      </c>
      <c r="L86" s="1" t="s">
        <v>447</v>
      </c>
      <c r="M86" s="4" t="str">
        <f t="shared" si="0"/>
        <v>Outstanding</v>
      </c>
      <c r="N86" s="13" t="s">
        <v>21</v>
      </c>
    </row>
    <row r="87" spans="1:14" ht="60" customHeight="1" x14ac:dyDescent="0.35">
      <c r="A87" s="11" t="s">
        <v>448</v>
      </c>
      <c r="B87" s="1" t="s">
        <v>449</v>
      </c>
      <c r="C87" s="2" t="s">
        <v>16</v>
      </c>
      <c r="D87" s="3" t="s">
        <v>93</v>
      </c>
      <c r="E87" s="4" t="s">
        <v>18</v>
      </c>
      <c r="F87" s="4" t="s">
        <v>19</v>
      </c>
      <c r="G87" s="4" t="s">
        <v>20</v>
      </c>
      <c r="H87" s="4" t="s">
        <v>21</v>
      </c>
      <c r="I87" s="5" t="s">
        <v>21</v>
      </c>
      <c r="J87" s="1" t="s">
        <v>450</v>
      </c>
      <c r="K87" s="1" t="s">
        <v>451</v>
      </c>
      <c r="L87" s="1" t="s">
        <v>452</v>
      </c>
      <c r="M87" s="4" t="str">
        <f t="shared" si="0"/>
        <v>Outstanding</v>
      </c>
      <c r="N87" s="13" t="s">
        <v>21</v>
      </c>
    </row>
    <row r="88" spans="1:14" ht="60" customHeight="1" x14ac:dyDescent="0.35">
      <c r="A88" s="11" t="s">
        <v>453</v>
      </c>
      <c r="B88" s="1" t="s">
        <v>454</v>
      </c>
      <c r="C88" s="2" t="s">
        <v>16</v>
      </c>
      <c r="D88" s="3" t="s">
        <v>93</v>
      </c>
      <c r="E88" s="4" t="s">
        <v>18</v>
      </c>
      <c r="F88" s="4" t="s">
        <v>19</v>
      </c>
      <c r="G88" s="4" t="s">
        <v>20</v>
      </c>
      <c r="H88" s="4" t="s">
        <v>21</v>
      </c>
      <c r="I88" s="5" t="s">
        <v>21</v>
      </c>
      <c r="J88" s="1" t="s">
        <v>455</v>
      </c>
      <c r="K88" s="1" t="s">
        <v>456</v>
      </c>
      <c r="L88" s="1" t="s">
        <v>457</v>
      </c>
      <c r="M88" s="4" t="str">
        <f t="shared" si="0"/>
        <v>Outstanding</v>
      </c>
      <c r="N88" s="13" t="s">
        <v>21</v>
      </c>
    </row>
    <row r="89" spans="1:14" ht="60" customHeight="1" x14ac:dyDescent="0.35">
      <c r="A89" s="11" t="s">
        <v>458</v>
      </c>
      <c r="B89" s="1" t="s">
        <v>459</v>
      </c>
      <c r="C89" s="2" t="s">
        <v>16</v>
      </c>
      <c r="D89" s="3" t="s">
        <v>93</v>
      </c>
      <c r="E89" s="4" t="s">
        <v>18</v>
      </c>
      <c r="F89" s="4" t="s">
        <v>19</v>
      </c>
      <c r="G89" s="4" t="s">
        <v>20</v>
      </c>
      <c r="H89" s="4" t="s">
        <v>21</v>
      </c>
      <c r="I89" s="5" t="s">
        <v>21</v>
      </c>
      <c r="J89" s="1" t="s">
        <v>460</v>
      </c>
      <c r="K89" s="1" t="s">
        <v>461</v>
      </c>
      <c r="L89" s="1" t="s">
        <v>462</v>
      </c>
      <c r="M89" s="4" t="str">
        <f t="shared" si="0"/>
        <v>Outstanding</v>
      </c>
      <c r="N89" s="13" t="s">
        <v>21</v>
      </c>
    </row>
    <row r="90" spans="1:14" ht="60" customHeight="1" x14ac:dyDescent="0.35">
      <c r="A90" s="11" t="s">
        <v>463</v>
      </c>
      <c r="B90" s="1" t="s">
        <v>464</v>
      </c>
      <c r="C90" s="2" t="s">
        <v>16</v>
      </c>
      <c r="D90" s="3" t="s">
        <v>93</v>
      </c>
      <c r="E90" s="4" t="s">
        <v>18</v>
      </c>
      <c r="F90" s="4" t="s">
        <v>19</v>
      </c>
      <c r="G90" s="4" t="s">
        <v>20</v>
      </c>
      <c r="H90" s="4" t="s">
        <v>21</v>
      </c>
      <c r="I90" s="5" t="s">
        <v>21</v>
      </c>
      <c r="J90" s="1" t="s">
        <v>465</v>
      </c>
      <c r="K90" s="1" t="s">
        <v>466</v>
      </c>
      <c r="L90" s="1" t="s">
        <v>467</v>
      </c>
      <c r="M90" s="4" t="str">
        <f t="shared" si="0"/>
        <v>Outstanding</v>
      </c>
      <c r="N90" s="13" t="s">
        <v>21</v>
      </c>
    </row>
    <row r="91" spans="1:14" ht="60" customHeight="1" x14ac:dyDescent="0.35">
      <c r="A91" s="11" t="s">
        <v>468</v>
      </c>
      <c r="B91" s="1" t="s">
        <v>469</v>
      </c>
      <c r="C91" s="2" t="s">
        <v>16</v>
      </c>
      <c r="D91" s="3" t="s">
        <v>93</v>
      </c>
      <c r="E91" s="4" t="s">
        <v>18</v>
      </c>
      <c r="F91" s="4" t="s">
        <v>19</v>
      </c>
      <c r="G91" s="4" t="s">
        <v>20</v>
      </c>
      <c r="H91" s="4" t="s">
        <v>21</v>
      </c>
      <c r="I91" s="5" t="s">
        <v>21</v>
      </c>
      <c r="J91" s="1" t="s">
        <v>470</v>
      </c>
      <c r="K91" s="1" t="s">
        <v>471</v>
      </c>
      <c r="L91" s="1" t="s">
        <v>472</v>
      </c>
      <c r="M91" s="4" t="str">
        <f t="shared" si="0"/>
        <v>Outstanding</v>
      </c>
      <c r="N91" s="13" t="s">
        <v>21</v>
      </c>
    </row>
    <row r="92" spans="1:14" ht="60" customHeight="1" x14ac:dyDescent="0.35">
      <c r="A92" s="11" t="s">
        <v>473</v>
      </c>
      <c r="B92" s="1" t="s">
        <v>474</v>
      </c>
      <c r="C92" s="2" t="s">
        <v>16</v>
      </c>
      <c r="D92" s="3" t="s">
        <v>93</v>
      </c>
      <c r="E92" s="4" t="s">
        <v>18</v>
      </c>
      <c r="F92" s="4" t="s">
        <v>19</v>
      </c>
      <c r="G92" s="4" t="s">
        <v>20</v>
      </c>
      <c r="H92" s="4" t="s">
        <v>21</v>
      </c>
      <c r="I92" s="5" t="s">
        <v>21</v>
      </c>
      <c r="J92" s="1" t="s">
        <v>475</v>
      </c>
      <c r="K92" s="1" t="s">
        <v>476</v>
      </c>
      <c r="L92" s="1" t="s">
        <v>477</v>
      </c>
      <c r="M92" s="4" t="str">
        <f t="shared" si="0"/>
        <v>Outstanding</v>
      </c>
      <c r="N92" s="13" t="s">
        <v>21</v>
      </c>
    </row>
    <row r="93" spans="1:14" ht="60" customHeight="1" x14ac:dyDescent="0.35">
      <c r="A93" s="11" t="s">
        <v>478</v>
      </c>
      <c r="B93" s="1" t="s">
        <v>479</v>
      </c>
      <c r="C93" s="2" t="s">
        <v>16</v>
      </c>
      <c r="D93" s="3" t="s">
        <v>93</v>
      </c>
      <c r="E93" s="4" t="s">
        <v>18</v>
      </c>
      <c r="F93" s="4" t="s">
        <v>19</v>
      </c>
      <c r="G93" s="4" t="s">
        <v>20</v>
      </c>
      <c r="H93" s="4" t="s">
        <v>21</v>
      </c>
      <c r="I93" s="5" t="s">
        <v>21</v>
      </c>
      <c r="J93" s="1" t="s">
        <v>480</v>
      </c>
      <c r="K93" s="1" t="s">
        <v>481</v>
      </c>
      <c r="L93" s="1" t="s">
        <v>482</v>
      </c>
      <c r="M93" s="4" t="str">
        <f t="shared" si="0"/>
        <v>Outstanding</v>
      </c>
      <c r="N93" s="13" t="s">
        <v>21</v>
      </c>
    </row>
    <row r="94" spans="1:14" ht="60" customHeight="1" x14ac:dyDescent="0.35">
      <c r="A94" s="11" t="s">
        <v>483</v>
      </c>
      <c r="B94" s="1" t="s">
        <v>484</v>
      </c>
      <c r="C94" s="2" t="s">
        <v>16</v>
      </c>
      <c r="D94" s="3" t="s">
        <v>93</v>
      </c>
      <c r="E94" s="4" t="s">
        <v>18</v>
      </c>
      <c r="F94" s="4" t="s">
        <v>19</v>
      </c>
      <c r="G94" s="4" t="s">
        <v>20</v>
      </c>
      <c r="H94" s="4" t="s">
        <v>21</v>
      </c>
      <c r="I94" s="5" t="s">
        <v>21</v>
      </c>
      <c r="J94" s="1" t="s">
        <v>485</v>
      </c>
      <c r="K94" s="1" t="s">
        <v>486</v>
      </c>
      <c r="L94" s="1" t="s">
        <v>487</v>
      </c>
      <c r="M94" s="4" t="str">
        <f t="shared" si="0"/>
        <v>Outstanding</v>
      </c>
      <c r="N94" s="13" t="s">
        <v>21</v>
      </c>
    </row>
    <row r="95" spans="1:14" ht="60" customHeight="1" x14ac:dyDescent="0.35">
      <c r="A95" s="11" t="s">
        <v>488</v>
      </c>
      <c r="B95" s="1" t="s">
        <v>489</v>
      </c>
      <c r="C95" s="2" t="s">
        <v>16</v>
      </c>
      <c r="D95" s="3" t="s">
        <v>93</v>
      </c>
      <c r="E95" s="4" t="s">
        <v>18</v>
      </c>
      <c r="F95" s="4" t="s">
        <v>19</v>
      </c>
      <c r="G95" s="4" t="s">
        <v>20</v>
      </c>
      <c r="H95" s="4" t="s">
        <v>21</v>
      </c>
      <c r="I95" s="5" t="s">
        <v>21</v>
      </c>
      <c r="J95" s="1" t="s">
        <v>490</v>
      </c>
      <c r="K95" s="1" t="s">
        <v>491</v>
      </c>
      <c r="L95" s="1" t="s">
        <v>492</v>
      </c>
      <c r="M95" s="4" t="str">
        <f t="shared" si="0"/>
        <v>Outstanding</v>
      </c>
      <c r="N95" s="13" t="s">
        <v>21</v>
      </c>
    </row>
    <row r="96" spans="1:14" ht="60" customHeight="1" x14ac:dyDescent="0.35">
      <c r="A96" s="11" t="s">
        <v>493</v>
      </c>
      <c r="B96" s="1" t="s">
        <v>494</v>
      </c>
      <c r="C96" s="2" t="s">
        <v>16</v>
      </c>
      <c r="D96" s="3" t="s">
        <v>93</v>
      </c>
      <c r="E96" s="4" t="s">
        <v>18</v>
      </c>
      <c r="F96" s="4" t="s">
        <v>19</v>
      </c>
      <c r="G96" s="4" t="s">
        <v>20</v>
      </c>
      <c r="H96" s="4" t="s">
        <v>21</v>
      </c>
      <c r="I96" s="5" t="s">
        <v>21</v>
      </c>
      <c r="J96" s="1" t="s">
        <v>495</v>
      </c>
      <c r="K96" s="1" t="s">
        <v>496</v>
      </c>
      <c r="L96" s="1" t="s">
        <v>497</v>
      </c>
      <c r="M96" s="4" t="str">
        <f t="shared" si="0"/>
        <v>Outstanding</v>
      </c>
      <c r="N96" s="13" t="s">
        <v>21</v>
      </c>
    </row>
    <row r="97" spans="1:14" ht="60" customHeight="1" x14ac:dyDescent="0.35">
      <c r="A97" s="11" t="s">
        <v>498</v>
      </c>
      <c r="B97" s="1" t="s">
        <v>499</v>
      </c>
      <c r="C97" s="2" t="s">
        <v>16</v>
      </c>
      <c r="D97" s="3" t="s">
        <v>93</v>
      </c>
      <c r="E97" s="4" t="s">
        <v>18</v>
      </c>
      <c r="F97" s="4" t="s">
        <v>19</v>
      </c>
      <c r="G97" s="4" t="s">
        <v>20</v>
      </c>
      <c r="H97" s="4" t="s">
        <v>21</v>
      </c>
      <c r="I97" s="5" t="s">
        <v>21</v>
      </c>
      <c r="J97" s="1" t="s">
        <v>500</v>
      </c>
      <c r="K97" s="1" t="s">
        <v>501</v>
      </c>
      <c r="L97" s="1" t="s">
        <v>502</v>
      </c>
      <c r="M97" s="4" t="str">
        <f t="shared" si="0"/>
        <v>Outstanding</v>
      </c>
      <c r="N97" s="13" t="s">
        <v>21</v>
      </c>
    </row>
    <row r="98" spans="1:14" ht="60" customHeight="1" x14ac:dyDescent="0.35">
      <c r="A98" s="11" t="s">
        <v>503</v>
      </c>
      <c r="B98" s="1" t="s">
        <v>504</v>
      </c>
      <c r="C98" s="2" t="s">
        <v>16</v>
      </c>
      <c r="D98" s="3" t="s">
        <v>93</v>
      </c>
      <c r="E98" s="4" t="s">
        <v>18</v>
      </c>
      <c r="F98" s="4" t="s">
        <v>19</v>
      </c>
      <c r="G98" s="4" t="s">
        <v>20</v>
      </c>
      <c r="H98" s="4" t="s">
        <v>21</v>
      </c>
      <c r="I98" s="5" t="s">
        <v>21</v>
      </c>
      <c r="J98" s="1" t="s">
        <v>505</v>
      </c>
      <c r="K98" s="1" t="s">
        <v>506</v>
      </c>
      <c r="L98" s="1" t="s">
        <v>507</v>
      </c>
      <c r="M98" s="4" t="str">
        <f t="shared" si="0"/>
        <v>Outstanding</v>
      </c>
      <c r="N98" s="13" t="s">
        <v>21</v>
      </c>
    </row>
    <row r="99" spans="1:14" ht="60" customHeight="1" x14ac:dyDescent="0.35">
      <c r="A99" s="11" t="s">
        <v>508</v>
      </c>
      <c r="B99" s="1" t="s">
        <v>509</v>
      </c>
      <c r="C99" s="2" t="s">
        <v>16</v>
      </c>
      <c r="D99" s="3" t="s">
        <v>93</v>
      </c>
      <c r="E99" s="4" t="s">
        <v>18</v>
      </c>
      <c r="F99" s="4" t="s">
        <v>19</v>
      </c>
      <c r="G99" s="4" t="s">
        <v>20</v>
      </c>
      <c r="H99" s="4" t="s">
        <v>21</v>
      </c>
      <c r="I99" s="5" t="s">
        <v>21</v>
      </c>
      <c r="J99" s="1" t="s">
        <v>510</v>
      </c>
      <c r="K99" s="1" t="s">
        <v>511</v>
      </c>
      <c r="L99" s="1" t="s">
        <v>512</v>
      </c>
      <c r="M99" s="4" t="str">
        <f t="shared" si="0"/>
        <v>Outstanding</v>
      </c>
      <c r="N99" s="13" t="s">
        <v>21</v>
      </c>
    </row>
    <row r="100" spans="1:14" ht="60" customHeight="1" x14ac:dyDescent="0.35">
      <c r="A100" s="11" t="s">
        <v>513</v>
      </c>
      <c r="B100" s="1" t="s">
        <v>514</v>
      </c>
      <c r="C100" s="2" t="s">
        <v>16</v>
      </c>
      <c r="D100" s="3" t="s">
        <v>93</v>
      </c>
      <c r="E100" s="4" t="s">
        <v>18</v>
      </c>
      <c r="F100" s="4" t="s">
        <v>19</v>
      </c>
      <c r="G100" s="4" t="s">
        <v>20</v>
      </c>
      <c r="H100" s="4" t="s">
        <v>21</v>
      </c>
      <c r="I100" s="5" t="s">
        <v>21</v>
      </c>
      <c r="J100" s="1" t="s">
        <v>515</v>
      </c>
      <c r="K100" s="1" t="s">
        <v>516</v>
      </c>
      <c r="L100" s="1" t="s">
        <v>517</v>
      </c>
      <c r="M100" s="4" t="str">
        <f t="shared" si="0"/>
        <v>Outstanding</v>
      </c>
      <c r="N100" s="13" t="s">
        <v>21</v>
      </c>
    </row>
    <row r="101" spans="1:14" ht="60" customHeight="1" x14ac:dyDescent="0.35">
      <c r="A101" s="11" t="s">
        <v>518</v>
      </c>
      <c r="B101" s="1" t="s">
        <v>519</v>
      </c>
      <c r="C101" s="2" t="s">
        <v>16</v>
      </c>
      <c r="D101" s="3" t="s">
        <v>93</v>
      </c>
      <c r="E101" s="4" t="s">
        <v>18</v>
      </c>
      <c r="F101" s="4" t="s">
        <v>19</v>
      </c>
      <c r="G101" s="4" t="s">
        <v>20</v>
      </c>
      <c r="H101" s="4" t="s">
        <v>21</v>
      </c>
      <c r="I101" s="5" t="s">
        <v>21</v>
      </c>
      <c r="J101" s="1" t="s">
        <v>520</v>
      </c>
      <c r="K101" s="1" t="s">
        <v>521</v>
      </c>
      <c r="L101" s="1" t="s">
        <v>522</v>
      </c>
      <c r="M101" s="4" t="str">
        <f t="shared" si="0"/>
        <v>Outstanding</v>
      </c>
      <c r="N101" s="13" t="s">
        <v>21</v>
      </c>
    </row>
    <row r="102" spans="1:14" ht="60" customHeight="1" x14ac:dyDescent="0.35">
      <c r="A102" s="11" t="s">
        <v>523</v>
      </c>
      <c r="B102" s="1" t="s">
        <v>524</v>
      </c>
      <c r="C102" s="2" t="s">
        <v>16</v>
      </c>
      <c r="D102" s="3" t="s">
        <v>93</v>
      </c>
      <c r="E102" s="4" t="s">
        <v>18</v>
      </c>
      <c r="F102" s="4" t="s">
        <v>19</v>
      </c>
      <c r="G102" s="4" t="s">
        <v>20</v>
      </c>
      <c r="H102" s="4" t="s">
        <v>21</v>
      </c>
      <c r="I102" s="5" t="s">
        <v>21</v>
      </c>
      <c r="J102" s="1" t="s">
        <v>525</v>
      </c>
      <c r="K102" s="1" t="s">
        <v>526</v>
      </c>
      <c r="L102" s="1" t="s">
        <v>527</v>
      </c>
      <c r="M102" s="4" t="str">
        <f t="shared" si="0"/>
        <v>Outstanding</v>
      </c>
      <c r="N102" s="13" t="s">
        <v>21</v>
      </c>
    </row>
    <row r="103" spans="1:14" ht="60" customHeight="1" x14ac:dyDescent="0.35">
      <c r="A103" s="11" t="s">
        <v>528</v>
      </c>
      <c r="B103" s="1" t="s">
        <v>529</v>
      </c>
      <c r="C103" s="2" t="s">
        <v>16</v>
      </c>
      <c r="D103" s="3" t="s">
        <v>93</v>
      </c>
      <c r="E103" s="4" t="s">
        <v>18</v>
      </c>
      <c r="F103" s="4" t="s">
        <v>19</v>
      </c>
      <c r="G103" s="4" t="s">
        <v>20</v>
      </c>
      <c r="H103" s="4" t="s">
        <v>21</v>
      </c>
      <c r="I103" s="5" t="s">
        <v>21</v>
      </c>
      <c r="J103" s="1" t="s">
        <v>530</v>
      </c>
      <c r="K103" s="1" t="s">
        <v>531</v>
      </c>
      <c r="L103" s="1" t="s">
        <v>532</v>
      </c>
      <c r="M103" s="4" t="str">
        <f t="shared" si="0"/>
        <v>Outstanding</v>
      </c>
      <c r="N103" s="13" t="s">
        <v>21</v>
      </c>
    </row>
    <row r="104" spans="1:14" ht="60" customHeight="1" x14ac:dyDescent="0.35">
      <c r="A104" s="11" t="s">
        <v>533</v>
      </c>
      <c r="B104" s="1" t="s">
        <v>534</v>
      </c>
      <c r="C104" s="2" t="s">
        <v>16</v>
      </c>
      <c r="D104" s="3" t="s">
        <v>93</v>
      </c>
      <c r="E104" s="4" t="s">
        <v>18</v>
      </c>
      <c r="F104" s="4" t="s">
        <v>19</v>
      </c>
      <c r="G104" s="4" t="s">
        <v>20</v>
      </c>
      <c r="H104" s="4" t="s">
        <v>21</v>
      </c>
      <c r="I104" s="5" t="s">
        <v>21</v>
      </c>
      <c r="J104" s="1" t="s">
        <v>535</v>
      </c>
      <c r="K104" s="1" t="s">
        <v>536</v>
      </c>
      <c r="L104" s="1" t="s">
        <v>537</v>
      </c>
      <c r="M104" s="4" t="str">
        <f t="shared" si="0"/>
        <v>Outstanding</v>
      </c>
      <c r="N104" s="13" t="s">
        <v>21</v>
      </c>
    </row>
    <row r="105" spans="1:14" ht="60" customHeight="1" x14ac:dyDescent="0.35">
      <c r="A105" s="11" t="s">
        <v>538</v>
      </c>
      <c r="B105" s="1" t="s">
        <v>539</v>
      </c>
      <c r="C105" s="2" t="s">
        <v>16</v>
      </c>
      <c r="D105" s="3" t="s">
        <v>93</v>
      </c>
      <c r="E105" s="4" t="s">
        <v>18</v>
      </c>
      <c r="F105" s="4" t="s">
        <v>19</v>
      </c>
      <c r="G105" s="4" t="s">
        <v>20</v>
      </c>
      <c r="H105" s="4" t="s">
        <v>21</v>
      </c>
      <c r="I105" s="5" t="s">
        <v>21</v>
      </c>
      <c r="J105" s="1" t="s">
        <v>540</v>
      </c>
      <c r="K105" s="1" t="s">
        <v>541</v>
      </c>
      <c r="L105" s="1" t="s">
        <v>542</v>
      </c>
      <c r="M105" s="4" t="str">
        <f t="shared" si="0"/>
        <v>Outstanding</v>
      </c>
      <c r="N105" s="13" t="s">
        <v>21</v>
      </c>
    </row>
    <row r="106" spans="1:14" ht="60" customHeight="1" x14ac:dyDescent="0.35">
      <c r="A106" s="11" t="s">
        <v>543</v>
      </c>
      <c r="B106" s="1" t="s">
        <v>544</v>
      </c>
      <c r="C106" s="2" t="s">
        <v>16</v>
      </c>
      <c r="D106" s="3" t="s">
        <v>93</v>
      </c>
      <c r="E106" s="4" t="s">
        <v>18</v>
      </c>
      <c r="F106" s="4" t="s">
        <v>19</v>
      </c>
      <c r="G106" s="4" t="s">
        <v>20</v>
      </c>
      <c r="H106" s="4" t="s">
        <v>21</v>
      </c>
      <c r="I106" s="5" t="s">
        <v>21</v>
      </c>
      <c r="J106" s="1" t="s">
        <v>545</v>
      </c>
      <c r="K106" s="1" t="s">
        <v>546</v>
      </c>
      <c r="L106" s="1" t="s">
        <v>547</v>
      </c>
      <c r="M106" s="4" t="str">
        <f t="shared" si="0"/>
        <v>Outstanding</v>
      </c>
      <c r="N106" s="13" t="s">
        <v>21</v>
      </c>
    </row>
    <row r="107" spans="1:14" ht="60" customHeight="1" x14ac:dyDescent="0.35">
      <c r="A107" s="11" t="s">
        <v>548</v>
      </c>
      <c r="B107" s="1" t="s">
        <v>549</v>
      </c>
      <c r="C107" s="2" t="s">
        <v>16</v>
      </c>
      <c r="D107" s="3" t="s">
        <v>93</v>
      </c>
      <c r="E107" s="4" t="s">
        <v>18</v>
      </c>
      <c r="F107" s="4" t="s">
        <v>19</v>
      </c>
      <c r="G107" s="4" t="s">
        <v>20</v>
      </c>
      <c r="H107" s="4" t="s">
        <v>21</v>
      </c>
      <c r="I107" s="5" t="s">
        <v>21</v>
      </c>
      <c r="J107" s="1" t="s">
        <v>550</v>
      </c>
      <c r="K107" s="1" t="s">
        <v>551</v>
      </c>
      <c r="L107" s="1" t="s">
        <v>552</v>
      </c>
      <c r="M107" s="4" t="str">
        <f t="shared" si="0"/>
        <v>Outstanding</v>
      </c>
      <c r="N107" s="13" t="s">
        <v>21</v>
      </c>
    </row>
    <row r="108" spans="1:14" ht="60" customHeight="1" x14ac:dyDescent="0.35">
      <c r="A108" s="11" t="s">
        <v>553</v>
      </c>
      <c r="B108" s="1" t="s">
        <v>554</v>
      </c>
      <c r="C108" s="2" t="s">
        <v>16</v>
      </c>
      <c r="D108" s="3" t="s">
        <v>93</v>
      </c>
      <c r="E108" s="4" t="s">
        <v>18</v>
      </c>
      <c r="F108" s="4" t="s">
        <v>19</v>
      </c>
      <c r="G108" s="4" t="s">
        <v>20</v>
      </c>
      <c r="H108" s="4" t="s">
        <v>21</v>
      </c>
      <c r="I108" s="5" t="s">
        <v>21</v>
      </c>
      <c r="J108" s="1" t="s">
        <v>555</v>
      </c>
      <c r="K108" s="1" t="s">
        <v>556</v>
      </c>
      <c r="L108" s="1" t="s">
        <v>557</v>
      </c>
      <c r="M108" s="4" t="str">
        <f t="shared" si="0"/>
        <v>Outstanding</v>
      </c>
      <c r="N108" s="13" t="s">
        <v>21</v>
      </c>
    </row>
    <row r="109" spans="1:14" ht="60" customHeight="1" x14ac:dyDescent="0.35">
      <c r="A109" s="11" t="s">
        <v>558</v>
      </c>
      <c r="B109" s="1" t="s">
        <v>559</v>
      </c>
      <c r="C109" s="2" t="s">
        <v>16</v>
      </c>
      <c r="D109" s="3" t="s">
        <v>93</v>
      </c>
      <c r="E109" s="4" t="s">
        <v>18</v>
      </c>
      <c r="F109" s="4" t="s">
        <v>19</v>
      </c>
      <c r="G109" s="4" t="s">
        <v>20</v>
      </c>
      <c r="H109" s="4" t="s">
        <v>21</v>
      </c>
      <c r="I109" s="5" t="s">
        <v>21</v>
      </c>
      <c r="J109" s="1" t="s">
        <v>560</v>
      </c>
      <c r="K109" s="1" t="s">
        <v>561</v>
      </c>
      <c r="L109" s="1" t="s">
        <v>562</v>
      </c>
      <c r="M109" s="4" t="str">
        <f t="shared" si="0"/>
        <v>Outstanding</v>
      </c>
      <c r="N109" s="13" t="s">
        <v>21</v>
      </c>
    </row>
    <row r="110" spans="1:14" ht="60" customHeight="1" x14ac:dyDescent="0.35">
      <c r="A110" s="11" t="s">
        <v>563</v>
      </c>
      <c r="B110" s="1" t="s">
        <v>564</v>
      </c>
      <c r="C110" s="2" t="s">
        <v>16</v>
      </c>
      <c r="D110" s="3" t="s">
        <v>93</v>
      </c>
      <c r="E110" s="4" t="s">
        <v>18</v>
      </c>
      <c r="F110" s="4" t="s">
        <v>19</v>
      </c>
      <c r="G110" s="4" t="s">
        <v>20</v>
      </c>
      <c r="H110" s="4" t="s">
        <v>21</v>
      </c>
      <c r="I110" s="5" t="s">
        <v>21</v>
      </c>
      <c r="J110" s="1" t="s">
        <v>565</v>
      </c>
      <c r="K110" s="1" t="s">
        <v>566</v>
      </c>
      <c r="L110" s="1" t="s">
        <v>567</v>
      </c>
      <c r="M110" s="4" t="str">
        <f t="shared" si="0"/>
        <v>Outstanding</v>
      </c>
      <c r="N110" s="13" t="s">
        <v>21</v>
      </c>
    </row>
    <row r="111" spans="1:14" ht="60" customHeight="1" x14ac:dyDescent="0.35">
      <c r="A111" s="11" t="s">
        <v>568</v>
      </c>
      <c r="B111" s="1" t="s">
        <v>569</v>
      </c>
      <c r="C111" s="2" t="s">
        <v>16</v>
      </c>
      <c r="D111" s="3" t="s">
        <v>93</v>
      </c>
      <c r="E111" s="4" t="s">
        <v>18</v>
      </c>
      <c r="F111" s="4" t="s">
        <v>19</v>
      </c>
      <c r="G111" s="4" t="s">
        <v>20</v>
      </c>
      <c r="H111" s="4" t="s">
        <v>21</v>
      </c>
      <c r="I111" s="5" t="s">
        <v>21</v>
      </c>
      <c r="J111" s="1" t="s">
        <v>570</v>
      </c>
      <c r="K111" s="1" t="s">
        <v>571</v>
      </c>
      <c r="L111" s="1" t="s">
        <v>572</v>
      </c>
      <c r="M111" s="4" t="str">
        <f t="shared" si="0"/>
        <v>Outstanding</v>
      </c>
      <c r="N111" s="13" t="s">
        <v>21</v>
      </c>
    </row>
    <row r="112" spans="1:14" ht="60" customHeight="1" x14ac:dyDescent="0.35">
      <c r="A112" s="11" t="s">
        <v>573</v>
      </c>
      <c r="B112" s="1" t="s">
        <v>574</v>
      </c>
      <c r="C112" s="2" t="s">
        <v>87</v>
      </c>
      <c r="D112" s="3" t="s">
        <v>93</v>
      </c>
      <c r="E112" s="4" t="s">
        <v>18</v>
      </c>
      <c r="F112" s="4" t="s">
        <v>19</v>
      </c>
      <c r="G112" s="4" t="s">
        <v>20</v>
      </c>
      <c r="H112" s="4" t="s">
        <v>21</v>
      </c>
      <c r="I112" s="5" t="s">
        <v>21</v>
      </c>
      <c r="J112" s="1" t="s">
        <v>575</v>
      </c>
      <c r="K112" s="1" t="s">
        <v>576</v>
      </c>
      <c r="L112" s="1" t="s">
        <v>577</v>
      </c>
      <c r="M112" s="4" t="str">
        <f t="shared" si="0"/>
        <v>Outstanding</v>
      </c>
      <c r="N112" s="13" t="s">
        <v>21</v>
      </c>
    </row>
    <row r="113" spans="1:14" ht="60" customHeight="1" x14ac:dyDescent="0.35">
      <c r="A113" s="11" t="s">
        <v>578</v>
      </c>
      <c r="B113" s="1" t="s">
        <v>579</v>
      </c>
      <c r="C113" s="2" t="s">
        <v>16</v>
      </c>
      <c r="D113" s="3" t="s">
        <v>93</v>
      </c>
      <c r="E113" s="4" t="s">
        <v>18</v>
      </c>
      <c r="F113" s="4" t="s">
        <v>19</v>
      </c>
      <c r="G113" s="4" t="s">
        <v>20</v>
      </c>
      <c r="H113" s="4" t="s">
        <v>21</v>
      </c>
      <c r="I113" s="5" t="s">
        <v>21</v>
      </c>
      <c r="J113" s="1" t="s">
        <v>580</v>
      </c>
      <c r="K113" s="1" t="s">
        <v>581</v>
      </c>
      <c r="L113" s="1" t="s">
        <v>582</v>
      </c>
      <c r="M113" s="4" t="str">
        <f t="shared" si="0"/>
        <v>Outstanding</v>
      </c>
      <c r="N113" s="13" t="s">
        <v>21</v>
      </c>
    </row>
    <row r="114" spans="1:14" ht="60" customHeight="1" x14ac:dyDescent="0.35">
      <c r="A114" s="11" t="s">
        <v>583</v>
      </c>
      <c r="B114" s="1" t="s">
        <v>584</v>
      </c>
      <c r="C114" s="2" t="s">
        <v>16</v>
      </c>
      <c r="D114" s="3" t="s">
        <v>93</v>
      </c>
      <c r="E114" s="4" t="s">
        <v>18</v>
      </c>
      <c r="F114" s="4" t="s">
        <v>19</v>
      </c>
      <c r="G114" s="4" t="s">
        <v>20</v>
      </c>
      <c r="H114" s="4" t="s">
        <v>21</v>
      </c>
      <c r="I114" s="5" t="s">
        <v>21</v>
      </c>
      <c r="J114" s="1" t="s">
        <v>585</v>
      </c>
      <c r="K114" s="1" t="s">
        <v>586</v>
      </c>
      <c r="L114" s="1" t="s">
        <v>587</v>
      </c>
      <c r="M114" s="4" t="str">
        <f t="shared" si="0"/>
        <v>Outstanding</v>
      </c>
      <c r="N114" s="13" t="s">
        <v>21</v>
      </c>
    </row>
    <row r="115" spans="1:14" ht="60" customHeight="1" x14ac:dyDescent="0.35">
      <c r="A115" s="11" t="s">
        <v>588</v>
      </c>
      <c r="B115" s="1" t="s">
        <v>589</v>
      </c>
      <c r="C115" s="2" t="s">
        <v>87</v>
      </c>
      <c r="D115" s="3" t="s">
        <v>93</v>
      </c>
      <c r="E115" s="4" t="s">
        <v>18</v>
      </c>
      <c r="F115" s="4" t="s">
        <v>19</v>
      </c>
      <c r="G115" s="4" t="s">
        <v>20</v>
      </c>
      <c r="H115" s="4" t="s">
        <v>21</v>
      </c>
      <c r="I115" s="5" t="s">
        <v>21</v>
      </c>
      <c r="J115" s="1" t="s">
        <v>590</v>
      </c>
      <c r="K115" s="1" t="s">
        <v>591</v>
      </c>
      <c r="L115" s="1" t="s">
        <v>592</v>
      </c>
      <c r="M115" s="4" t="str">
        <f t="shared" si="0"/>
        <v>Outstanding</v>
      </c>
      <c r="N115" s="13" t="s">
        <v>21</v>
      </c>
    </row>
    <row r="116" spans="1:14" ht="60" customHeight="1" x14ac:dyDescent="0.35">
      <c r="A116" s="11" t="s">
        <v>593</v>
      </c>
      <c r="B116" s="1" t="s">
        <v>594</v>
      </c>
      <c r="C116" s="2" t="s">
        <v>16</v>
      </c>
      <c r="D116" s="3" t="s">
        <v>93</v>
      </c>
      <c r="E116" s="4" t="s">
        <v>18</v>
      </c>
      <c r="F116" s="4" t="s">
        <v>19</v>
      </c>
      <c r="G116" s="4" t="s">
        <v>20</v>
      </c>
      <c r="H116" s="4" t="s">
        <v>21</v>
      </c>
      <c r="I116" s="5" t="s">
        <v>21</v>
      </c>
      <c r="J116" s="1" t="s">
        <v>595</v>
      </c>
      <c r="K116" s="1" t="s">
        <v>596</v>
      </c>
      <c r="L116" s="1" t="s">
        <v>597</v>
      </c>
      <c r="M116" s="4" t="str">
        <f t="shared" si="0"/>
        <v>Outstanding</v>
      </c>
      <c r="N116" s="13" t="s">
        <v>21</v>
      </c>
    </row>
    <row r="117" spans="1:14" ht="60" customHeight="1" x14ac:dyDescent="0.35">
      <c r="A117" s="11" t="s">
        <v>598</v>
      </c>
      <c r="B117" s="1" t="s">
        <v>599</v>
      </c>
      <c r="C117" s="2" t="s">
        <v>16</v>
      </c>
      <c r="D117" s="3" t="s">
        <v>93</v>
      </c>
      <c r="E117" s="4" t="s">
        <v>18</v>
      </c>
      <c r="F117" s="4" t="s">
        <v>19</v>
      </c>
      <c r="G117" s="4" t="s">
        <v>20</v>
      </c>
      <c r="H117" s="4" t="s">
        <v>21</v>
      </c>
      <c r="I117" s="5" t="s">
        <v>21</v>
      </c>
      <c r="J117" s="1" t="s">
        <v>600</v>
      </c>
      <c r="K117" s="1" t="s">
        <v>601</v>
      </c>
      <c r="L117" s="1" t="s">
        <v>602</v>
      </c>
      <c r="M117" s="4" t="str">
        <f t="shared" si="0"/>
        <v>Outstanding</v>
      </c>
      <c r="N117" s="13" t="s">
        <v>21</v>
      </c>
    </row>
    <row r="118" spans="1:14" ht="60" customHeight="1" x14ac:dyDescent="0.35">
      <c r="A118" s="11" t="s">
        <v>603</v>
      </c>
      <c r="B118" s="1" t="s">
        <v>604</v>
      </c>
      <c r="C118" s="2" t="s">
        <v>16</v>
      </c>
      <c r="D118" s="3" t="s">
        <v>93</v>
      </c>
      <c r="E118" s="4" t="s">
        <v>18</v>
      </c>
      <c r="F118" s="4" t="s">
        <v>19</v>
      </c>
      <c r="G118" s="4" t="s">
        <v>20</v>
      </c>
      <c r="H118" s="4" t="s">
        <v>21</v>
      </c>
      <c r="I118" s="5" t="s">
        <v>21</v>
      </c>
      <c r="J118" s="1" t="s">
        <v>605</v>
      </c>
      <c r="K118" s="1" t="s">
        <v>606</v>
      </c>
      <c r="L118" s="1" t="s">
        <v>607</v>
      </c>
      <c r="M118" s="4" t="str">
        <f t="shared" si="0"/>
        <v>Outstanding</v>
      </c>
      <c r="N118" s="13" t="s">
        <v>21</v>
      </c>
    </row>
    <row r="119" spans="1:14" ht="60" customHeight="1" x14ac:dyDescent="0.35">
      <c r="A119" s="11" t="s">
        <v>608</v>
      </c>
      <c r="B119" s="1" t="s">
        <v>609</v>
      </c>
      <c r="C119" s="2" t="s">
        <v>16</v>
      </c>
      <c r="D119" s="3" t="s">
        <v>93</v>
      </c>
      <c r="E119" s="4" t="s">
        <v>18</v>
      </c>
      <c r="F119" s="4" t="s">
        <v>19</v>
      </c>
      <c r="G119" s="4" t="s">
        <v>20</v>
      </c>
      <c r="H119" s="4" t="s">
        <v>21</v>
      </c>
      <c r="I119" s="5" t="s">
        <v>21</v>
      </c>
      <c r="J119" s="1" t="s">
        <v>610</v>
      </c>
      <c r="K119" s="1" t="s">
        <v>606</v>
      </c>
      <c r="L119" s="1" t="s">
        <v>611</v>
      </c>
      <c r="M119" s="4" t="str">
        <f t="shared" si="0"/>
        <v>Outstanding</v>
      </c>
      <c r="N119" s="13" t="s">
        <v>21</v>
      </c>
    </row>
    <row r="120" spans="1:14" ht="60" customHeight="1" x14ac:dyDescent="0.35">
      <c r="A120" s="11" t="s">
        <v>612</v>
      </c>
      <c r="B120" s="1" t="s">
        <v>613</v>
      </c>
      <c r="C120" s="2" t="s">
        <v>87</v>
      </c>
      <c r="D120" s="3" t="s">
        <v>93</v>
      </c>
      <c r="E120" s="4" t="s">
        <v>18</v>
      </c>
      <c r="F120" s="4" t="s">
        <v>19</v>
      </c>
      <c r="G120" s="4" t="s">
        <v>20</v>
      </c>
      <c r="H120" s="4" t="s">
        <v>21</v>
      </c>
      <c r="I120" s="5" t="s">
        <v>21</v>
      </c>
      <c r="J120" s="1" t="s">
        <v>614</v>
      </c>
      <c r="K120" s="1" t="s">
        <v>615</v>
      </c>
      <c r="L120" s="1" t="s">
        <v>616</v>
      </c>
      <c r="M120" s="4" t="str">
        <f t="shared" si="0"/>
        <v>Outstanding</v>
      </c>
      <c r="N120" s="13" t="s">
        <v>21</v>
      </c>
    </row>
    <row r="121" spans="1:14" ht="60" customHeight="1" x14ac:dyDescent="0.35">
      <c r="A121" s="11" t="s">
        <v>617</v>
      </c>
      <c r="B121" s="1" t="s">
        <v>618</v>
      </c>
      <c r="C121" s="2" t="s">
        <v>16</v>
      </c>
      <c r="D121" s="3" t="s">
        <v>93</v>
      </c>
      <c r="E121" s="4" t="s">
        <v>18</v>
      </c>
      <c r="F121" s="4" t="s">
        <v>19</v>
      </c>
      <c r="G121" s="4" t="s">
        <v>20</v>
      </c>
      <c r="H121" s="4" t="s">
        <v>21</v>
      </c>
      <c r="I121" s="5" t="s">
        <v>21</v>
      </c>
      <c r="J121" s="1" t="s">
        <v>619</v>
      </c>
      <c r="K121" s="1" t="s">
        <v>620</v>
      </c>
      <c r="L121" s="1" t="s">
        <v>621</v>
      </c>
      <c r="M121" s="4" t="str">
        <f t="shared" si="0"/>
        <v>Outstanding</v>
      </c>
      <c r="N121" s="13" t="s">
        <v>21</v>
      </c>
    </row>
    <row r="122" spans="1:14" ht="60" customHeight="1" x14ac:dyDescent="0.35">
      <c r="A122" s="11" t="s">
        <v>622</v>
      </c>
      <c r="B122" s="1" t="s">
        <v>623</v>
      </c>
      <c r="C122" s="2" t="s">
        <v>16</v>
      </c>
      <c r="D122" s="3" t="s">
        <v>93</v>
      </c>
      <c r="E122" s="4" t="s">
        <v>18</v>
      </c>
      <c r="F122" s="4" t="s">
        <v>19</v>
      </c>
      <c r="G122" s="4" t="s">
        <v>20</v>
      </c>
      <c r="H122" s="4" t="s">
        <v>21</v>
      </c>
      <c r="I122" s="5" t="s">
        <v>21</v>
      </c>
      <c r="J122" s="1" t="s">
        <v>624</v>
      </c>
      <c r="K122" s="1" t="s">
        <v>625</v>
      </c>
      <c r="L122" s="1" t="s">
        <v>626</v>
      </c>
      <c r="M122" s="4" t="str">
        <f t="shared" si="0"/>
        <v>Outstanding</v>
      </c>
      <c r="N122" s="13" t="s">
        <v>21</v>
      </c>
    </row>
    <row r="123" spans="1:14" ht="60" customHeight="1" x14ac:dyDescent="0.35">
      <c r="A123" s="11" t="s">
        <v>627</v>
      </c>
      <c r="B123" s="1" t="s">
        <v>628</v>
      </c>
      <c r="C123" s="2" t="s">
        <v>87</v>
      </c>
      <c r="D123" s="3" t="s">
        <v>93</v>
      </c>
      <c r="E123" s="4" t="s">
        <v>18</v>
      </c>
      <c r="F123" s="4" t="s">
        <v>19</v>
      </c>
      <c r="G123" s="4" t="s">
        <v>20</v>
      </c>
      <c r="H123" s="4" t="s">
        <v>21</v>
      </c>
      <c r="I123" s="5" t="s">
        <v>21</v>
      </c>
      <c r="J123" s="1" t="s">
        <v>629</v>
      </c>
      <c r="K123" s="1" t="s">
        <v>630</v>
      </c>
      <c r="L123" s="1" t="s">
        <v>631</v>
      </c>
      <c r="M123" s="4" t="str">
        <f t="shared" si="0"/>
        <v>Outstanding</v>
      </c>
      <c r="N123" s="13" t="s">
        <v>21</v>
      </c>
    </row>
    <row r="124" spans="1:14" ht="60" customHeight="1" x14ac:dyDescent="0.35">
      <c r="A124" s="11" t="s">
        <v>632</v>
      </c>
      <c r="B124" s="1" t="s">
        <v>633</v>
      </c>
      <c r="C124" s="2" t="s">
        <v>16</v>
      </c>
      <c r="D124" s="3" t="s">
        <v>93</v>
      </c>
      <c r="E124" s="4" t="s">
        <v>18</v>
      </c>
      <c r="F124" s="4" t="s">
        <v>19</v>
      </c>
      <c r="G124" s="4" t="s">
        <v>20</v>
      </c>
      <c r="H124" s="4" t="s">
        <v>21</v>
      </c>
      <c r="I124" s="5" t="s">
        <v>21</v>
      </c>
      <c r="J124" s="1" t="s">
        <v>634</v>
      </c>
      <c r="K124" s="1" t="s">
        <v>635</v>
      </c>
      <c r="L124" s="1" t="s">
        <v>636</v>
      </c>
      <c r="M124" s="4" t="str">
        <f t="shared" si="0"/>
        <v>Outstanding</v>
      </c>
      <c r="N124" s="13" t="s">
        <v>21</v>
      </c>
    </row>
    <row r="125" spans="1:14" ht="60" customHeight="1" x14ac:dyDescent="0.35">
      <c r="A125" s="11" t="s">
        <v>637</v>
      </c>
      <c r="B125" s="1" t="s">
        <v>638</v>
      </c>
      <c r="C125" s="2" t="s">
        <v>16</v>
      </c>
      <c r="D125" s="3" t="s">
        <v>93</v>
      </c>
      <c r="E125" s="4" t="s">
        <v>18</v>
      </c>
      <c r="F125" s="4" t="s">
        <v>19</v>
      </c>
      <c r="G125" s="4" t="s">
        <v>20</v>
      </c>
      <c r="H125" s="4" t="s">
        <v>21</v>
      </c>
      <c r="I125" s="5" t="s">
        <v>21</v>
      </c>
      <c r="J125" s="1" t="s">
        <v>639</v>
      </c>
      <c r="K125" s="1" t="s">
        <v>640</v>
      </c>
      <c r="L125" s="1" t="s">
        <v>641</v>
      </c>
      <c r="M125" s="4" t="str">
        <f t="shared" si="0"/>
        <v>Outstanding</v>
      </c>
      <c r="N125" s="13" t="s">
        <v>21</v>
      </c>
    </row>
    <row r="126" spans="1:14" ht="60" customHeight="1" x14ac:dyDescent="0.35">
      <c r="A126" s="11" t="s">
        <v>642</v>
      </c>
      <c r="B126" s="1" t="s">
        <v>643</v>
      </c>
      <c r="C126" s="2" t="s">
        <v>16</v>
      </c>
      <c r="D126" s="3" t="s">
        <v>93</v>
      </c>
      <c r="E126" s="4" t="s">
        <v>18</v>
      </c>
      <c r="F126" s="4" t="s">
        <v>19</v>
      </c>
      <c r="G126" s="4" t="s">
        <v>20</v>
      </c>
      <c r="H126" s="4" t="s">
        <v>21</v>
      </c>
      <c r="I126" s="5" t="s">
        <v>21</v>
      </c>
      <c r="J126" s="1" t="s">
        <v>644</v>
      </c>
      <c r="K126" s="1" t="s">
        <v>645</v>
      </c>
      <c r="L126" s="1" t="s">
        <v>646</v>
      </c>
      <c r="M126" s="4" t="str">
        <f t="shared" si="0"/>
        <v>Outstanding</v>
      </c>
      <c r="N126" s="13" t="s">
        <v>21</v>
      </c>
    </row>
    <row r="127" spans="1:14" ht="60" customHeight="1" x14ac:dyDescent="0.35">
      <c r="A127" s="11" t="s">
        <v>647</v>
      </c>
      <c r="B127" s="1" t="s">
        <v>648</v>
      </c>
      <c r="C127" s="2" t="s">
        <v>16</v>
      </c>
      <c r="D127" s="3" t="s">
        <v>93</v>
      </c>
      <c r="E127" s="4" t="s">
        <v>18</v>
      </c>
      <c r="F127" s="4" t="s">
        <v>19</v>
      </c>
      <c r="G127" s="4" t="s">
        <v>20</v>
      </c>
      <c r="H127" s="4" t="s">
        <v>21</v>
      </c>
      <c r="I127" s="5" t="s">
        <v>21</v>
      </c>
      <c r="J127" s="1" t="s">
        <v>649</v>
      </c>
      <c r="K127" s="1" t="s">
        <v>650</v>
      </c>
      <c r="L127" s="1" t="s">
        <v>651</v>
      </c>
      <c r="M127" s="4" t="str">
        <f t="shared" si="0"/>
        <v>Outstanding</v>
      </c>
      <c r="N127" s="13" t="s">
        <v>21</v>
      </c>
    </row>
    <row r="128" spans="1:14" ht="60" customHeight="1" x14ac:dyDescent="0.35">
      <c r="A128" s="11" t="s">
        <v>652</v>
      </c>
      <c r="B128" s="1" t="s">
        <v>653</v>
      </c>
      <c r="C128" s="2" t="s">
        <v>16</v>
      </c>
      <c r="D128" s="3" t="s">
        <v>93</v>
      </c>
      <c r="E128" s="4" t="s">
        <v>18</v>
      </c>
      <c r="F128" s="4" t="s">
        <v>19</v>
      </c>
      <c r="G128" s="4" t="s">
        <v>20</v>
      </c>
      <c r="H128" s="4" t="s">
        <v>21</v>
      </c>
      <c r="I128" s="5" t="s">
        <v>21</v>
      </c>
      <c r="J128" s="1" t="s">
        <v>654</v>
      </c>
      <c r="K128" s="1" t="s">
        <v>655</v>
      </c>
      <c r="L128" s="1" t="s">
        <v>656</v>
      </c>
      <c r="M128" s="4" t="str">
        <f t="shared" si="0"/>
        <v>Outstanding</v>
      </c>
      <c r="N128" s="13" t="s">
        <v>21</v>
      </c>
    </row>
    <row r="129" spans="1:14" ht="60" customHeight="1" x14ac:dyDescent="0.35">
      <c r="A129" s="11" t="s">
        <v>657</v>
      </c>
      <c r="B129" s="1" t="s">
        <v>658</v>
      </c>
      <c r="C129" s="2" t="s">
        <v>16</v>
      </c>
      <c r="D129" s="3" t="s">
        <v>93</v>
      </c>
      <c r="E129" s="4" t="s">
        <v>18</v>
      </c>
      <c r="F129" s="4" t="s">
        <v>19</v>
      </c>
      <c r="G129" s="4" t="s">
        <v>20</v>
      </c>
      <c r="H129" s="4" t="s">
        <v>21</v>
      </c>
      <c r="I129" s="5" t="s">
        <v>21</v>
      </c>
      <c r="J129" s="1" t="s">
        <v>659</v>
      </c>
      <c r="K129" s="1" t="s">
        <v>660</v>
      </c>
      <c r="L129" s="1" t="s">
        <v>661</v>
      </c>
      <c r="M129" s="4" t="str">
        <f t="shared" si="0"/>
        <v>Outstanding</v>
      </c>
      <c r="N129" s="13" t="s">
        <v>21</v>
      </c>
    </row>
    <row r="130" spans="1:14" ht="60" customHeight="1" x14ac:dyDescent="0.35">
      <c r="A130" s="11" t="s">
        <v>662</v>
      </c>
      <c r="B130" s="1" t="s">
        <v>663</v>
      </c>
      <c r="C130" s="2" t="s">
        <v>16</v>
      </c>
      <c r="D130" s="3" t="s">
        <v>93</v>
      </c>
      <c r="E130" s="4" t="s">
        <v>18</v>
      </c>
      <c r="F130" s="4" t="s">
        <v>19</v>
      </c>
      <c r="G130" s="4" t="s">
        <v>20</v>
      </c>
      <c r="H130" s="4" t="s">
        <v>21</v>
      </c>
      <c r="I130" s="5" t="s">
        <v>21</v>
      </c>
      <c r="J130" s="1" t="s">
        <v>664</v>
      </c>
      <c r="K130" s="1" t="s">
        <v>660</v>
      </c>
      <c r="L130" s="1" t="s">
        <v>665</v>
      </c>
      <c r="M130" s="4" t="str">
        <f t="shared" si="0"/>
        <v>Outstanding</v>
      </c>
      <c r="N130" s="13" t="s">
        <v>21</v>
      </c>
    </row>
    <row r="131" spans="1:14" ht="60" customHeight="1" x14ac:dyDescent="0.35">
      <c r="A131" s="11" t="s">
        <v>666</v>
      </c>
      <c r="B131" s="1" t="s">
        <v>667</v>
      </c>
      <c r="C131" s="2" t="s">
        <v>16</v>
      </c>
      <c r="D131" s="3" t="s">
        <v>93</v>
      </c>
      <c r="E131" s="4" t="s">
        <v>18</v>
      </c>
      <c r="F131" s="4" t="s">
        <v>19</v>
      </c>
      <c r="G131" s="4" t="s">
        <v>20</v>
      </c>
      <c r="H131" s="4" t="s">
        <v>21</v>
      </c>
      <c r="I131" s="5" t="s">
        <v>21</v>
      </c>
      <c r="J131" s="1" t="s">
        <v>668</v>
      </c>
      <c r="K131" s="1" t="s">
        <v>660</v>
      </c>
      <c r="L131" s="1" t="s">
        <v>669</v>
      </c>
      <c r="M131" s="4" t="str">
        <f t="shared" si="0"/>
        <v>Outstanding</v>
      </c>
      <c r="N131" s="13" t="s">
        <v>21</v>
      </c>
    </row>
    <row r="132" spans="1:14" ht="60" customHeight="1" x14ac:dyDescent="0.35">
      <c r="A132" s="11" t="s">
        <v>670</v>
      </c>
      <c r="B132" s="1" t="s">
        <v>671</v>
      </c>
      <c r="C132" s="2" t="s">
        <v>16</v>
      </c>
      <c r="D132" s="3" t="s">
        <v>93</v>
      </c>
      <c r="E132" s="4" t="s">
        <v>18</v>
      </c>
      <c r="F132" s="4" t="s">
        <v>19</v>
      </c>
      <c r="G132" s="4" t="s">
        <v>20</v>
      </c>
      <c r="H132" s="4" t="s">
        <v>21</v>
      </c>
      <c r="I132" s="5" t="s">
        <v>21</v>
      </c>
      <c r="J132" s="1" t="s">
        <v>672</v>
      </c>
      <c r="K132" s="1" t="s">
        <v>660</v>
      </c>
      <c r="L132" s="1" t="s">
        <v>673</v>
      </c>
      <c r="M132" s="4" t="str">
        <f t="shared" si="0"/>
        <v>Outstanding</v>
      </c>
      <c r="N132" s="13" t="s">
        <v>21</v>
      </c>
    </row>
    <row r="133" spans="1:14" ht="60" customHeight="1" x14ac:dyDescent="0.35">
      <c r="A133" s="11" t="s">
        <v>674</v>
      </c>
      <c r="B133" s="1" t="s">
        <v>675</v>
      </c>
      <c r="C133" s="2" t="s">
        <v>16</v>
      </c>
      <c r="D133" s="3" t="s">
        <v>93</v>
      </c>
      <c r="E133" s="4" t="s">
        <v>18</v>
      </c>
      <c r="F133" s="4" t="s">
        <v>19</v>
      </c>
      <c r="G133" s="4" t="s">
        <v>20</v>
      </c>
      <c r="H133" s="4" t="s">
        <v>21</v>
      </c>
      <c r="I133" s="5" t="s">
        <v>21</v>
      </c>
      <c r="J133" s="1" t="s">
        <v>676</v>
      </c>
      <c r="K133" s="1" t="s">
        <v>660</v>
      </c>
      <c r="L133" s="1" t="s">
        <v>677</v>
      </c>
      <c r="M133" s="4" t="str">
        <f t="shared" si="0"/>
        <v>Outstanding</v>
      </c>
      <c r="N133" s="13" t="s">
        <v>21</v>
      </c>
    </row>
    <row r="134" spans="1:14" ht="60" customHeight="1" x14ac:dyDescent="0.35">
      <c r="A134" s="11" t="s">
        <v>678</v>
      </c>
      <c r="B134" s="1" t="s">
        <v>679</v>
      </c>
      <c r="C134" s="2" t="s">
        <v>16</v>
      </c>
      <c r="D134" s="3" t="s">
        <v>93</v>
      </c>
      <c r="E134" s="4" t="s">
        <v>18</v>
      </c>
      <c r="F134" s="4" t="s">
        <v>19</v>
      </c>
      <c r="G134" s="4" t="s">
        <v>20</v>
      </c>
      <c r="H134" s="4" t="s">
        <v>21</v>
      </c>
      <c r="I134" s="5" t="s">
        <v>21</v>
      </c>
      <c r="J134" s="1" t="s">
        <v>680</v>
      </c>
      <c r="K134" s="1" t="s">
        <v>660</v>
      </c>
      <c r="L134" s="1" t="s">
        <v>681</v>
      </c>
      <c r="M134" s="4" t="str">
        <f t="shared" si="0"/>
        <v>Outstanding</v>
      </c>
      <c r="N134" s="13" t="s">
        <v>21</v>
      </c>
    </row>
    <row r="135" spans="1:14" ht="60" customHeight="1" x14ac:dyDescent="0.35">
      <c r="A135" s="11" t="s">
        <v>682</v>
      </c>
      <c r="B135" s="1" t="s">
        <v>683</v>
      </c>
      <c r="C135" s="2" t="s">
        <v>16</v>
      </c>
      <c r="D135" s="3" t="s">
        <v>93</v>
      </c>
      <c r="E135" s="4" t="s">
        <v>18</v>
      </c>
      <c r="F135" s="4" t="s">
        <v>19</v>
      </c>
      <c r="G135" s="4" t="s">
        <v>20</v>
      </c>
      <c r="H135" s="4" t="s">
        <v>21</v>
      </c>
      <c r="I135" s="5" t="s">
        <v>21</v>
      </c>
      <c r="J135" s="1" t="s">
        <v>684</v>
      </c>
      <c r="K135" s="1" t="s">
        <v>660</v>
      </c>
      <c r="L135" s="1" t="s">
        <v>685</v>
      </c>
      <c r="M135" s="4" t="str">
        <f t="shared" si="0"/>
        <v>Outstanding</v>
      </c>
      <c r="N135" s="13" t="s">
        <v>21</v>
      </c>
    </row>
    <row r="136" spans="1:14" ht="60" customHeight="1" x14ac:dyDescent="0.35">
      <c r="A136" s="11" t="s">
        <v>686</v>
      </c>
      <c r="B136" s="1" t="s">
        <v>687</v>
      </c>
      <c r="C136" s="2" t="s">
        <v>16</v>
      </c>
      <c r="D136" s="3" t="s">
        <v>93</v>
      </c>
      <c r="E136" s="4" t="s">
        <v>18</v>
      </c>
      <c r="F136" s="4" t="s">
        <v>19</v>
      </c>
      <c r="G136" s="4" t="s">
        <v>20</v>
      </c>
      <c r="H136" s="4" t="s">
        <v>21</v>
      </c>
      <c r="I136" s="5" t="s">
        <v>21</v>
      </c>
      <c r="J136" s="1" t="s">
        <v>688</v>
      </c>
      <c r="K136" s="1" t="s">
        <v>660</v>
      </c>
      <c r="L136" s="1" t="s">
        <v>689</v>
      </c>
      <c r="M136" s="4" t="str">
        <f t="shared" si="0"/>
        <v>Outstanding</v>
      </c>
      <c r="N136" s="13" t="s">
        <v>21</v>
      </c>
    </row>
    <row r="137" spans="1:14" ht="60" customHeight="1" x14ac:dyDescent="0.35">
      <c r="A137" s="11" t="s">
        <v>690</v>
      </c>
      <c r="B137" s="1" t="s">
        <v>691</v>
      </c>
      <c r="C137" s="2" t="s">
        <v>16</v>
      </c>
      <c r="D137" s="3" t="s">
        <v>93</v>
      </c>
      <c r="E137" s="4" t="s">
        <v>18</v>
      </c>
      <c r="F137" s="4" t="s">
        <v>19</v>
      </c>
      <c r="G137" s="4" t="s">
        <v>20</v>
      </c>
      <c r="H137" s="4" t="s">
        <v>21</v>
      </c>
      <c r="I137" s="5" t="s">
        <v>21</v>
      </c>
      <c r="J137" s="1" t="s">
        <v>692</v>
      </c>
      <c r="K137" s="1" t="s">
        <v>660</v>
      </c>
      <c r="L137" s="1" t="s">
        <v>693</v>
      </c>
      <c r="M137" s="4" t="str">
        <f t="shared" si="0"/>
        <v>Outstanding</v>
      </c>
      <c r="N137" s="13" t="s">
        <v>21</v>
      </c>
    </row>
    <row r="138" spans="1:14" ht="60" customHeight="1" x14ac:dyDescent="0.35">
      <c r="A138" s="11" t="s">
        <v>694</v>
      </c>
      <c r="B138" s="1" t="s">
        <v>695</v>
      </c>
      <c r="C138" s="2" t="s">
        <v>16</v>
      </c>
      <c r="D138" s="3" t="s">
        <v>93</v>
      </c>
      <c r="E138" s="4" t="s">
        <v>18</v>
      </c>
      <c r="F138" s="4" t="s">
        <v>19</v>
      </c>
      <c r="G138" s="4" t="s">
        <v>20</v>
      </c>
      <c r="H138" s="4" t="s">
        <v>21</v>
      </c>
      <c r="I138" s="5" t="s">
        <v>21</v>
      </c>
      <c r="J138" s="1" t="s">
        <v>696</v>
      </c>
      <c r="K138" s="1" t="s">
        <v>660</v>
      </c>
      <c r="L138" s="1" t="s">
        <v>697</v>
      </c>
      <c r="M138" s="4" t="str">
        <f t="shared" si="0"/>
        <v>Outstanding</v>
      </c>
      <c r="N138" s="13" t="s">
        <v>21</v>
      </c>
    </row>
    <row r="139" spans="1:14" ht="60" customHeight="1" x14ac:dyDescent="0.35">
      <c r="A139" s="11" t="s">
        <v>698</v>
      </c>
      <c r="B139" s="1" t="s">
        <v>699</v>
      </c>
      <c r="C139" s="2" t="s">
        <v>16</v>
      </c>
      <c r="D139" s="3" t="s">
        <v>93</v>
      </c>
      <c r="E139" s="4" t="s">
        <v>18</v>
      </c>
      <c r="F139" s="4" t="s">
        <v>19</v>
      </c>
      <c r="G139" s="4" t="s">
        <v>20</v>
      </c>
      <c r="H139" s="4" t="s">
        <v>21</v>
      </c>
      <c r="I139" s="5" t="s">
        <v>21</v>
      </c>
      <c r="J139" s="1" t="s">
        <v>700</v>
      </c>
      <c r="K139" s="1" t="s">
        <v>660</v>
      </c>
      <c r="L139" s="1" t="s">
        <v>701</v>
      </c>
      <c r="M139" s="4" t="str">
        <f t="shared" si="0"/>
        <v>Outstanding</v>
      </c>
      <c r="N139" s="13" t="s">
        <v>21</v>
      </c>
    </row>
    <row r="140" spans="1:14" ht="60" customHeight="1" x14ac:dyDescent="0.35">
      <c r="A140" s="11" t="s">
        <v>702</v>
      </c>
      <c r="B140" s="1" t="s">
        <v>703</v>
      </c>
      <c r="C140" s="2" t="s">
        <v>87</v>
      </c>
      <c r="D140" s="3" t="s">
        <v>93</v>
      </c>
      <c r="E140" s="4" t="s">
        <v>18</v>
      </c>
      <c r="F140" s="4" t="s">
        <v>19</v>
      </c>
      <c r="G140" s="4" t="s">
        <v>20</v>
      </c>
      <c r="H140" s="4" t="s">
        <v>21</v>
      </c>
      <c r="I140" s="5" t="s">
        <v>21</v>
      </c>
      <c r="J140" s="1" t="s">
        <v>704</v>
      </c>
      <c r="K140" s="1" t="s">
        <v>705</v>
      </c>
      <c r="L140" s="1" t="s">
        <v>706</v>
      </c>
      <c r="M140" s="4" t="str">
        <f t="shared" si="0"/>
        <v>Outstanding</v>
      </c>
      <c r="N140" s="13" t="s">
        <v>21</v>
      </c>
    </row>
    <row r="141" spans="1:14" ht="60" customHeight="1" x14ac:dyDescent="0.35">
      <c r="A141" s="11" t="s">
        <v>707</v>
      </c>
      <c r="B141" s="1" t="s">
        <v>708</v>
      </c>
      <c r="C141" s="2" t="s">
        <v>16</v>
      </c>
      <c r="D141" s="3" t="s">
        <v>93</v>
      </c>
      <c r="E141" s="4" t="s">
        <v>18</v>
      </c>
      <c r="F141" s="4" t="s">
        <v>19</v>
      </c>
      <c r="G141" s="4" t="s">
        <v>20</v>
      </c>
      <c r="H141" s="4" t="s">
        <v>21</v>
      </c>
      <c r="I141" s="5" t="s">
        <v>21</v>
      </c>
      <c r="J141" s="1" t="s">
        <v>709</v>
      </c>
      <c r="K141" s="1" t="s">
        <v>710</v>
      </c>
      <c r="L141" s="1" t="s">
        <v>711</v>
      </c>
      <c r="M141" s="4" t="str">
        <f t="shared" si="0"/>
        <v>Outstanding</v>
      </c>
      <c r="N141" s="13" t="s">
        <v>21</v>
      </c>
    </row>
    <row r="142" spans="1:14" ht="60" customHeight="1" x14ac:dyDescent="0.35">
      <c r="A142" s="11" t="s">
        <v>712</v>
      </c>
      <c r="B142" s="1" t="s">
        <v>713</v>
      </c>
      <c r="C142" s="2" t="s">
        <v>16</v>
      </c>
      <c r="D142" s="3" t="s">
        <v>93</v>
      </c>
      <c r="E142" s="4" t="s">
        <v>18</v>
      </c>
      <c r="F142" s="4" t="s">
        <v>19</v>
      </c>
      <c r="G142" s="4" t="s">
        <v>20</v>
      </c>
      <c r="H142" s="4" t="s">
        <v>21</v>
      </c>
      <c r="I142" s="5" t="s">
        <v>21</v>
      </c>
      <c r="J142" s="1" t="s">
        <v>714</v>
      </c>
      <c r="K142" s="1" t="s">
        <v>715</v>
      </c>
      <c r="L142" s="1" t="s">
        <v>716</v>
      </c>
      <c r="M142" s="4" t="str">
        <f t="shared" si="0"/>
        <v>Outstanding</v>
      </c>
      <c r="N142" s="13" t="s">
        <v>21</v>
      </c>
    </row>
    <row r="143" spans="1:14" ht="60" customHeight="1" x14ac:dyDescent="0.35">
      <c r="A143" s="11" t="s">
        <v>717</v>
      </c>
      <c r="B143" s="1" t="s">
        <v>718</v>
      </c>
      <c r="C143" s="2" t="s">
        <v>16</v>
      </c>
      <c r="D143" s="3" t="s">
        <v>93</v>
      </c>
      <c r="E143" s="4" t="s">
        <v>18</v>
      </c>
      <c r="F143" s="4" t="s">
        <v>19</v>
      </c>
      <c r="G143" s="4" t="s">
        <v>20</v>
      </c>
      <c r="H143" s="4" t="s">
        <v>21</v>
      </c>
      <c r="I143" s="5" t="s">
        <v>21</v>
      </c>
      <c r="J143" s="1" t="s">
        <v>719</v>
      </c>
      <c r="K143" s="1" t="s">
        <v>720</v>
      </c>
      <c r="L143" s="1" t="s">
        <v>721</v>
      </c>
      <c r="M143" s="4" t="str">
        <f t="shared" si="0"/>
        <v>Outstanding</v>
      </c>
      <c r="N143" s="13" t="s">
        <v>21</v>
      </c>
    </row>
    <row r="144" spans="1:14" ht="60" customHeight="1" x14ac:dyDescent="0.35">
      <c r="A144" s="11" t="s">
        <v>722</v>
      </c>
      <c r="B144" s="1" t="s">
        <v>723</v>
      </c>
      <c r="C144" s="2" t="s">
        <v>87</v>
      </c>
      <c r="D144" s="3" t="s">
        <v>93</v>
      </c>
      <c r="E144" s="4" t="s">
        <v>18</v>
      </c>
      <c r="F144" s="4" t="s">
        <v>19</v>
      </c>
      <c r="G144" s="4" t="s">
        <v>20</v>
      </c>
      <c r="H144" s="4" t="s">
        <v>21</v>
      </c>
      <c r="I144" s="5" t="s">
        <v>21</v>
      </c>
      <c r="J144" s="1" t="s">
        <v>724</v>
      </c>
      <c r="K144" s="1" t="s">
        <v>725</v>
      </c>
      <c r="L144" s="1" t="s">
        <v>726</v>
      </c>
      <c r="M144" s="4" t="str">
        <f t="shared" si="0"/>
        <v>Outstanding</v>
      </c>
      <c r="N144" s="13" t="s">
        <v>21</v>
      </c>
    </row>
    <row r="145" spans="1:14" ht="60" customHeight="1" x14ac:dyDescent="0.35">
      <c r="A145" s="11" t="s">
        <v>727</v>
      </c>
      <c r="B145" s="1" t="s">
        <v>728</v>
      </c>
      <c r="C145" s="2" t="s">
        <v>16</v>
      </c>
      <c r="D145" s="3" t="s">
        <v>93</v>
      </c>
      <c r="E145" s="4" t="s">
        <v>18</v>
      </c>
      <c r="F145" s="4" t="s">
        <v>19</v>
      </c>
      <c r="G145" s="4" t="s">
        <v>20</v>
      </c>
      <c r="H145" s="4" t="s">
        <v>21</v>
      </c>
      <c r="I145" s="5" t="s">
        <v>21</v>
      </c>
      <c r="J145" s="1" t="s">
        <v>729</v>
      </c>
      <c r="K145" s="1" t="s">
        <v>730</v>
      </c>
      <c r="L145" s="1" t="s">
        <v>731</v>
      </c>
      <c r="M145" s="4" t="str">
        <f t="shared" si="0"/>
        <v>Outstanding</v>
      </c>
      <c r="N145" s="13" t="s">
        <v>21</v>
      </c>
    </row>
    <row r="146" spans="1:14" ht="60" customHeight="1" x14ac:dyDescent="0.35">
      <c r="A146" s="11" t="s">
        <v>732</v>
      </c>
      <c r="B146" s="1" t="s">
        <v>733</v>
      </c>
      <c r="C146" s="2" t="s">
        <v>16</v>
      </c>
      <c r="D146" s="3" t="s">
        <v>93</v>
      </c>
      <c r="E146" s="4" t="s">
        <v>18</v>
      </c>
      <c r="F146" s="4" t="s">
        <v>19</v>
      </c>
      <c r="G146" s="4" t="s">
        <v>20</v>
      </c>
      <c r="H146" s="4" t="s">
        <v>21</v>
      </c>
      <c r="I146" s="5" t="s">
        <v>21</v>
      </c>
      <c r="J146" s="1" t="s">
        <v>734</v>
      </c>
      <c r="K146" s="1" t="s">
        <v>735</v>
      </c>
      <c r="L146" s="1" t="s">
        <v>736</v>
      </c>
      <c r="M146" s="4" t="str">
        <f t="shared" si="0"/>
        <v>Outstanding</v>
      </c>
      <c r="N146" s="13" t="s">
        <v>21</v>
      </c>
    </row>
    <row r="147" spans="1:14" ht="60" customHeight="1" x14ac:dyDescent="0.35">
      <c r="A147" s="11" t="s">
        <v>737</v>
      </c>
      <c r="B147" s="1" t="s">
        <v>738</v>
      </c>
      <c r="C147" s="2" t="s">
        <v>16</v>
      </c>
      <c r="D147" s="3" t="s">
        <v>93</v>
      </c>
      <c r="E147" s="4" t="s">
        <v>18</v>
      </c>
      <c r="F147" s="4" t="s">
        <v>19</v>
      </c>
      <c r="G147" s="4" t="s">
        <v>20</v>
      </c>
      <c r="H147" s="4" t="s">
        <v>21</v>
      </c>
      <c r="I147" s="5" t="s">
        <v>21</v>
      </c>
      <c r="J147" s="1" t="s">
        <v>739</v>
      </c>
      <c r="K147" s="1" t="s">
        <v>740</v>
      </c>
      <c r="L147" s="1" t="s">
        <v>741</v>
      </c>
      <c r="M147" s="4" t="str">
        <f t="shared" si="0"/>
        <v>Outstanding</v>
      </c>
      <c r="N147" s="13" t="s">
        <v>21</v>
      </c>
    </row>
    <row r="148" spans="1:14" ht="60" customHeight="1" x14ac:dyDescent="0.35">
      <c r="A148" s="11" t="s">
        <v>742</v>
      </c>
      <c r="B148" s="1" t="s">
        <v>743</v>
      </c>
      <c r="C148" s="2" t="s">
        <v>16</v>
      </c>
      <c r="D148" s="3" t="s">
        <v>93</v>
      </c>
      <c r="E148" s="4" t="s">
        <v>18</v>
      </c>
      <c r="F148" s="4" t="s">
        <v>19</v>
      </c>
      <c r="G148" s="4" t="s">
        <v>20</v>
      </c>
      <c r="H148" s="4" t="s">
        <v>21</v>
      </c>
      <c r="I148" s="5" t="s">
        <v>21</v>
      </c>
      <c r="J148" s="1" t="s">
        <v>744</v>
      </c>
      <c r="K148" s="1" t="s">
        <v>745</v>
      </c>
      <c r="L148" s="1" t="s">
        <v>746</v>
      </c>
      <c r="M148" s="4" t="str">
        <f t="shared" si="0"/>
        <v>Outstanding</v>
      </c>
      <c r="N148" s="13" t="s">
        <v>21</v>
      </c>
    </row>
    <row r="149" spans="1:14" ht="60" customHeight="1" x14ac:dyDescent="0.35">
      <c r="A149" s="11" t="s">
        <v>747</v>
      </c>
      <c r="B149" s="1" t="s">
        <v>748</v>
      </c>
      <c r="C149" s="2" t="s">
        <v>87</v>
      </c>
      <c r="D149" s="3" t="s">
        <v>93</v>
      </c>
      <c r="E149" s="4" t="s">
        <v>18</v>
      </c>
      <c r="F149" s="4" t="s">
        <v>19</v>
      </c>
      <c r="G149" s="4" t="s">
        <v>20</v>
      </c>
      <c r="H149" s="4" t="s">
        <v>21</v>
      </c>
      <c r="I149" s="5" t="s">
        <v>21</v>
      </c>
      <c r="J149" s="1" t="s">
        <v>749</v>
      </c>
      <c r="K149" s="1" t="s">
        <v>750</v>
      </c>
      <c r="L149" s="1" t="s">
        <v>751</v>
      </c>
      <c r="M149" s="4" t="str">
        <f t="shared" si="0"/>
        <v>Outstanding</v>
      </c>
      <c r="N149" s="13" t="s">
        <v>21</v>
      </c>
    </row>
    <row r="150" spans="1:14" ht="60" customHeight="1" x14ac:dyDescent="0.35">
      <c r="A150" s="11" t="s">
        <v>752</v>
      </c>
      <c r="B150" s="1" t="s">
        <v>753</v>
      </c>
      <c r="C150" s="2" t="s">
        <v>87</v>
      </c>
      <c r="D150" s="3" t="s">
        <v>93</v>
      </c>
      <c r="E150" s="4" t="s">
        <v>18</v>
      </c>
      <c r="F150" s="4" t="s">
        <v>19</v>
      </c>
      <c r="G150" s="4" t="s">
        <v>20</v>
      </c>
      <c r="H150" s="4" t="s">
        <v>21</v>
      </c>
      <c r="I150" s="5" t="s">
        <v>21</v>
      </c>
      <c r="J150" s="1" t="s">
        <v>754</v>
      </c>
      <c r="K150" s="1" t="s">
        <v>755</v>
      </c>
      <c r="L150" s="1" t="s">
        <v>756</v>
      </c>
      <c r="M150" s="4" t="str">
        <f t="shared" si="0"/>
        <v>Outstanding</v>
      </c>
      <c r="N150" s="13" t="s">
        <v>21</v>
      </c>
    </row>
    <row r="151" spans="1:14" ht="60" customHeight="1" x14ac:dyDescent="0.35">
      <c r="A151" s="11" t="s">
        <v>757</v>
      </c>
      <c r="B151" s="1" t="s">
        <v>758</v>
      </c>
      <c r="C151" s="2" t="s">
        <v>87</v>
      </c>
      <c r="D151" s="3" t="s">
        <v>93</v>
      </c>
      <c r="E151" s="4" t="s">
        <v>18</v>
      </c>
      <c r="F151" s="4" t="s">
        <v>19</v>
      </c>
      <c r="G151" s="4" t="s">
        <v>20</v>
      </c>
      <c r="H151" s="4" t="s">
        <v>21</v>
      </c>
      <c r="I151" s="5" t="s">
        <v>21</v>
      </c>
      <c r="J151" s="1" t="s">
        <v>759</v>
      </c>
      <c r="K151" s="1" t="s">
        <v>760</v>
      </c>
      <c r="L151" s="1" t="s">
        <v>761</v>
      </c>
      <c r="M151" s="4" t="str">
        <f t="shared" si="0"/>
        <v>Outstanding</v>
      </c>
      <c r="N151" s="13" t="s">
        <v>21</v>
      </c>
    </row>
    <row r="152" spans="1:14" ht="60" customHeight="1" x14ac:dyDescent="0.35">
      <c r="A152" s="11" t="s">
        <v>762</v>
      </c>
      <c r="B152" s="1" t="s">
        <v>763</v>
      </c>
      <c r="C152" s="2" t="s">
        <v>87</v>
      </c>
      <c r="D152" s="3" t="s">
        <v>93</v>
      </c>
      <c r="E152" s="4" t="s">
        <v>18</v>
      </c>
      <c r="F152" s="4" t="s">
        <v>19</v>
      </c>
      <c r="G152" s="4" t="s">
        <v>20</v>
      </c>
      <c r="H152" s="4" t="s">
        <v>21</v>
      </c>
      <c r="I152" s="5" t="s">
        <v>21</v>
      </c>
      <c r="J152" s="1" t="s">
        <v>764</v>
      </c>
      <c r="K152" s="1" t="s">
        <v>765</v>
      </c>
      <c r="L152" s="1" t="s">
        <v>766</v>
      </c>
      <c r="M152" s="4" t="str">
        <f t="shared" si="0"/>
        <v>Outstanding</v>
      </c>
      <c r="N152" s="13" t="s">
        <v>21</v>
      </c>
    </row>
    <row r="153" spans="1:14" ht="60" customHeight="1" x14ac:dyDescent="0.35">
      <c r="A153" s="12" t="s">
        <v>767</v>
      </c>
      <c r="B153" s="6" t="s">
        <v>768</v>
      </c>
      <c r="C153" s="7" t="s">
        <v>87</v>
      </c>
      <c r="D153" s="8" t="s">
        <v>93</v>
      </c>
      <c r="E153" s="9" t="s">
        <v>18</v>
      </c>
      <c r="F153" s="9" t="s">
        <v>19</v>
      </c>
      <c r="G153" s="9" t="s">
        <v>20</v>
      </c>
      <c r="H153" s="9" t="s">
        <v>21</v>
      </c>
      <c r="I153" s="10" t="s">
        <v>21</v>
      </c>
      <c r="J153" s="6" t="s">
        <v>769</v>
      </c>
      <c r="K153" s="6" t="s">
        <v>770</v>
      </c>
      <c r="L153" s="6" t="s">
        <v>771</v>
      </c>
      <c r="M153" s="9" t="str">
        <f t="shared" si="0"/>
        <v>Outstanding</v>
      </c>
      <c r="N153" s="14" t="s">
        <v>21</v>
      </c>
    </row>
    <row r="157" spans="1:14" ht="32" customHeight="1" x14ac:dyDescent="0.35">
      <c r="A157" s="81" t="s">
        <v>772</v>
      </c>
      <c r="B157" s="81"/>
      <c r="C157" s="81"/>
      <c r="D157" s="81"/>
    </row>
  </sheetData>
  <mergeCells count="1">
    <mergeCell ref="A157:D157"/>
  </mergeCells>
  <conditionalFormatting sqref="C2:C153">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5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5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5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53" xr:uid="{00000000-0002-0000-0200-000000000000}">
      <formula1>"Must,Should,Could,Won't,Unassigned"</formula1>
    </dataValidation>
    <dataValidation type="list" showErrorMessage="1" errorTitle="Invalid Value" error="Please select a value from the list: Low, Medium, High, Unassessed." sqref="F2:F153" xr:uid="{00000000-0002-0000-0200-000001000000}">
      <formula1>"Low,Medium,High,Unassessed"</formula1>
    </dataValidation>
    <dataValidation type="list" showErrorMessage="1" errorTitle="Invalid Value" error="Please select a value from the list: Phase1, Phase2, Phase3, Phase4, Phase5, Pending." sqref="G2:G15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53" xr:uid="{00000000-0002-0000-0200-000003000000}">
      <formula1>"Implemented,Testing,Failed,Compensated,Risk Accepted,N/A"</formula1>
    </dataValidation>
  </dataValidations>
  <hyperlinks>
    <hyperlink ref="A15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900</v>
      </c>
      <c r="C2" s="98" t="s">
        <v>900</v>
      </c>
      <c r="D2" s="98" t="s">
        <v>900</v>
      </c>
      <c r="E2" s="98" t="s">
        <v>900</v>
      </c>
      <c r="F2" s="98" t="s">
        <v>900</v>
      </c>
      <c r="G2" s="98" t="s">
        <v>900</v>
      </c>
      <c r="H2" s="102" t="s">
        <v>901</v>
      </c>
      <c r="I2" s="102" t="s">
        <v>901</v>
      </c>
      <c r="J2" s="102" t="s">
        <v>901</v>
      </c>
      <c r="K2" s="102" t="s">
        <v>901</v>
      </c>
      <c r="L2" s="102" t="s">
        <v>901</v>
      </c>
      <c r="M2" s="101" t="s">
        <v>902</v>
      </c>
      <c r="N2" s="101" t="s">
        <v>902</v>
      </c>
      <c r="O2" s="103" t="s">
        <v>903</v>
      </c>
      <c r="P2" s="103" t="s">
        <v>903</v>
      </c>
      <c r="Q2" s="99" t="s">
        <v>12</v>
      </c>
      <c r="R2" s="99" t="s">
        <v>12</v>
      </c>
      <c r="S2" s="99" t="s">
        <v>12</v>
      </c>
      <c r="T2" s="100" t="s">
        <v>904</v>
      </c>
    </row>
    <row r="3" spans="2:20" ht="35" customHeight="1" x14ac:dyDescent="0.35">
      <c r="B3" s="71" t="s">
        <v>905</v>
      </c>
      <c r="C3" s="71" t="s">
        <v>906</v>
      </c>
      <c r="D3" s="71" t="s">
        <v>907</v>
      </c>
      <c r="E3" s="71" t="s">
        <v>908</v>
      </c>
      <c r="F3" s="71" t="s">
        <v>909</v>
      </c>
      <c r="G3" s="71" t="s">
        <v>10</v>
      </c>
      <c r="H3" s="72" t="s">
        <v>910</v>
      </c>
      <c r="I3" s="72" t="s">
        <v>911</v>
      </c>
      <c r="J3" s="72" t="s">
        <v>912</v>
      </c>
      <c r="K3" s="72" t="s">
        <v>913</v>
      </c>
      <c r="L3" s="72" t="s">
        <v>844</v>
      </c>
      <c r="M3" s="73" t="s">
        <v>914</v>
      </c>
      <c r="N3" s="73" t="s">
        <v>915</v>
      </c>
      <c r="O3" s="74" t="s">
        <v>916</v>
      </c>
      <c r="P3" s="74" t="s">
        <v>917</v>
      </c>
      <c r="Q3" s="75" t="s">
        <v>12</v>
      </c>
      <c r="R3" s="75" t="s">
        <v>918</v>
      </c>
      <c r="S3" s="75" t="s">
        <v>919</v>
      </c>
      <c r="T3" s="76" t="s">
        <v>920</v>
      </c>
    </row>
    <row r="4" spans="2:20" ht="60" customHeight="1" x14ac:dyDescent="0.35">
      <c r="B4" s="77" t="s">
        <v>921</v>
      </c>
      <c r="C4" s="77" t="s">
        <v>922</v>
      </c>
      <c r="D4" s="77" t="s">
        <v>923</v>
      </c>
      <c r="E4" s="77" t="s">
        <v>924</v>
      </c>
      <c r="F4" s="77" t="s">
        <v>925</v>
      </c>
      <c r="G4" s="77" t="s">
        <v>926</v>
      </c>
      <c r="H4" s="77" t="s">
        <v>927</v>
      </c>
      <c r="I4" s="77" t="s">
        <v>928</v>
      </c>
      <c r="J4" s="77" t="s">
        <v>929</v>
      </c>
      <c r="K4" s="77" t="s">
        <v>930</v>
      </c>
      <c r="L4" s="77" t="s">
        <v>931</v>
      </c>
      <c r="M4" s="77" t="s">
        <v>932</v>
      </c>
      <c r="N4" s="77" t="s">
        <v>933</v>
      </c>
      <c r="O4" s="77" t="s">
        <v>934</v>
      </c>
      <c r="P4" s="77" t="s">
        <v>935</v>
      </c>
      <c r="Q4" s="77" t="s">
        <v>936</v>
      </c>
      <c r="R4" s="77" t="s">
        <v>937</v>
      </c>
      <c r="S4" s="77" t="s">
        <v>938</v>
      </c>
      <c r="T4" s="77" t="s">
        <v>939</v>
      </c>
    </row>
    <row r="5" spans="2:20" ht="60" customHeight="1" x14ac:dyDescent="0.35">
      <c r="B5" s="39" t="s">
        <v>940</v>
      </c>
      <c r="C5" s="78"/>
      <c r="D5" s="79"/>
      <c r="E5" s="79" t="s">
        <v>21</v>
      </c>
      <c r="F5" s="79" t="str">
        <f>IF(E5&lt;&gt;"", IFERROR(VLOOKUP(E5, Dashboard!$B44:$F49, 5, FALSE), ""), "")</f>
        <v/>
      </c>
      <c r="G5" s="80"/>
      <c r="H5" s="67"/>
      <c r="I5" s="67"/>
      <c r="J5" s="80"/>
      <c r="K5" s="80"/>
      <c r="L5" s="41"/>
      <c r="M5" s="41"/>
      <c r="N5" s="80"/>
      <c r="O5" s="80"/>
      <c r="P5" s="41"/>
      <c r="Q5" s="41" t="s">
        <v>21</v>
      </c>
      <c r="R5" s="80"/>
      <c r="S5" s="67"/>
      <c r="T5" s="80"/>
    </row>
    <row r="6" spans="2:20" ht="60" customHeight="1" x14ac:dyDescent="0.35">
      <c r="B6" s="39" t="s">
        <v>941</v>
      </c>
      <c r="C6" s="78"/>
      <c r="D6" s="79"/>
      <c r="E6" s="79" t="s">
        <v>21</v>
      </c>
      <c r="F6" s="79" t="str">
        <f>IF(E6&lt;&gt;"", IFERROR(VLOOKUP(E6, Dashboard!$B44:$F49, 5, FALSE), ""), "")</f>
        <v/>
      </c>
      <c r="G6" s="80"/>
      <c r="H6" s="67"/>
      <c r="I6" s="67"/>
      <c r="J6" s="80"/>
      <c r="K6" s="80"/>
      <c r="L6" s="41"/>
      <c r="M6" s="41"/>
      <c r="N6" s="80"/>
      <c r="O6" s="80"/>
      <c r="P6" s="41"/>
      <c r="Q6" s="41" t="s">
        <v>21</v>
      </c>
      <c r="R6" s="80"/>
      <c r="S6" s="67"/>
      <c r="T6" s="80"/>
    </row>
    <row r="7" spans="2:20" ht="60" customHeight="1" x14ac:dyDescent="0.35">
      <c r="B7" s="39" t="s">
        <v>942</v>
      </c>
      <c r="C7" s="78"/>
      <c r="D7" s="79"/>
      <c r="E7" s="79" t="s">
        <v>21</v>
      </c>
      <c r="F7" s="79" t="str">
        <f>IF(E7&lt;&gt;"", IFERROR(VLOOKUP(E7, Dashboard!$B44:$F49, 5, FALSE), ""), "")</f>
        <v/>
      </c>
      <c r="G7" s="80"/>
      <c r="H7" s="67"/>
      <c r="I7" s="67"/>
      <c r="J7" s="80"/>
      <c r="K7" s="80"/>
      <c r="L7" s="41"/>
      <c r="M7" s="41"/>
      <c r="N7" s="80"/>
      <c r="O7" s="80"/>
      <c r="P7" s="41"/>
      <c r="Q7" s="41" t="s">
        <v>21</v>
      </c>
      <c r="R7" s="80"/>
      <c r="S7" s="67"/>
      <c r="T7" s="80"/>
    </row>
    <row r="8" spans="2:20" ht="60" customHeight="1" x14ac:dyDescent="0.35">
      <c r="B8" s="39" t="s">
        <v>943</v>
      </c>
      <c r="C8" s="78"/>
      <c r="D8" s="79"/>
      <c r="E8" s="79" t="s">
        <v>21</v>
      </c>
      <c r="F8" s="79" t="str">
        <f>IF(E8&lt;&gt;"", IFERROR(VLOOKUP(E8, Dashboard!$B44:$F49, 5, FALSE), ""), "")</f>
        <v/>
      </c>
      <c r="G8" s="80"/>
      <c r="H8" s="67"/>
      <c r="I8" s="67"/>
      <c r="J8" s="80"/>
      <c r="K8" s="80"/>
      <c r="L8" s="41"/>
      <c r="M8" s="41"/>
      <c r="N8" s="80"/>
      <c r="O8" s="80"/>
      <c r="P8" s="41"/>
      <c r="Q8" s="41" t="s">
        <v>21</v>
      </c>
      <c r="R8" s="80"/>
      <c r="S8" s="67"/>
      <c r="T8" s="80"/>
    </row>
    <row r="9" spans="2:20" ht="60" customHeight="1" x14ac:dyDescent="0.35">
      <c r="B9" s="39" t="s">
        <v>944</v>
      </c>
      <c r="C9" s="78"/>
      <c r="D9" s="79"/>
      <c r="E9" s="79" t="s">
        <v>21</v>
      </c>
      <c r="F9" s="79" t="str">
        <f>IF(E9&lt;&gt;"", IFERROR(VLOOKUP(E9, Dashboard!$B44:$F49, 5, FALSE), ""), "")</f>
        <v/>
      </c>
      <c r="G9" s="80"/>
      <c r="H9" s="67"/>
      <c r="I9" s="67"/>
      <c r="J9" s="80"/>
      <c r="K9" s="80"/>
      <c r="L9" s="41"/>
      <c r="M9" s="41"/>
      <c r="N9" s="80"/>
      <c r="O9" s="80"/>
      <c r="P9" s="41"/>
      <c r="Q9" s="41" t="s">
        <v>21</v>
      </c>
      <c r="R9" s="80"/>
      <c r="S9" s="67"/>
      <c r="T9" s="80"/>
    </row>
    <row r="10" spans="2:20" ht="60" customHeight="1" x14ac:dyDescent="0.35">
      <c r="B10" s="39" t="s">
        <v>945</v>
      </c>
      <c r="C10" s="78"/>
      <c r="D10" s="79"/>
      <c r="E10" s="79" t="s">
        <v>21</v>
      </c>
      <c r="F10" s="79" t="str">
        <f>IF(E10&lt;&gt;"", IFERROR(VLOOKUP(E10, Dashboard!$B44:$F49, 5, FALSE), ""), "")</f>
        <v/>
      </c>
      <c r="G10" s="80"/>
      <c r="H10" s="67"/>
      <c r="I10" s="67"/>
      <c r="J10" s="80"/>
      <c r="K10" s="80"/>
      <c r="L10" s="41"/>
      <c r="M10" s="41"/>
      <c r="N10" s="80"/>
      <c r="O10" s="80"/>
      <c r="P10" s="41"/>
      <c r="Q10" s="41" t="s">
        <v>21</v>
      </c>
      <c r="R10" s="80"/>
      <c r="S10" s="67"/>
      <c r="T10" s="80"/>
    </row>
    <row r="11" spans="2:20" ht="60" customHeight="1" x14ac:dyDescent="0.35">
      <c r="B11" s="39" t="s">
        <v>946</v>
      </c>
      <c r="C11" s="78"/>
      <c r="D11" s="79"/>
      <c r="E11" s="79" t="s">
        <v>21</v>
      </c>
      <c r="F11" s="79" t="str">
        <f>IF(E11&lt;&gt;"", IFERROR(VLOOKUP(E11, Dashboard!$B44:$F49, 5, FALSE), ""), "")</f>
        <v/>
      </c>
      <c r="G11" s="80"/>
      <c r="H11" s="67"/>
      <c r="I11" s="67"/>
      <c r="J11" s="80"/>
      <c r="K11" s="80"/>
      <c r="L11" s="41"/>
      <c r="M11" s="41"/>
      <c r="N11" s="80"/>
      <c r="O11" s="80"/>
      <c r="P11" s="41"/>
      <c r="Q11" s="41" t="s">
        <v>21</v>
      </c>
      <c r="R11" s="80"/>
      <c r="S11" s="67"/>
      <c r="T11" s="80"/>
    </row>
    <row r="12" spans="2:20" ht="60" customHeight="1" x14ac:dyDescent="0.35">
      <c r="B12" s="39" t="s">
        <v>947</v>
      </c>
      <c r="C12" s="78"/>
      <c r="D12" s="79"/>
      <c r="E12" s="79" t="s">
        <v>21</v>
      </c>
      <c r="F12" s="79" t="str">
        <f>IF(E12&lt;&gt;"", IFERROR(VLOOKUP(E12, Dashboard!$B44:$F49, 5, FALSE), ""), "")</f>
        <v/>
      </c>
      <c r="G12" s="80"/>
      <c r="H12" s="67"/>
      <c r="I12" s="67"/>
      <c r="J12" s="80"/>
      <c r="K12" s="80"/>
      <c r="L12" s="41"/>
      <c r="M12" s="41"/>
      <c r="N12" s="80"/>
      <c r="O12" s="80"/>
      <c r="P12" s="41"/>
      <c r="Q12" s="41" t="s">
        <v>21</v>
      </c>
      <c r="R12" s="80"/>
      <c r="S12" s="67"/>
      <c r="T12" s="80"/>
    </row>
    <row r="13" spans="2:20" ht="60" customHeight="1" x14ac:dyDescent="0.35">
      <c r="B13" s="39" t="s">
        <v>948</v>
      </c>
      <c r="C13" s="78"/>
      <c r="D13" s="79"/>
      <c r="E13" s="79" t="s">
        <v>21</v>
      </c>
      <c r="F13" s="79" t="str">
        <f>IF(E13&lt;&gt;"", IFERROR(VLOOKUP(E13, Dashboard!$B44:$F49, 5, FALSE), ""), "")</f>
        <v/>
      </c>
      <c r="G13" s="80"/>
      <c r="H13" s="67"/>
      <c r="I13" s="67"/>
      <c r="J13" s="80"/>
      <c r="K13" s="80"/>
      <c r="L13" s="41"/>
      <c r="M13" s="41"/>
      <c r="N13" s="80"/>
      <c r="O13" s="80"/>
      <c r="P13" s="41"/>
      <c r="Q13" s="41" t="s">
        <v>21</v>
      </c>
      <c r="R13" s="80"/>
      <c r="S13" s="67"/>
      <c r="T13" s="80"/>
    </row>
    <row r="14" spans="2:20" ht="60" customHeight="1" x14ac:dyDescent="0.35">
      <c r="B14" s="39" t="s">
        <v>949</v>
      </c>
      <c r="C14" s="78"/>
      <c r="D14" s="79"/>
      <c r="E14" s="79" t="s">
        <v>21</v>
      </c>
      <c r="F14" s="79" t="str">
        <f>IF(E14&lt;&gt;"", IFERROR(VLOOKUP(E14, Dashboard!$B44:$F49, 5, FALSE), ""), "")</f>
        <v/>
      </c>
      <c r="G14" s="80"/>
      <c r="H14" s="67"/>
      <c r="I14" s="67"/>
      <c r="J14" s="80"/>
      <c r="K14" s="80"/>
      <c r="L14" s="41"/>
      <c r="M14" s="41"/>
      <c r="N14" s="80"/>
      <c r="O14" s="80"/>
      <c r="P14" s="41"/>
      <c r="Q14" s="41" t="s">
        <v>21</v>
      </c>
      <c r="R14" s="80"/>
      <c r="S14" s="67"/>
      <c r="T14" s="80"/>
    </row>
    <row r="15" spans="2:20" ht="60" customHeight="1" x14ac:dyDescent="0.35">
      <c r="B15" s="39" t="s">
        <v>950</v>
      </c>
      <c r="C15" s="78"/>
      <c r="D15" s="79"/>
      <c r="E15" s="79" t="s">
        <v>21</v>
      </c>
      <c r="F15" s="79" t="str">
        <f>IF(E15&lt;&gt;"", IFERROR(VLOOKUP(E15, Dashboard!$B44:$F49, 5, FALSE), ""), "")</f>
        <v/>
      </c>
      <c r="G15" s="80"/>
      <c r="H15" s="67"/>
      <c r="I15" s="67"/>
      <c r="J15" s="80"/>
      <c r="K15" s="80"/>
      <c r="L15" s="41"/>
      <c r="M15" s="41"/>
      <c r="N15" s="80"/>
      <c r="O15" s="80"/>
      <c r="P15" s="41"/>
      <c r="Q15" s="41" t="s">
        <v>21</v>
      </c>
      <c r="R15" s="80"/>
      <c r="S15" s="67"/>
      <c r="T15" s="80"/>
    </row>
    <row r="16" spans="2:20" ht="60" customHeight="1" x14ac:dyDescent="0.35">
      <c r="B16" s="39" t="s">
        <v>951</v>
      </c>
      <c r="C16" s="78"/>
      <c r="D16" s="79"/>
      <c r="E16" s="79" t="s">
        <v>21</v>
      </c>
      <c r="F16" s="79" t="str">
        <f>IF(E16&lt;&gt;"", IFERROR(VLOOKUP(E16, Dashboard!$B44:$F49, 5, FALSE), ""), "")</f>
        <v/>
      </c>
      <c r="G16" s="80"/>
      <c r="H16" s="67"/>
      <c r="I16" s="67"/>
      <c r="J16" s="80"/>
      <c r="K16" s="80"/>
      <c r="L16" s="41"/>
      <c r="M16" s="41"/>
      <c r="N16" s="80"/>
      <c r="O16" s="80"/>
      <c r="P16" s="41"/>
      <c r="Q16" s="41" t="s">
        <v>21</v>
      </c>
      <c r="R16" s="80"/>
      <c r="S16" s="67"/>
      <c r="T16" s="80"/>
    </row>
    <row r="17" spans="2:20" ht="60" customHeight="1" x14ac:dyDescent="0.35">
      <c r="B17" s="39" t="s">
        <v>952</v>
      </c>
      <c r="C17" s="78"/>
      <c r="D17" s="79"/>
      <c r="E17" s="79" t="s">
        <v>21</v>
      </c>
      <c r="F17" s="79" t="str">
        <f>IF(E17&lt;&gt;"", IFERROR(VLOOKUP(E17, Dashboard!$B44:$F49, 5, FALSE), ""), "")</f>
        <v/>
      </c>
      <c r="G17" s="80"/>
      <c r="H17" s="67"/>
      <c r="I17" s="67"/>
      <c r="J17" s="80"/>
      <c r="K17" s="80"/>
      <c r="L17" s="41"/>
      <c r="M17" s="41"/>
      <c r="N17" s="80"/>
      <c r="O17" s="80"/>
      <c r="P17" s="41"/>
      <c r="Q17" s="41" t="s">
        <v>21</v>
      </c>
      <c r="R17" s="80"/>
      <c r="S17" s="67"/>
      <c r="T17" s="80"/>
    </row>
    <row r="18" spans="2:20" ht="60" customHeight="1" x14ac:dyDescent="0.35">
      <c r="B18" s="39" t="s">
        <v>953</v>
      </c>
      <c r="C18" s="78"/>
      <c r="D18" s="79"/>
      <c r="E18" s="79" t="s">
        <v>21</v>
      </c>
      <c r="F18" s="79" t="str">
        <f>IF(E18&lt;&gt;"", IFERROR(VLOOKUP(E18, Dashboard!$B44:$F49, 5, FALSE), ""), "")</f>
        <v/>
      </c>
      <c r="G18" s="80"/>
      <c r="H18" s="67"/>
      <c r="I18" s="67"/>
      <c r="J18" s="80"/>
      <c r="K18" s="80"/>
      <c r="L18" s="41"/>
      <c r="M18" s="41"/>
      <c r="N18" s="80"/>
      <c r="O18" s="80"/>
      <c r="P18" s="41"/>
      <c r="Q18" s="41" t="s">
        <v>21</v>
      </c>
      <c r="R18" s="80"/>
      <c r="S18" s="67"/>
      <c r="T18" s="80"/>
    </row>
    <row r="19" spans="2:20" ht="60" customHeight="1" x14ac:dyDescent="0.35">
      <c r="B19" s="39" t="s">
        <v>954</v>
      </c>
      <c r="C19" s="78"/>
      <c r="D19" s="79"/>
      <c r="E19" s="79" t="s">
        <v>21</v>
      </c>
      <c r="F19" s="79" t="str">
        <f>IF(E19&lt;&gt;"", IFERROR(VLOOKUP(E19, Dashboard!$B44:$F49, 5, FALSE), ""), "")</f>
        <v/>
      </c>
      <c r="G19" s="80"/>
      <c r="H19" s="67"/>
      <c r="I19" s="67"/>
      <c r="J19" s="80"/>
      <c r="K19" s="80"/>
      <c r="L19" s="41"/>
      <c r="M19" s="41"/>
      <c r="N19" s="80"/>
      <c r="O19" s="80"/>
      <c r="P19" s="41"/>
      <c r="Q19" s="41" t="s">
        <v>21</v>
      </c>
      <c r="R19" s="80"/>
      <c r="S19" s="67"/>
      <c r="T19" s="80"/>
    </row>
    <row r="20" spans="2:20" ht="60" customHeight="1" x14ac:dyDescent="0.35">
      <c r="B20" s="39" t="s">
        <v>955</v>
      </c>
      <c r="C20" s="78"/>
      <c r="D20" s="79"/>
      <c r="E20" s="79" t="s">
        <v>21</v>
      </c>
      <c r="F20" s="79" t="str">
        <f>IF(E20&lt;&gt;"", IFERROR(VLOOKUP(E20, Dashboard!$B44:$F49, 5, FALSE), ""), "")</f>
        <v/>
      </c>
      <c r="G20" s="80"/>
      <c r="H20" s="67"/>
      <c r="I20" s="67"/>
      <c r="J20" s="80"/>
      <c r="K20" s="80"/>
      <c r="L20" s="41"/>
      <c r="M20" s="41"/>
      <c r="N20" s="80"/>
      <c r="O20" s="80"/>
      <c r="P20" s="41"/>
      <c r="Q20" s="41" t="s">
        <v>21</v>
      </c>
      <c r="R20" s="80"/>
      <c r="S20" s="67"/>
      <c r="T20" s="80"/>
    </row>
    <row r="21" spans="2:20" ht="60" customHeight="1" x14ac:dyDescent="0.35">
      <c r="B21" s="39" t="s">
        <v>956</v>
      </c>
      <c r="C21" s="78"/>
      <c r="D21" s="79"/>
      <c r="E21" s="79" t="s">
        <v>21</v>
      </c>
      <c r="F21" s="79" t="str">
        <f>IF(E21&lt;&gt;"", IFERROR(VLOOKUP(E21, Dashboard!$B44:$F49, 5, FALSE), ""), "")</f>
        <v/>
      </c>
      <c r="G21" s="80"/>
      <c r="H21" s="67"/>
      <c r="I21" s="67"/>
      <c r="J21" s="80"/>
      <c r="K21" s="80"/>
      <c r="L21" s="41"/>
      <c r="M21" s="41"/>
      <c r="N21" s="80"/>
      <c r="O21" s="80"/>
      <c r="P21" s="41"/>
      <c r="Q21" s="41" t="s">
        <v>21</v>
      </c>
      <c r="R21" s="80"/>
      <c r="S21" s="67"/>
      <c r="T21" s="80"/>
    </row>
    <row r="22" spans="2:20" ht="60" customHeight="1" x14ac:dyDescent="0.35">
      <c r="B22" s="39" t="s">
        <v>957</v>
      </c>
      <c r="C22" s="78"/>
      <c r="D22" s="79"/>
      <c r="E22" s="79" t="s">
        <v>21</v>
      </c>
      <c r="F22" s="79" t="str">
        <f>IF(E22&lt;&gt;"", IFERROR(VLOOKUP(E22, Dashboard!$B44:$F49, 5, FALSE), ""), "")</f>
        <v/>
      </c>
      <c r="G22" s="80"/>
      <c r="H22" s="67"/>
      <c r="I22" s="67"/>
      <c r="J22" s="80"/>
      <c r="K22" s="80"/>
      <c r="L22" s="41"/>
      <c r="M22" s="41"/>
      <c r="N22" s="80"/>
      <c r="O22" s="80"/>
      <c r="P22" s="41"/>
      <c r="Q22" s="41" t="s">
        <v>21</v>
      </c>
      <c r="R22" s="80"/>
      <c r="S22" s="67"/>
      <c r="T22" s="80"/>
    </row>
    <row r="23" spans="2:20" ht="60" customHeight="1" x14ac:dyDescent="0.35">
      <c r="B23" s="39" t="s">
        <v>958</v>
      </c>
      <c r="C23" s="78"/>
      <c r="D23" s="79"/>
      <c r="E23" s="79" t="s">
        <v>21</v>
      </c>
      <c r="F23" s="79" t="str">
        <f>IF(E23&lt;&gt;"", IFERROR(VLOOKUP(E23, Dashboard!$B44:$F49, 5, FALSE), ""), "")</f>
        <v/>
      </c>
      <c r="G23" s="80"/>
      <c r="H23" s="67"/>
      <c r="I23" s="67"/>
      <c r="J23" s="80"/>
      <c r="K23" s="80"/>
      <c r="L23" s="41"/>
      <c r="M23" s="41"/>
      <c r="N23" s="80"/>
      <c r="O23" s="80"/>
      <c r="P23" s="41"/>
      <c r="Q23" s="41" t="s">
        <v>21</v>
      </c>
      <c r="R23" s="80"/>
      <c r="S23" s="67"/>
      <c r="T23" s="80"/>
    </row>
    <row r="24" spans="2:20" ht="60" customHeight="1" x14ac:dyDescent="0.35">
      <c r="B24" s="39" t="s">
        <v>959</v>
      </c>
      <c r="C24" s="78"/>
      <c r="D24" s="79"/>
      <c r="E24" s="79" t="s">
        <v>21</v>
      </c>
      <c r="F24" s="79" t="str">
        <f>IF(E24&lt;&gt;"", IFERROR(VLOOKUP(E24, Dashboard!$B44:$F49, 5, FALSE), ""), "")</f>
        <v/>
      </c>
      <c r="G24" s="80"/>
      <c r="H24" s="67"/>
      <c r="I24" s="67"/>
      <c r="J24" s="80"/>
      <c r="K24" s="80"/>
      <c r="L24" s="41"/>
      <c r="M24" s="41"/>
      <c r="N24" s="80"/>
      <c r="O24" s="80"/>
      <c r="P24" s="41"/>
      <c r="Q24" s="41" t="s">
        <v>21</v>
      </c>
      <c r="R24" s="80"/>
      <c r="S24" s="67"/>
      <c r="T24" s="80"/>
    </row>
    <row r="25" spans="2:20" ht="60" customHeight="1" x14ac:dyDescent="0.35">
      <c r="B25" s="39" t="s">
        <v>960</v>
      </c>
      <c r="C25" s="78"/>
      <c r="D25" s="79"/>
      <c r="E25" s="79" t="s">
        <v>21</v>
      </c>
      <c r="F25" s="79" t="str">
        <f>IF(E25&lt;&gt;"", IFERROR(VLOOKUP(E25, Dashboard!$B44:$F49, 5, FALSE), ""), "")</f>
        <v/>
      </c>
      <c r="G25" s="80"/>
      <c r="H25" s="67"/>
      <c r="I25" s="67"/>
      <c r="J25" s="80"/>
      <c r="K25" s="80"/>
      <c r="L25" s="41"/>
      <c r="M25" s="41"/>
      <c r="N25" s="80"/>
      <c r="O25" s="80"/>
      <c r="P25" s="41"/>
      <c r="Q25" s="41" t="s">
        <v>21</v>
      </c>
      <c r="R25" s="80"/>
      <c r="S25" s="67"/>
      <c r="T25" s="80"/>
    </row>
    <row r="26" spans="2:20" ht="60" customHeight="1" x14ac:dyDescent="0.35">
      <c r="B26" s="39" t="s">
        <v>961</v>
      </c>
      <c r="C26" s="78"/>
      <c r="D26" s="79"/>
      <c r="E26" s="79" t="s">
        <v>21</v>
      </c>
      <c r="F26" s="79" t="str">
        <f>IF(E26&lt;&gt;"", IFERROR(VLOOKUP(E26, Dashboard!$B44:$F49, 5, FALSE), ""), "")</f>
        <v/>
      </c>
      <c r="G26" s="80"/>
      <c r="H26" s="67"/>
      <c r="I26" s="67"/>
      <c r="J26" s="80"/>
      <c r="K26" s="80"/>
      <c r="L26" s="41"/>
      <c r="M26" s="41"/>
      <c r="N26" s="80"/>
      <c r="O26" s="80"/>
      <c r="P26" s="41"/>
      <c r="Q26" s="41" t="s">
        <v>21</v>
      </c>
      <c r="R26" s="80"/>
      <c r="S26" s="67"/>
      <c r="T26" s="80"/>
    </row>
    <row r="27" spans="2:20" ht="60" customHeight="1" x14ac:dyDescent="0.35">
      <c r="B27" s="39" t="s">
        <v>962</v>
      </c>
      <c r="C27" s="78"/>
      <c r="D27" s="79"/>
      <c r="E27" s="79" t="s">
        <v>21</v>
      </c>
      <c r="F27" s="79" t="str">
        <f>IF(E27&lt;&gt;"", IFERROR(VLOOKUP(E27, Dashboard!$B44:$F49, 5, FALSE), ""), "")</f>
        <v/>
      </c>
      <c r="G27" s="80"/>
      <c r="H27" s="67"/>
      <c r="I27" s="67"/>
      <c r="J27" s="80"/>
      <c r="K27" s="80"/>
      <c r="L27" s="41"/>
      <c r="M27" s="41"/>
      <c r="N27" s="80"/>
      <c r="O27" s="80"/>
      <c r="P27" s="41"/>
      <c r="Q27" s="41" t="s">
        <v>21</v>
      </c>
      <c r="R27" s="80"/>
      <c r="S27" s="67"/>
      <c r="T27" s="80"/>
    </row>
    <row r="28" spans="2:20" ht="60" customHeight="1" x14ac:dyDescent="0.35">
      <c r="B28" s="39" t="s">
        <v>963</v>
      </c>
      <c r="C28" s="78"/>
      <c r="D28" s="79"/>
      <c r="E28" s="79" t="s">
        <v>21</v>
      </c>
      <c r="F28" s="79" t="str">
        <f>IF(E28&lt;&gt;"", IFERROR(VLOOKUP(E28, Dashboard!$B44:$F49, 5, FALSE), ""), "")</f>
        <v/>
      </c>
      <c r="G28" s="80"/>
      <c r="H28" s="67"/>
      <c r="I28" s="67"/>
      <c r="J28" s="80"/>
      <c r="K28" s="80"/>
      <c r="L28" s="41"/>
      <c r="M28" s="41"/>
      <c r="N28" s="80"/>
      <c r="O28" s="80"/>
      <c r="P28" s="41"/>
      <c r="Q28" s="41" t="s">
        <v>21</v>
      </c>
      <c r="R28" s="80"/>
      <c r="S28" s="67"/>
      <c r="T28" s="80"/>
    </row>
    <row r="29" spans="2:20" ht="60" customHeight="1" x14ac:dyDescent="0.35">
      <c r="B29" s="39" t="s">
        <v>964</v>
      </c>
      <c r="C29" s="78"/>
      <c r="D29" s="79"/>
      <c r="E29" s="79" t="s">
        <v>21</v>
      </c>
      <c r="F29" s="79" t="str">
        <f>IF(E29&lt;&gt;"", IFERROR(VLOOKUP(E29, Dashboard!$B44:$F49, 5, FALSE), ""), "")</f>
        <v/>
      </c>
      <c r="G29" s="80"/>
      <c r="H29" s="67"/>
      <c r="I29" s="67"/>
      <c r="J29" s="80"/>
      <c r="K29" s="80"/>
      <c r="L29" s="41"/>
      <c r="M29" s="41"/>
      <c r="N29" s="80"/>
      <c r="O29" s="80"/>
      <c r="P29" s="41"/>
      <c r="Q29" s="41" t="s">
        <v>21</v>
      </c>
      <c r="R29" s="80"/>
      <c r="S29" s="67"/>
      <c r="T29" s="80"/>
    </row>
    <row r="30" spans="2:20" ht="60" customHeight="1" x14ac:dyDescent="0.35">
      <c r="B30" s="39" t="s">
        <v>965</v>
      </c>
      <c r="C30" s="78"/>
      <c r="D30" s="79"/>
      <c r="E30" s="79" t="s">
        <v>21</v>
      </c>
      <c r="F30" s="79" t="str">
        <f>IF(E30&lt;&gt;"", IFERROR(VLOOKUP(E30, Dashboard!$B44:$F49, 5, FALSE), ""), "")</f>
        <v/>
      </c>
      <c r="G30" s="80"/>
      <c r="H30" s="67"/>
      <c r="I30" s="67"/>
      <c r="J30" s="80"/>
      <c r="K30" s="80"/>
      <c r="L30" s="41"/>
      <c r="M30" s="41"/>
      <c r="N30" s="80"/>
      <c r="O30" s="80"/>
      <c r="P30" s="41"/>
      <c r="Q30" s="41" t="s">
        <v>21</v>
      </c>
      <c r="R30" s="80"/>
      <c r="S30" s="67"/>
      <c r="T30" s="80"/>
    </row>
    <row r="31" spans="2:20" ht="60" customHeight="1" x14ac:dyDescent="0.35">
      <c r="B31" s="39" t="s">
        <v>966</v>
      </c>
      <c r="C31" s="78"/>
      <c r="D31" s="79"/>
      <c r="E31" s="79" t="s">
        <v>21</v>
      </c>
      <c r="F31" s="79" t="str">
        <f>IF(E31&lt;&gt;"", IFERROR(VLOOKUP(E31, Dashboard!$B44:$F49, 5, FALSE), ""), "")</f>
        <v/>
      </c>
      <c r="G31" s="80"/>
      <c r="H31" s="67"/>
      <c r="I31" s="67"/>
      <c r="J31" s="80"/>
      <c r="K31" s="80"/>
      <c r="L31" s="41"/>
      <c r="M31" s="41"/>
      <c r="N31" s="80"/>
      <c r="O31" s="80"/>
      <c r="P31" s="41"/>
      <c r="Q31" s="41" t="s">
        <v>21</v>
      </c>
      <c r="R31" s="80"/>
      <c r="S31" s="67"/>
      <c r="T31" s="80"/>
    </row>
    <row r="32" spans="2:20" ht="60" customHeight="1" x14ac:dyDescent="0.35">
      <c r="B32" s="39" t="s">
        <v>967</v>
      </c>
      <c r="C32" s="78"/>
      <c r="D32" s="79"/>
      <c r="E32" s="79" t="s">
        <v>21</v>
      </c>
      <c r="F32" s="79" t="str">
        <f>IF(E32&lt;&gt;"", IFERROR(VLOOKUP(E32, Dashboard!$B44:$F49, 5, FALSE), ""), "")</f>
        <v/>
      </c>
      <c r="G32" s="80"/>
      <c r="H32" s="67"/>
      <c r="I32" s="67"/>
      <c r="J32" s="80"/>
      <c r="K32" s="80"/>
      <c r="L32" s="41"/>
      <c r="M32" s="41"/>
      <c r="N32" s="80"/>
      <c r="O32" s="80"/>
      <c r="P32" s="41"/>
      <c r="Q32" s="41" t="s">
        <v>21</v>
      </c>
      <c r="R32" s="80"/>
      <c r="S32" s="67"/>
      <c r="T32" s="80"/>
    </row>
    <row r="33" spans="2:20" ht="60" customHeight="1" x14ac:dyDescent="0.35">
      <c r="B33" s="39" t="s">
        <v>968</v>
      </c>
      <c r="C33" s="78"/>
      <c r="D33" s="79"/>
      <c r="E33" s="79" t="s">
        <v>21</v>
      </c>
      <c r="F33" s="79" t="str">
        <f>IF(E33&lt;&gt;"", IFERROR(VLOOKUP(E33, Dashboard!$B44:$F49, 5, FALSE), ""), "")</f>
        <v/>
      </c>
      <c r="G33" s="80"/>
      <c r="H33" s="67"/>
      <c r="I33" s="67"/>
      <c r="J33" s="80"/>
      <c r="K33" s="80"/>
      <c r="L33" s="41"/>
      <c r="M33" s="41"/>
      <c r="N33" s="80"/>
      <c r="O33" s="80"/>
      <c r="P33" s="41"/>
      <c r="Q33" s="41" t="s">
        <v>21</v>
      </c>
      <c r="R33" s="80"/>
      <c r="S33" s="67"/>
      <c r="T33" s="80"/>
    </row>
    <row r="34" spans="2:20" ht="60" customHeight="1" x14ac:dyDescent="0.35">
      <c r="B34" s="39" t="s">
        <v>969</v>
      </c>
      <c r="C34" s="78"/>
      <c r="D34" s="79"/>
      <c r="E34" s="79" t="s">
        <v>21</v>
      </c>
      <c r="F34" s="79" t="str">
        <f>IF(E34&lt;&gt;"", IFERROR(VLOOKUP(E34, Dashboard!$B44:$F49, 5, FALSE), ""), "")</f>
        <v/>
      </c>
      <c r="G34" s="80"/>
      <c r="H34" s="67"/>
      <c r="I34" s="67"/>
      <c r="J34" s="80"/>
      <c r="K34" s="80"/>
      <c r="L34" s="41"/>
      <c r="M34" s="41"/>
      <c r="N34" s="80"/>
      <c r="O34" s="80"/>
      <c r="P34" s="41"/>
      <c r="Q34" s="41" t="s">
        <v>21</v>
      </c>
      <c r="R34" s="80"/>
      <c r="S34" s="67"/>
      <c r="T34" s="80"/>
    </row>
    <row r="35" spans="2:20" ht="60" customHeight="1" x14ac:dyDescent="0.35">
      <c r="B35" s="39" t="s">
        <v>970</v>
      </c>
      <c r="C35" s="78"/>
      <c r="D35" s="79"/>
      <c r="E35" s="79" t="s">
        <v>21</v>
      </c>
      <c r="F35" s="79" t="str">
        <f>IF(E35&lt;&gt;"", IFERROR(VLOOKUP(E35, Dashboard!$B44:$F49, 5, FALSE), ""), "")</f>
        <v/>
      </c>
      <c r="G35" s="80"/>
      <c r="H35" s="67"/>
      <c r="I35" s="67"/>
      <c r="J35" s="80"/>
      <c r="K35" s="80"/>
      <c r="L35" s="41"/>
      <c r="M35" s="41"/>
      <c r="N35" s="80"/>
      <c r="O35" s="80"/>
      <c r="P35" s="41"/>
      <c r="Q35" s="41" t="s">
        <v>21</v>
      </c>
      <c r="R35" s="80"/>
      <c r="S35" s="67"/>
      <c r="T35" s="80"/>
    </row>
    <row r="36" spans="2:20" ht="60" customHeight="1" x14ac:dyDescent="0.35">
      <c r="B36" s="39" t="s">
        <v>971</v>
      </c>
      <c r="C36" s="78"/>
      <c r="D36" s="79"/>
      <c r="E36" s="79" t="s">
        <v>21</v>
      </c>
      <c r="F36" s="79" t="str">
        <f>IF(E36&lt;&gt;"", IFERROR(VLOOKUP(E36, Dashboard!$B44:$F49, 5, FALSE), ""), "")</f>
        <v/>
      </c>
      <c r="G36" s="80"/>
      <c r="H36" s="67"/>
      <c r="I36" s="67"/>
      <c r="J36" s="80"/>
      <c r="K36" s="80"/>
      <c r="L36" s="41"/>
      <c r="M36" s="41"/>
      <c r="N36" s="80"/>
      <c r="O36" s="80"/>
      <c r="P36" s="41"/>
      <c r="Q36" s="41" t="s">
        <v>21</v>
      </c>
      <c r="R36" s="80"/>
      <c r="S36" s="67"/>
      <c r="T36" s="80"/>
    </row>
    <row r="37" spans="2:20" ht="60" customHeight="1" x14ac:dyDescent="0.35">
      <c r="B37" s="39" t="s">
        <v>972</v>
      </c>
      <c r="C37" s="78"/>
      <c r="D37" s="79"/>
      <c r="E37" s="79" t="s">
        <v>21</v>
      </c>
      <c r="F37" s="79" t="str">
        <f>IF(E37&lt;&gt;"", IFERROR(VLOOKUP(E37, Dashboard!$B44:$F49, 5, FALSE), ""), "")</f>
        <v/>
      </c>
      <c r="G37" s="80"/>
      <c r="H37" s="67"/>
      <c r="I37" s="67"/>
      <c r="J37" s="80"/>
      <c r="K37" s="80"/>
      <c r="L37" s="41"/>
      <c r="M37" s="41"/>
      <c r="N37" s="80"/>
      <c r="O37" s="80"/>
      <c r="P37" s="41"/>
      <c r="Q37" s="41" t="s">
        <v>21</v>
      </c>
      <c r="R37" s="80"/>
      <c r="S37" s="67"/>
      <c r="T37" s="80"/>
    </row>
    <row r="38" spans="2:20" ht="60" customHeight="1" x14ac:dyDescent="0.35">
      <c r="B38" s="39" t="s">
        <v>973</v>
      </c>
      <c r="C38" s="78"/>
      <c r="D38" s="79"/>
      <c r="E38" s="79" t="s">
        <v>21</v>
      </c>
      <c r="F38" s="79" t="str">
        <f>IF(E38&lt;&gt;"", IFERROR(VLOOKUP(E38, Dashboard!$B44:$F49, 5, FALSE), ""), "")</f>
        <v/>
      </c>
      <c r="G38" s="80"/>
      <c r="H38" s="67"/>
      <c r="I38" s="67"/>
      <c r="J38" s="80"/>
      <c r="K38" s="80"/>
      <c r="L38" s="41"/>
      <c r="M38" s="41"/>
      <c r="N38" s="80"/>
      <c r="O38" s="80"/>
      <c r="P38" s="41"/>
      <c r="Q38" s="41" t="s">
        <v>21</v>
      </c>
      <c r="R38" s="80"/>
      <c r="S38" s="67"/>
      <c r="T38" s="80"/>
    </row>
    <row r="39" spans="2:20" ht="60" customHeight="1" x14ac:dyDescent="0.35">
      <c r="B39" s="39" t="s">
        <v>974</v>
      </c>
      <c r="C39" s="78"/>
      <c r="D39" s="79"/>
      <c r="E39" s="79" t="s">
        <v>21</v>
      </c>
      <c r="F39" s="79" t="str">
        <f>IF(E39&lt;&gt;"", IFERROR(VLOOKUP(E39, Dashboard!$B44:$F49, 5, FALSE), ""), "")</f>
        <v/>
      </c>
      <c r="G39" s="80"/>
      <c r="H39" s="67"/>
      <c r="I39" s="67"/>
      <c r="J39" s="80"/>
      <c r="K39" s="80"/>
      <c r="L39" s="41"/>
      <c r="M39" s="41"/>
      <c r="N39" s="80"/>
      <c r="O39" s="80"/>
      <c r="P39" s="41"/>
      <c r="Q39" s="41" t="s">
        <v>21</v>
      </c>
      <c r="R39" s="80"/>
      <c r="S39" s="67"/>
      <c r="T39" s="80"/>
    </row>
    <row r="40" spans="2:20" ht="60" customHeight="1" x14ac:dyDescent="0.35">
      <c r="B40" s="39" t="s">
        <v>975</v>
      </c>
      <c r="C40" s="78"/>
      <c r="D40" s="79"/>
      <c r="E40" s="79" t="s">
        <v>21</v>
      </c>
      <c r="F40" s="79" t="str">
        <f>IF(E40&lt;&gt;"", IFERROR(VLOOKUP(E40, Dashboard!$B44:$F49, 5, FALSE), ""), "")</f>
        <v/>
      </c>
      <c r="G40" s="80"/>
      <c r="H40" s="67"/>
      <c r="I40" s="67"/>
      <c r="J40" s="80"/>
      <c r="K40" s="80"/>
      <c r="L40" s="41"/>
      <c r="M40" s="41"/>
      <c r="N40" s="80"/>
      <c r="O40" s="80"/>
      <c r="P40" s="41"/>
      <c r="Q40" s="41" t="s">
        <v>21</v>
      </c>
      <c r="R40" s="80"/>
      <c r="S40" s="67"/>
      <c r="T40" s="80"/>
    </row>
    <row r="41" spans="2:20" ht="60" customHeight="1" x14ac:dyDescent="0.35">
      <c r="B41" s="39" t="s">
        <v>976</v>
      </c>
      <c r="C41" s="78"/>
      <c r="D41" s="79"/>
      <c r="E41" s="79" t="s">
        <v>21</v>
      </c>
      <c r="F41" s="79" t="str">
        <f>IF(E41&lt;&gt;"", IFERROR(VLOOKUP(E41, Dashboard!$B44:$F49, 5, FALSE), ""), "")</f>
        <v/>
      </c>
      <c r="G41" s="80"/>
      <c r="H41" s="67"/>
      <c r="I41" s="67"/>
      <c r="J41" s="80"/>
      <c r="K41" s="80"/>
      <c r="L41" s="41"/>
      <c r="M41" s="41"/>
      <c r="N41" s="80"/>
      <c r="O41" s="80"/>
      <c r="P41" s="41"/>
      <c r="Q41" s="41" t="s">
        <v>21</v>
      </c>
      <c r="R41" s="80"/>
      <c r="S41" s="67"/>
      <c r="T41" s="80"/>
    </row>
    <row r="42" spans="2:20" ht="60" customHeight="1" x14ac:dyDescent="0.35">
      <c r="B42" s="39" t="s">
        <v>977</v>
      </c>
      <c r="C42" s="78"/>
      <c r="D42" s="79"/>
      <c r="E42" s="79" t="s">
        <v>21</v>
      </c>
      <c r="F42" s="79" t="str">
        <f>IF(E42&lt;&gt;"", IFERROR(VLOOKUP(E42, Dashboard!$B44:$F49, 5, FALSE), ""), "")</f>
        <v/>
      </c>
      <c r="G42" s="80"/>
      <c r="H42" s="67"/>
      <c r="I42" s="67"/>
      <c r="J42" s="80"/>
      <c r="K42" s="80"/>
      <c r="L42" s="41"/>
      <c r="M42" s="41"/>
      <c r="N42" s="80"/>
      <c r="O42" s="80"/>
      <c r="P42" s="41"/>
      <c r="Q42" s="41" t="s">
        <v>21</v>
      </c>
      <c r="R42" s="80"/>
      <c r="S42" s="67"/>
      <c r="T42" s="80"/>
    </row>
    <row r="43" spans="2:20" ht="60" customHeight="1" x14ac:dyDescent="0.35">
      <c r="B43" s="39" t="s">
        <v>978</v>
      </c>
      <c r="C43" s="78"/>
      <c r="D43" s="79"/>
      <c r="E43" s="79" t="s">
        <v>21</v>
      </c>
      <c r="F43" s="79" t="str">
        <f>IF(E43&lt;&gt;"", IFERROR(VLOOKUP(E43, Dashboard!$B44:$F49, 5, FALSE), ""), "")</f>
        <v/>
      </c>
      <c r="G43" s="80"/>
      <c r="H43" s="67"/>
      <c r="I43" s="67"/>
      <c r="J43" s="80"/>
      <c r="K43" s="80"/>
      <c r="L43" s="41"/>
      <c r="M43" s="41"/>
      <c r="N43" s="80"/>
      <c r="O43" s="80"/>
      <c r="P43" s="41"/>
      <c r="Q43" s="41" t="s">
        <v>21</v>
      </c>
      <c r="R43" s="80"/>
      <c r="S43" s="67"/>
      <c r="T43" s="80"/>
    </row>
    <row r="44" spans="2:20" ht="60" customHeight="1" x14ac:dyDescent="0.35">
      <c r="B44" s="39" t="s">
        <v>979</v>
      </c>
      <c r="C44" s="78"/>
      <c r="D44" s="79"/>
      <c r="E44" s="79" t="s">
        <v>21</v>
      </c>
      <c r="F44" s="79" t="str">
        <f>IF(E44&lt;&gt;"", IFERROR(VLOOKUP(E44, Dashboard!$B44:$F49, 5, FALSE), ""), "")</f>
        <v/>
      </c>
      <c r="G44" s="80"/>
      <c r="H44" s="67"/>
      <c r="I44" s="67"/>
      <c r="J44" s="80"/>
      <c r="K44" s="80"/>
      <c r="L44" s="41"/>
      <c r="M44" s="41"/>
      <c r="N44" s="80"/>
      <c r="O44" s="80"/>
      <c r="P44" s="41"/>
      <c r="Q44" s="41" t="s">
        <v>21</v>
      </c>
      <c r="R44" s="80"/>
      <c r="S44" s="67"/>
      <c r="T44" s="80"/>
    </row>
    <row r="45" spans="2:20" ht="60" customHeight="1" x14ac:dyDescent="0.35">
      <c r="B45" s="39" t="s">
        <v>980</v>
      </c>
      <c r="C45" s="78"/>
      <c r="D45" s="79"/>
      <c r="E45" s="79" t="s">
        <v>21</v>
      </c>
      <c r="F45" s="79" t="str">
        <f>IF(E45&lt;&gt;"", IFERROR(VLOOKUP(E45, Dashboard!$B44:$F49, 5, FALSE), ""), "")</f>
        <v/>
      </c>
      <c r="G45" s="80"/>
      <c r="H45" s="67"/>
      <c r="I45" s="67"/>
      <c r="J45" s="80"/>
      <c r="K45" s="80"/>
      <c r="L45" s="41"/>
      <c r="M45" s="41"/>
      <c r="N45" s="80"/>
      <c r="O45" s="80"/>
      <c r="P45" s="41"/>
      <c r="Q45" s="41" t="s">
        <v>21</v>
      </c>
      <c r="R45" s="80"/>
      <c r="S45" s="67"/>
      <c r="T45" s="80"/>
    </row>
    <row r="46" spans="2:20" ht="60" customHeight="1" x14ac:dyDescent="0.35">
      <c r="B46" s="39" t="s">
        <v>981</v>
      </c>
      <c r="C46" s="78"/>
      <c r="D46" s="79"/>
      <c r="E46" s="79" t="s">
        <v>21</v>
      </c>
      <c r="F46" s="79" t="str">
        <f>IF(E46&lt;&gt;"", IFERROR(VLOOKUP(E46, Dashboard!$B44:$F49, 5, FALSE), ""), "")</f>
        <v/>
      </c>
      <c r="G46" s="80"/>
      <c r="H46" s="67"/>
      <c r="I46" s="67"/>
      <c r="J46" s="80"/>
      <c r="K46" s="80"/>
      <c r="L46" s="41"/>
      <c r="M46" s="41"/>
      <c r="N46" s="80"/>
      <c r="O46" s="80"/>
      <c r="P46" s="41"/>
      <c r="Q46" s="41" t="s">
        <v>21</v>
      </c>
      <c r="R46" s="80"/>
      <c r="S46" s="67"/>
      <c r="T46" s="80"/>
    </row>
    <row r="47" spans="2:20" ht="60" customHeight="1" x14ac:dyDescent="0.35">
      <c r="B47" s="39" t="s">
        <v>982</v>
      </c>
      <c r="C47" s="78"/>
      <c r="D47" s="79"/>
      <c r="E47" s="79" t="s">
        <v>21</v>
      </c>
      <c r="F47" s="79" t="str">
        <f>IF(E47&lt;&gt;"", IFERROR(VLOOKUP(E47, Dashboard!$B44:$F49, 5, FALSE), ""), "")</f>
        <v/>
      </c>
      <c r="G47" s="80"/>
      <c r="H47" s="67"/>
      <c r="I47" s="67"/>
      <c r="J47" s="80"/>
      <c r="K47" s="80"/>
      <c r="L47" s="41"/>
      <c r="M47" s="41"/>
      <c r="N47" s="80"/>
      <c r="O47" s="80"/>
      <c r="P47" s="41"/>
      <c r="Q47" s="41" t="s">
        <v>21</v>
      </c>
      <c r="R47" s="80"/>
      <c r="S47" s="67"/>
      <c r="T47" s="80"/>
    </row>
    <row r="48" spans="2:20" ht="60" customHeight="1" x14ac:dyDescent="0.35">
      <c r="B48" s="39" t="s">
        <v>983</v>
      </c>
      <c r="C48" s="78"/>
      <c r="D48" s="79"/>
      <c r="E48" s="79" t="s">
        <v>21</v>
      </c>
      <c r="F48" s="79" t="str">
        <f>IF(E48&lt;&gt;"", IFERROR(VLOOKUP(E48, Dashboard!$B44:$F49, 5, FALSE), ""), "")</f>
        <v/>
      </c>
      <c r="G48" s="80"/>
      <c r="H48" s="67"/>
      <c r="I48" s="67"/>
      <c r="J48" s="80"/>
      <c r="K48" s="80"/>
      <c r="L48" s="41"/>
      <c r="M48" s="41"/>
      <c r="N48" s="80"/>
      <c r="O48" s="80"/>
      <c r="P48" s="41"/>
      <c r="Q48" s="41" t="s">
        <v>21</v>
      </c>
      <c r="R48" s="80"/>
      <c r="S48" s="67"/>
      <c r="T48" s="80"/>
    </row>
    <row r="49" spans="2:20" ht="60" customHeight="1" x14ac:dyDescent="0.35">
      <c r="B49" s="39" t="s">
        <v>984</v>
      </c>
      <c r="C49" s="78"/>
      <c r="D49" s="79"/>
      <c r="E49" s="79" t="s">
        <v>21</v>
      </c>
      <c r="F49" s="79" t="str">
        <f>IF(E49&lt;&gt;"", IFERROR(VLOOKUP(E49, Dashboard!$B44:$F49, 5, FALSE), ""), "")</f>
        <v/>
      </c>
      <c r="G49" s="80"/>
      <c r="H49" s="67"/>
      <c r="I49" s="67"/>
      <c r="J49" s="80"/>
      <c r="K49" s="80"/>
      <c r="L49" s="41"/>
      <c r="M49" s="41"/>
      <c r="N49" s="80"/>
      <c r="O49" s="80"/>
      <c r="P49" s="41"/>
      <c r="Q49" s="41" t="s">
        <v>21</v>
      </c>
      <c r="R49" s="80"/>
      <c r="S49" s="67"/>
      <c r="T49" s="80"/>
    </row>
    <row r="50" spans="2:20" ht="60" customHeight="1" x14ac:dyDescent="0.35">
      <c r="B50" s="39" t="s">
        <v>985</v>
      </c>
      <c r="C50" s="78"/>
      <c r="D50" s="79"/>
      <c r="E50" s="79" t="s">
        <v>21</v>
      </c>
      <c r="F50" s="79" t="str">
        <f>IF(E50&lt;&gt;"", IFERROR(VLOOKUP(E50, Dashboard!$B44:$F49, 5, FALSE), ""), "")</f>
        <v/>
      </c>
      <c r="G50" s="80"/>
      <c r="H50" s="67"/>
      <c r="I50" s="67"/>
      <c r="J50" s="80"/>
      <c r="K50" s="80"/>
      <c r="L50" s="41"/>
      <c r="M50" s="41"/>
      <c r="N50" s="80"/>
      <c r="O50" s="80"/>
      <c r="P50" s="41"/>
      <c r="Q50" s="41" t="s">
        <v>21</v>
      </c>
      <c r="R50" s="80"/>
      <c r="S50" s="67"/>
      <c r="T50" s="80"/>
    </row>
    <row r="51" spans="2:20" ht="60" customHeight="1" x14ac:dyDescent="0.35">
      <c r="B51" s="39" t="s">
        <v>986</v>
      </c>
      <c r="C51" s="78"/>
      <c r="D51" s="79"/>
      <c r="E51" s="79" t="s">
        <v>21</v>
      </c>
      <c r="F51" s="79" t="str">
        <f>IF(E51&lt;&gt;"", IFERROR(VLOOKUP(E51, Dashboard!$B44:$F49, 5, FALSE), ""), "")</f>
        <v/>
      </c>
      <c r="G51" s="80"/>
      <c r="H51" s="67"/>
      <c r="I51" s="67"/>
      <c r="J51" s="80"/>
      <c r="K51" s="80"/>
      <c r="L51" s="41"/>
      <c r="M51" s="41"/>
      <c r="N51" s="80"/>
      <c r="O51" s="80"/>
      <c r="P51" s="41"/>
      <c r="Q51" s="41" t="s">
        <v>21</v>
      </c>
      <c r="R51" s="80"/>
      <c r="S51" s="67"/>
      <c r="T51" s="80"/>
    </row>
    <row r="52" spans="2:20" ht="60" customHeight="1" x14ac:dyDescent="0.35">
      <c r="B52" s="39" t="s">
        <v>987</v>
      </c>
      <c r="C52" s="78"/>
      <c r="D52" s="79"/>
      <c r="E52" s="79" t="s">
        <v>21</v>
      </c>
      <c r="F52" s="79" t="str">
        <f>IF(E52&lt;&gt;"", IFERROR(VLOOKUP(E52, Dashboard!$B44:$F49, 5, FALSE), ""), "")</f>
        <v/>
      </c>
      <c r="G52" s="80"/>
      <c r="H52" s="67"/>
      <c r="I52" s="67"/>
      <c r="J52" s="80"/>
      <c r="K52" s="80"/>
      <c r="L52" s="41"/>
      <c r="M52" s="41"/>
      <c r="N52" s="80"/>
      <c r="O52" s="80"/>
      <c r="P52" s="41"/>
      <c r="Q52" s="41" t="s">
        <v>21</v>
      </c>
      <c r="R52" s="80"/>
      <c r="S52" s="67"/>
      <c r="T52" s="80"/>
    </row>
    <row r="53" spans="2:20" ht="60" customHeight="1" x14ac:dyDescent="0.35">
      <c r="B53" s="39" t="s">
        <v>988</v>
      </c>
      <c r="C53" s="78"/>
      <c r="D53" s="79"/>
      <c r="E53" s="79" t="s">
        <v>21</v>
      </c>
      <c r="F53" s="79" t="str">
        <f>IF(E53&lt;&gt;"", IFERROR(VLOOKUP(E53, Dashboard!$B44:$F49, 5, FALSE), ""), "")</f>
        <v/>
      </c>
      <c r="G53" s="80"/>
      <c r="H53" s="67"/>
      <c r="I53" s="67"/>
      <c r="J53" s="80"/>
      <c r="K53" s="80"/>
      <c r="L53" s="41"/>
      <c r="M53" s="41"/>
      <c r="N53" s="80"/>
      <c r="O53" s="80"/>
      <c r="P53" s="41"/>
      <c r="Q53" s="41" t="s">
        <v>21</v>
      </c>
      <c r="R53" s="80"/>
      <c r="S53" s="67"/>
      <c r="T53" s="80"/>
    </row>
    <row r="54" spans="2:20" ht="60" customHeight="1" x14ac:dyDescent="0.35">
      <c r="B54" s="39" t="s">
        <v>989</v>
      </c>
      <c r="C54" s="78"/>
      <c r="D54" s="79"/>
      <c r="E54" s="79" t="s">
        <v>21</v>
      </c>
      <c r="F54" s="79" t="str">
        <f>IF(E54&lt;&gt;"", IFERROR(VLOOKUP(E54, Dashboard!$B44:$F49,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772</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Unified Endpoint Management Security Requirements Guide - SHGIR</dc:title>
  <dc:subject>Generated on: 2026-06-08 13:54:27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2026-06-08T12:54:33Z</dcterms:modified>
  <cp:category>DISA-STIG</cp:category>
  <cp:contentStatus>Draft</cp:contentStatus>
</cp:coreProperties>
</file>